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ETPL-Regulatory\2020 IRM\OEB Questions-Revisions-Jan 2020\"/>
    </mc:Choice>
  </mc:AlternateContent>
  <bookViews>
    <workbookView xWindow="-2595" yWindow="-22635" windowWidth="28815" windowHeight="16680" tabRatio="855" firstSheet="3"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90" r:id="rId14"/>
    <sheet name="9. Cogeneration" sheetId="89"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LRAM'!$A$1:$AM$537</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LRAM'!$B$277</definedName>
    <definedName name="Table_4_d.__2014_Lost_Revenues_Work_Form">'4.  2011-2014 LRAM'!$B$407</definedName>
    <definedName name="Table_5_a.__2015_Lost_Revenues_Work_Form">'5.  2015-2020 LRAM'!$B$33</definedName>
    <definedName name="Table_5_b.__2016_Lost_Revenues_Work_Form">'5.  2015-2020 LRAM'!$B$218</definedName>
    <definedName name="Table_5_c.__2017_Lost_Revenues_Work_Form">'5.  2015-2020 LRAM'!$B$402</definedName>
    <definedName name="Table_5_d.__2018_Lost_Revenues_Work_Form">'5.  2015-2020 LRAM'!$B$594</definedName>
    <definedName name="Table_5_e.__2019_Lost_Revenues_Work_Form">'5.  2015-2020 LRAM'!$B$781</definedName>
    <definedName name="Table_5_f.__2020_Lost_Revenues_Work_Form">'5.  2015-2020 LRAM'!$B$964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96" i="79" l="1"/>
  <c r="AG395" i="79"/>
  <c r="AG381" i="79"/>
  <c r="AG212" i="79"/>
  <c r="AG211" i="79"/>
  <c r="AG210" i="79"/>
  <c r="D216" i="90"/>
  <c r="F173" i="90"/>
  <c r="F139" i="90"/>
  <c r="F107" i="90"/>
  <c r="F106" i="90"/>
  <c r="C106" i="90"/>
  <c r="F49" i="90"/>
  <c r="F47" i="90"/>
  <c r="F46" i="90"/>
  <c r="F45" i="90"/>
  <c r="F44" i="90"/>
  <c r="AG533" i="46" l="1"/>
  <c r="AG402" i="46"/>
  <c r="AG272" i="46"/>
  <c r="P144" i="90"/>
  <c r="K142" i="90"/>
  <c r="K141" i="90"/>
  <c r="K140" i="90"/>
  <c r="K139" i="90"/>
  <c r="P114" i="90"/>
  <c r="P113" i="90"/>
  <c r="P112" i="90"/>
  <c r="K118" i="90"/>
  <c r="K117" i="90"/>
  <c r="K116" i="90"/>
  <c r="K115" i="90"/>
  <c r="K114" i="90"/>
  <c r="K113" i="90"/>
  <c r="K112" i="90"/>
  <c r="K107" i="90"/>
  <c r="K106" i="90"/>
  <c r="K105" i="90"/>
  <c r="P111" i="90"/>
  <c r="P110" i="90"/>
  <c r="P109" i="90"/>
  <c r="P108" i="90"/>
  <c r="P107" i="90"/>
  <c r="P106" i="90"/>
  <c r="P105" i="90"/>
  <c r="P59" i="90"/>
  <c r="P58" i="90"/>
  <c r="P57" i="90"/>
  <c r="P56" i="90"/>
  <c r="P55" i="90"/>
  <c r="P54" i="90"/>
  <c r="P53" i="90"/>
  <c r="P52" i="90"/>
  <c r="P51" i="90"/>
  <c r="P50" i="90"/>
  <c r="P49" i="90"/>
  <c r="P48" i="90"/>
  <c r="K60" i="90"/>
  <c r="K59" i="90"/>
  <c r="K58" i="90"/>
  <c r="K57" i="90"/>
  <c r="K56" i="90"/>
  <c r="K55" i="90"/>
  <c r="K54" i="90"/>
  <c r="K51" i="90"/>
  <c r="K50" i="90"/>
  <c r="K49" i="90"/>
  <c r="K48" i="90"/>
  <c r="P44" i="90"/>
  <c r="P43" i="90"/>
  <c r="K47" i="90"/>
  <c r="K46" i="90"/>
  <c r="K45" i="90"/>
  <c r="K44" i="90"/>
  <c r="K43" i="90"/>
  <c r="H27" i="90" l="1"/>
  <c r="D310" i="46" s="1"/>
  <c r="F32" i="90"/>
  <c r="H32" i="90" s="1"/>
  <c r="F31" i="90"/>
  <c r="H31" i="90" s="1"/>
  <c r="F33" i="90"/>
  <c r="F30" i="90"/>
  <c r="H30" i="90" s="1"/>
  <c r="D58" i="79" s="1"/>
  <c r="F29" i="90"/>
  <c r="H29" i="90" s="1"/>
  <c r="D440" i="46" s="1"/>
  <c r="F27" i="90"/>
  <c r="F23" i="90"/>
  <c r="H23" i="90" s="1"/>
  <c r="D179" i="46" s="1"/>
  <c r="K242" i="90"/>
  <c r="K244" i="90" s="1"/>
  <c r="P241" i="90"/>
  <c r="P244" i="90" s="1"/>
  <c r="K241" i="90"/>
  <c r="K233" i="90"/>
  <c r="P232" i="90"/>
  <c r="K232" i="90"/>
  <c r="P231" i="90"/>
  <c r="K231" i="90"/>
  <c r="P230" i="90"/>
  <c r="K230" i="90"/>
  <c r="P229" i="90"/>
  <c r="K229" i="90"/>
  <c r="K235" i="90" s="1"/>
  <c r="K221" i="90"/>
  <c r="P220" i="90"/>
  <c r="K220" i="90"/>
  <c r="P219" i="90"/>
  <c r="K219" i="90"/>
  <c r="P218" i="90"/>
  <c r="K218" i="90"/>
  <c r="E215" i="90"/>
  <c r="E216" i="90" s="1"/>
  <c r="E217" i="90" s="1"/>
  <c r="E218" i="90" s="1"/>
  <c r="E219" i="90" s="1"/>
  <c r="E220" i="90" s="1"/>
  <c r="E221" i="90" s="1"/>
  <c r="E222" i="90" s="1"/>
  <c r="F213" i="90"/>
  <c r="F212" i="90"/>
  <c r="P210" i="90"/>
  <c r="P212" i="90" s="1"/>
  <c r="K210" i="90"/>
  <c r="K212" i="90" s="1"/>
  <c r="O197" i="90"/>
  <c r="J197" i="90"/>
  <c r="P175" i="90"/>
  <c r="K175" i="90"/>
  <c r="P174" i="90"/>
  <c r="K174" i="90"/>
  <c r="P173" i="90"/>
  <c r="K173" i="90"/>
  <c r="K197" i="90" s="1"/>
  <c r="P172" i="90"/>
  <c r="K172" i="90"/>
  <c r="O163" i="90"/>
  <c r="J163" i="90"/>
  <c r="P143" i="90"/>
  <c r="P142" i="90"/>
  <c r="P141" i="90"/>
  <c r="P140" i="90"/>
  <c r="P139" i="90"/>
  <c r="P138" i="90"/>
  <c r="K138" i="90"/>
  <c r="O130" i="90"/>
  <c r="J130" i="90"/>
  <c r="O93" i="90"/>
  <c r="J93" i="90"/>
  <c r="K93" i="90"/>
  <c r="H33" i="90"/>
  <c r="D686" i="79" s="1"/>
  <c r="F686" i="79" s="1"/>
  <c r="K223" i="90" l="1"/>
  <c r="P235" i="90"/>
  <c r="P93" i="90"/>
  <c r="P130" i="90"/>
  <c r="K163" i="90"/>
  <c r="P197" i="90"/>
  <c r="P223" i="90"/>
  <c r="K130" i="90"/>
  <c r="P163" i="90"/>
  <c r="F174" i="90"/>
  <c r="F175" i="90" s="1"/>
  <c r="E678" i="79"/>
  <c r="E490" i="79"/>
  <c r="F490" i="79" s="1"/>
  <c r="AL679" i="79"/>
  <c r="AK679" i="79"/>
  <c r="AJ679" i="79"/>
  <c r="AI679" i="79"/>
  <c r="AH679" i="79"/>
  <c r="AG679" i="79"/>
  <c r="AF679" i="79"/>
  <c r="AE679" i="79"/>
  <c r="AD679" i="79"/>
  <c r="AC679" i="79"/>
  <c r="AB679" i="79"/>
  <c r="AA679" i="79"/>
  <c r="Z679" i="79"/>
  <c r="Y679" i="79"/>
  <c r="AM678" i="79"/>
  <c r="AL490" i="79"/>
  <c r="AK490" i="79"/>
  <c r="AJ490" i="79"/>
  <c r="AI490" i="79"/>
  <c r="AH490" i="79"/>
  <c r="AG490" i="79"/>
  <c r="AF490" i="79"/>
  <c r="AE490" i="79"/>
  <c r="AD490" i="79"/>
  <c r="AC490" i="79"/>
  <c r="AB490" i="79"/>
  <c r="AA490" i="79"/>
  <c r="Z490" i="79"/>
  <c r="Y490" i="79"/>
  <c r="AM489" i="79"/>
  <c r="AG267" i="46" l="1"/>
  <c r="F48" i="90"/>
  <c r="D214" i="90"/>
  <c r="F214" i="90" s="1"/>
  <c r="F50" i="90"/>
  <c r="F140" i="90"/>
  <c r="AC440" i="46"/>
  <c r="AB440" i="46"/>
  <c r="AA440" i="46"/>
  <c r="Z440" i="46"/>
  <c r="AC58" i="79"/>
  <c r="AB58" i="79"/>
  <c r="AA58" i="79"/>
  <c r="Z58" i="79"/>
  <c r="E440" i="46"/>
  <c r="F440" i="46" s="1"/>
  <c r="G440" i="46" s="1"/>
  <c r="E310" i="46"/>
  <c r="F310" i="46" s="1"/>
  <c r="G310" i="46" s="1"/>
  <c r="H310" i="46" s="1"/>
  <c r="E179" i="46"/>
  <c r="F179" i="46" s="1"/>
  <c r="G179" i="46" s="1"/>
  <c r="H179" i="46" s="1"/>
  <c r="I179" i="46" s="1"/>
  <c r="F109" i="90" l="1"/>
  <c r="F110" i="90" s="1"/>
  <c r="F108" i="90"/>
  <c r="F141" i="90"/>
  <c r="AG530" i="46"/>
  <c r="F51" i="90"/>
  <c r="AG268" i="46"/>
  <c r="D215" i="90"/>
  <c r="E58" i="79"/>
  <c r="F58" i="79" s="1"/>
  <c r="E686" i="79"/>
  <c r="AG398" i="46" l="1"/>
  <c r="F142" i="90"/>
  <c r="AG532" i="46" s="1"/>
  <c r="AG531" i="46"/>
  <c r="F52" i="90"/>
  <c r="AG269" i="46"/>
  <c r="F111" i="90"/>
  <c r="AG399" i="46"/>
  <c r="C220" i="90"/>
  <c r="F215" i="90"/>
  <c r="F112" i="90" l="1"/>
  <c r="AG401" i="46" s="1"/>
  <c r="AG400" i="46"/>
  <c r="F53" i="90"/>
  <c r="AG271" i="46" s="1"/>
  <c r="AG270" i="46"/>
  <c r="F216" i="90"/>
  <c r="D217" i="90"/>
  <c r="C221" i="90"/>
  <c r="C222" i="90" l="1"/>
  <c r="F217" i="90"/>
  <c r="D218" i="90"/>
  <c r="F218" i="90" l="1"/>
  <c r="D219" i="90"/>
  <c r="F219" i="90" l="1"/>
  <c r="D220" i="90"/>
  <c r="F220" i="90" l="1"/>
  <c r="D221" i="90"/>
  <c r="F221" i="90" l="1"/>
  <c r="D222" i="90"/>
  <c r="F222" i="90" s="1"/>
  <c r="F224" i="90" l="1"/>
  <c r="F223" i="90"/>
  <c r="AG760" i="79" s="1"/>
  <c r="F225" i="90" l="1"/>
  <c r="AG776" i="79"/>
  <c r="F226" i="90" l="1"/>
  <c r="F227" i="90" s="1"/>
  <c r="AG777" i="79"/>
  <c r="E298" i="79" l="1"/>
  <c r="F298" i="79" s="1"/>
  <c r="G298" i="79" s="1"/>
  <c r="E39" i="89" l="1"/>
  <c r="E38" i="89"/>
  <c r="E37" i="89"/>
  <c r="E36" i="89"/>
  <c r="E35" i="89"/>
  <c r="E34" i="89"/>
  <c r="E33" i="89"/>
  <c r="E32" i="89"/>
  <c r="E31" i="89"/>
  <c r="E30" i="89"/>
  <c r="E29" i="89"/>
  <c r="E28" i="89"/>
  <c r="AE59" i="79" l="1"/>
  <c r="AD59" i="79"/>
  <c r="AC59" i="79"/>
  <c r="AB59" i="79"/>
  <c r="AA59" i="79"/>
  <c r="Z59" i="79"/>
  <c r="Y59" i="79"/>
  <c r="AC310" i="46" l="1"/>
  <c r="AB310" i="46"/>
  <c r="AA310" i="46"/>
  <c r="Z310" i="46"/>
  <c r="AC179" i="46"/>
  <c r="AB179" i="46"/>
  <c r="AA179" i="46"/>
  <c r="Z179" i="46"/>
  <c r="AC180" i="46"/>
  <c r="AB180" i="46"/>
  <c r="AA180" i="46"/>
  <c r="Z180" i="46"/>
  <c r="N106" i="46"/>
  <c r="AD686" i="79" l="1"/>
  <c r="E40" i="89" l="1"/>
  <c r="E41" i="89" s="1"/>
  <c r="Q136" i="79" s="1"/>
  <c r="Q689" i="79" l="1"/>
  <c r="O689" i="79"/>
  <c r="E692" i="79"/>
  <c r="E689" i="79"/>
  <c r="P689" i="79" s="1"/>
  <c r="E685" i="79"/>
  <c r="E675" i="79"/>
  <c r="E672" i="79"/>
  <c r="E669" i="79"/>
  <c r="E666" i="79"/>
  <c r="R503" i="79"/>
  <c r="O503" i="79"/>
  <c r="O692" i="79" s="1"/>
  <c r="S497" i="79"/>
  <c r="R497" i="79"/>
  <c r="O497" i="79"/>
  <c r="E503" i="79"/>
  <c r="F503" i="79" s="1"/>
  <c r="Q503" i="79" s="1"/>
  <c r="Q692" i="79" s="1"/>
  <c r="E497" i="79"/>
  <c r="F497" i="79" s="1"/>
  <c r="Q497" i="79" s="1"/>
  <c r="E484" i="79"/>
  <c r="F484" i="79" s="1"/>
  <c r="E481" i="79"/>
  <c r="F481" i="79" s="1"/>
  <c r="E475" i="79"/>
  <c r="F475" i="79" s="1"/>
  <c r="P497" i="79" l="1"/>
  <c r="P503" i="79"/>
  <c r="P692" i="79" s="1"/>
  <c r="C52" i="47"/>
  <c r="C51" i="47"/>
  <c r="AL529" i="79" l="1"/>
  <c r="AK529" i="79"/>
  <c r="AJ529" i="79"/>
  <c r="AI529" i="79"/>
  <c r="AH529" i="79"/>
  <c r="AG529" i="79"/>
  <c r="AF529" i="79"/>
  <c r="AE529" i="79"/>
  <c r="AD529" i="79"/>
  <c r="AC529" i="79"/>
  <c r="AB529" i="79"/>
  <c r="AA529" i="79"/>
  <c r="Z529" i="79"/>
  <c r="Y529" i="79"/>
  <c r="AM528" i="79"/>
  <c r="AL478" i="79"/>
  <c r="AK478" i="79"/>
  <c r="AJ478" i="79"/>
  <c r="AI478" i="79"/>
  <c r="AH478" i="79"/>
  <c r="AG478" i="79"/>
  <c r="AF478" i="79"/>
  <c r="AE478" i="79"/>
  <c r="AD478" i="79"/>
  <c r="AC478" i="79"/>
  <c r="AB478" i="79"/>
  <c r="AA478" i="79"/>
  <c r="Z478" i="79"/>
  <c r="Y478" i="79"/>
  <c r="AM477" i="79"/>
  <c r="N186" i="79" l="1"/>
  <c r="D22" i="45" l="1"/>
  <c r="O943" i="79" l="1"/>
  <c r="E44" i="44" l="1"/>
  <c r="AM141" i="79" l="1"/>
  <c r="Q46" i="44"/>
  <c r="P46" i="44"/>
  <c r="O46" i="44"/>
  <c r="N46" i="44"/>
  <c r="M46" i="44"/>
  <c r="L46" i="44"/>
  <c r="K46" i="44"/>
  <c r="J46" i="44"/>
  <c r="I46" i="44"/>
  <c r="H46" i="44"/>
  <c r="G46" i="44"/>
  <c r="F46" i="44"/>
  <c r="E46" i="44"/>
  <c r="D46" i="44"/>
  <c r="O1126" i="79" l="1"/>
  <c r="O760" i="79"/>
  <c r="O573" i="79"/>
  <c r="O381" i="79"/>
  <c r="O197" i="79"/>
  <c r="O517" i="46"/>
  <c r="O127" i="46"/>
  <c r="D197" i="79"/>
  <c r="N632" i="79" l="1"/>
  <c r="N440" i="79"/>
  <c r="N256" i="79"/>
  <c r="N73" i="79"/>
  <c r="F22" i="45" l="1"/>
  <c r="Q52" i="43" l="1"/>
  <c r="N515" i="46" l="1"/>
  <c r="N512" i="46"/>
  <c r="N509" i="46"/>
  <c r="N505" i="46"/>
  <c r="N502" i="46"/>
  <c r="N499" i="46"/>
  <c r="N496" i="46"/>
  <c r="N493" i="46"/>
  <c r="N489" i="46"/>
  <c r="N475" i="46"/>
  <c r="N472" i="46"/>
  <c r="N469" i="46"/>
  <c r="N466" i="46"/>
  <c r="N453" i="46"/>
  <c r="N450" i="46"/>
  <c r="N447" i="46"/>
  <c r="N444" i="46"/>
  <c r="N441" i="46"/>
  <c r="N385" i="46"/>
  <c r="N382" i="46"/>
  <c r="N379" i="46"/>
  <c r="N375" i="46"/>
  <c r="N372" i="46"/>
  <c r="N369" i="46"/>
  <c r="N366" i="46"/>
  <c r="N363" i="46"/>
  <c r="N359" i="46"/>
  <c r="N345" i="46"/>
  <c r="N342" i="46"/>
  <c r="N339" i="46"/>
  <c r="N336" i="46"/>
  <c r="N323" i="46"/>
  <c r="N320" i="46"/>
  <c r="N317" i="46"/>
  <c r="N314" i="46"/>
  <c r="N311" i="46"/>
  <c r="N255" i="46"/>
  <c r="N252" i="46"/>
  <c r="N249" i="46"/>
  <c r="N245" i="46"/>
  <c r="N242" i="46"/>
  <c r="N239" i="46"/>
  <c r="N236" i="46"/>
  <c r="N233" i="46"/>
  <c r="N229" i="46"/>
  <c r="N215" i="46"/>
  <c r="N212" i="46"/>
  <c r="N209" i="46"/>
  <c r="N206" i="46"/>
  <c r="N193" i="46"/>
  <c r="N190" i="46"/>
  <c r="N187" i="46"/>
  <c r="N184" i="46"/>
  <c r="N181" i="46"/>
  <c r="N125" i="46"/>
  <c r="N122" i="46"/>
  <c r="N119" i="46"/>
  <c r="N115" i="46"/>
  <c r="N112" i="46"/>
  <c r="N63" i="46"/>
  <c r="N54" i="46"/>
  <c r="N1124" i="79"/>
  <c r="N1121" i="79"/>
  <c r="N1118" i="79"/>
  <c r="N1115" i="79"/>
  <c r="N1112" i="79"/>
  <c r="N1109" i="79"/>
  <c r="N1106" i="79"/>
  <c r="N1100" i="79"/>
  <c r="N1097" i="79"/>
  <c r="N1094" i="79"/>
  <c r="N1091" i="79"/>
  <c r="N1088" i="79"/>
  <c r="N1085" i="79"/>
  <c r="N1081" i="79"/>
  <c r="N1078" i="79"/>
  <c r="N1075" i="79"/>
  <c r="N1071" i="79"/>
  <c r="N1068" i="79"/>
  <c r="N1065" i="79"/>
  <c r="N1062" i="79"/>
  <c r="N1059" i="79"/>
  <c r="N1056" i="79"/>
  <c r="N1053" i="79"/>
  <c r="N1050" i="79"/>
  <c r="N1032" i="79"/>
  <c r="N1029" i="79"/>
  <c r="N1026" i="79"/>
  <c r="N1023" i="79"/>
  <c r="N1019" i="79"/>
  <c r="N1016" i="79"/>
  <c r="N1012" i="79"/>
  <c r="N1008" i="79"/>
  <c r="N1005" i="79"/>
  <c r="N1002" i="79"/>
  <c r="N998" i="79"/>
  <c r="N995" i="79"/>
  <c r="N992" i="79"/>
  <c r="N989" i="79"/>
  <c r="N986" i="79"/>
  <c r="N941" i="79"/>
  <c r="N938" i="79"/>
  <c r="N935" i="79"/>
  <c r="N932" i="79"/>
  <c r="N929" i="79"/>
  <c r="N926" i="79"/>
  <c r="N923" i="79"/>
  <c r="N917" i="79"/>
  <c r="N914" i="79"/>
  <c r="N911" i="79"/>
  <c r="N908" i="79"/>
  <c r="N905" i="79"/>
  <c r="N902" i="79"/>
  <c r="N898" i="79"/>
  <c r="N895" i="79"/>
  <c r="N892" i="79"/>
  <c r="N888" i="79"/>
  <c r="N885" i="79"/>
  <c r="N882" i="79"/>
  <c r="N879" i="79"/>
  <c r="N876" i="79"/>
  <c r="N873" i="79"/>
  <c r="N870" i="79"/>
  <c r="N867" i="79"/>
  <c r="N849" i="79"/>
  <c r="N846" i="79"/>
  <c r="N843" i="79"/>
  <c r="N840" i="79"/>
  <c r="N836" i="79"/>
  <c r="N833" i="79"/>
  <c r="N829" i="79"/>
  <c r="N825" i="79"/>
  <c r="N822" i="79"/>
  <c r="N819" i="79"/>
  <c r="N815" i="79"/>
  <c r="N812" i="79"/>
  <c r="N809" i="79"/>
  <c r="N806" i="79"/>
  <c r="N803" i="79"/>
  <c r="N758" i="79"/>
  <c r="N755" i="79"/>
  <c r="N752" i="79"/>
  <c r="N749" i="79"/>
  <c r="N746" i="79"/>
  <c r="N743" i="79"/>
  <c r="N740" i="79"/>
  <c r="N734" i="79"/>
  <c r="N731" i="79"/>
  <c r="N728" i="79"/>
  <c r="N725" i="79"/>
  <c r="N722" i="79"/>
  <c r="N719" i="79"/>
  <c r="N715" i="79"/>
  <c r="N712" i="79"/>
  <c r="N709" i="79"/>
  <c r="N705" i="79"/>
  <c r="N702" i="79"/>
  <c r="N699" i="79"/>
  <c r="N696" i="79"/>
  <c r="N693" i="79"/>
  <c r="N690" i="79"/>
  <c r="N687" i="79"/>
  <c r="N683" i="79"/>
  <c r="N662" i="79"/>
  <c r="N659" i="79"/>
  <c r="N656" i="79"/>
  <c r="N653" i="79"/>
  <c r="N649" i="79"/>
  <c r="N646" i="79"/>
  <c r="N642" i="79"/>
  <c r="N638" i="79"/>
  <c r="N635" i="79"/>
  <c r="N628" i="79"/>
  <c r="N625" i="79"/>
  <c r="N622" i="79"/>
  <c r="N619" i="79"/>
  <c r="N616" i="79"/>
  <c r="N571" i="79"/>
  <c r="N568" i="79"/>
  <c r="N565" i="79"/>
  <c r="N562" i="79"/>
  <c r="N559" i="79"/>
  <c r="N556" i="79"/>
  <c r="N553" i="79"/>
  <c r="N547" i="79"/>
  <c r="N544" i="79"/>
  <c r="N541" i="79"/>
  <c r="N538" i="79"/>
  <c r="N535" i="79"/>
  <c r="N532" i="79"/>
  <c r="N525" i="79"/>
  <c r="N522" i="79"/>
  <c r="N519" i="79"/>
  <c r="N515" i="79"/>
  <c r="N512" i="79"/>
  <c r="N509" i="79"/>
  <c r="N506" i="79"/>
  <c r="N503" i="79"/>
  <c r="N500" i="79"/>
  <c r="N497" i="79"/>
  <c r="N494"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6" i="79"/>
  <c r="N283" i="79"/>
  <c r="N280" i="79"/>
  <c r="N277" i="79"/>
  <c r="N273" i="79"/>
  <c r="N270" i="79"/>
  <c r="N266" i="79"/>
  <c r="N262" i="79"/>
  <c r="N259" i="79"/>
  <c r="N252" i="79"/>
  <c r="N249" i="79"/>
  <c r="N246" i="79"/>
  <c r="N243" i="79"/>
  <c r="N240" i="79"/>
  <c r="N195" i="79"/>
  <c r="N192" i="79"/>
  <c r="N189" i="79"/>
  <c r="N183" i="79"/>
  <c r="N180" i="79"/>
  <c r="N177" i="79"/>
  <c r="N171" i="79"/>
  <c r="N168" i="79"/>
  <c r="N165" i="79"/>
  <c r="N162" i="79"/>
  <c r="N159" i="79"/>
  <c r="N156" i="79"/>
  <c r="N152" i="79"/>
  <c r="N149" i="79"/>
  <c r="N142" i="79"/>
  <c r="N139" i="79"/>
  <c r="N130" i="79"/>
  <c r="N127" i="79"/>
  <c r="N124" i="79"/>
  <c r="N103" i="79"/>
  <c r="N100" i="79"/>
  <c r="N97" i="79"/>
  <c r="N94" i="79"/>
  <c r="N90" i="79"/>
  <c r="N76" i="79"/>
  <c r="N66" i="79"/>
  <c r="N63" i="79"/>
  <c r="N55" i="79"/>
  <c r="N60" i="79"/>
  <c r="AM1120" i="79" l="1"/>
  <c r="AM1123" i="79"/>
  <c r="AE1059" i="79"/>
  <c r="Z1059" i="79"/>
  <c r="Y1046" i="79"/>
  <c r="Y1043" i="79"/>
  <c r="AD1016" i="79"/>
  <c r="Z1016" i="79"/>
  <c r="Y1016" i="79"/>
  <c r="AM1022" i="79"/>
  <c r="Y1023" i="79"/>
  <c r="AL1019" i="79"/>
  <c r="AM1018"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C1016" i="79"/>
  <c r="AB1016" i="79"/>
  <c r="AA1016" i="79"/>
  <c r="AM1015" i="79"/>
  <c r="Y1012" i="79"/>
  <c r="Y1005" i="79"/>
  <c r="Y1002" i="79"/>
  <c r="Y998" i="79"/>
  <c r="Y989" i="79"/>
  <c r="Y986" i="79"/>
  <c r="Y982" i="79"/>
  <c r="Y892" i="79"/>
  <c r="AL888" i="79"/>
  <c r="Y867" i="79"/>
  <c r="Y849" i="79"/>
  <c r="Y836" i="79"/>
  <c r="AL836" i="79"/>
  <c r="AK836" i="79"/>
  <c r="AJ836" i="79"/>
  <c r="AI836" i="79"/>
  <c r="AH836" i="79"/>
  <c r="AG836" i="79"/>
  <c r="AF836" i="79"/>
  <c r="AE836" i="79"/>
  <c r="AD836" i="79"/>
  <c r="AC836" i="79"/>
  <c r="AB836" i="79"/>
  <c r="AA836" i="79"/>
  <c r="Z836" i="79"/>
  <c r="AM835" i="79"/>
  <c r="AL833" i="79"/>
  <c r="AK833" i="79"/>
  <c r="AJ833" i="79"/>
  <c r="AI833" i="79"/>
  <c r="AH833" i="79"/>
  <c r="AG833" i="79"/>
  <c r="AF833" i="79"/>
  <c r="AE833" i="79"/>
  <c r="AD833" i="79"/>
  <c r="AC833" i="79"/>
  <c r="AB833" i="79"/>
  <c r="AA833" i="79"/>
  <c r="Z833" i="79"/>
  <c r="Y833" i="79"/>
  <c r="AM832" i="79"/>
  <c r="Y829" i="79"/>
  <c r="Y715" i="79"/>
  <c r="Y709" i="79"/>
  <c r="AM672" i="79"/>
  <c r="AM669" i="79"/>
  <c r="AM666" i="79"/>
  <c r="Y662" i="79"/>
  <c r="Y659" i="79"/>
  <c r="Y649" i="79"/>
  <c r="Y646" i="79"/>
  <c r="Y642" i="79"/>
  <c r="AL649" i="79"/>
  <c r="AK649" i="79"/>
  <c r="AJ649" i="79"/>
  <c r="AI649" i="79"/>
  <c r="AH649" i="79"/>
  <c r="AG649" i="79"/>
  <c r="AF649" i="79"/>
  <c r="AE649" i="79"/>
  <c r="AD649" i="79"/>
  <c r="AC649" i="79"/>
  <c r="AB649" i="79"/>
  <c r="AA649" i="79"/>
  <c r="Z649" i="79"/>
  <c r="AM648" i="79"/>
  <c r="AL646" i="79"/>
  <c r="AK646" i="79"/>
  <c r="AJ646" i="79"/>
  <c r="AI646" i="79"/>
  <c r="AH646" i="79"/>
  <c r="AG646" i="79"/>
  <c r="AF646" i="79"/>
  <c r="AE646" i="79"/>
  <c r="AD646" i="79"/>
  <c r="AC646" i="79"/>
  <c r="AB646" i="79"/>
  <c r="AA646" i="79"/>
  <c r="Z646" i="79"/>
  <c r="AM645" i="79"/>
  <c r="Y628" i="79"/>
  <c r="Y619" i="79"/>
  <c r="AM531" i="79"/>
  <c r="AM524" i="79"/>
  <c r="Y532"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3" i="79"/>
  <c r="AK273" i="79"/>
  <c r="AJ273" i="79"/>
  <c r="AI273" i="79"/>
  <c r="AH273" i="79"/>
  <c r="AG273" i="79"/>
  <c r="AF273" i="79"/>
  <c r="AE273" i="79"/>
  <c r="AD273" i="79"/>
  <c r="AC273" i="79"/>
  <c r="AB273" i="79"/>
  <c r="AA273" i="79"/>
  <c r="Z273" i="79"/>
  <c r="Y273" i="79"/>
  <c r="AM272" i="79"/>
  <c r="AL270" i="79"/>
  <c r="AK270" i="79"/>
  <c r="AJ270" i="79"/>
  <c r="AI270" i="79"/>
  <c r="AH270" i="79"/>
  <c r="AG270" i="79"/>
  <c r="AF270" i="79"/>
  <c r="AE270" i="79"/>
  <c r="AD270" i="79"/>
  <c r="AC270" i="79"/>
  <c r="AB270" i="79"/>
  <c r="AA270" i="79"/>
  <c r="Z270" i="79"/>
  <c r="Y270" i="79"/>
  <c r="AM269" i="79"/>
  <c r="Y266" i="79"/>
  <c r="Y236" i="79"/>
  <c r="Y227" i="79"/>
  <c r="Y224" i="79"/>
  <c r="Y156"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14" i="79"/>
  <c r="AM1117" i="79"/>
  <c r="AM1111" i="79"/>
  <c r="AM1108" i="79"/>
  <c r="AM1105" i="79"/>
  <c r="AM1102" i="79"/>
  <c r="AM1099" i="79"/>
  <c r="AM1096" i="79"/>
  <c r="AM1093" i="79"/>
  <c r="AM1090" i="79"/>
  <c r="AM1087" i="79"/>
  <c r="AM1084" i="79"/>
  <c r="AM1080" i="79"/>
  <c r="AM1077" i="79"/>
  <c r="AM1074" i="79"/>
  <c r="AM1070" i="79"/>
  <c r="AM1067" i="79"/>
  <c r="AM1064" i="79"/>
  <c r="AM1061" i="79"/>
  <c r="AM1058" i="79"/>
  <c r="AM1055" i="79"/>
  <c r="AM1052" i="79"/>
  <c r="AM1049" i="79"/>
  <c r="AM1045" i="79"/>
  <c r="AM1042" i="79"/>
  <c r="AM1039" i="79"/>
  <c r="AM1036" i="79"/>
  <c r="AM1031" i="79"/>
  <c r="AM1028" i="79"/>
  <c r="AM1025" i="79"/>
  <c r="AM1011" i="79"/>
  <c r="AM1007" i="79"/>
  <c r="AM1004" i="79"/>
  <c r="AM1001" i="79"/>
  <c r="AM997" i="79"/>
  <c r="AM994" i="79"/>
  <c r="AM991" i="79"/>
  <c r="AM988" i="79"/>
  <c r="AM985" i="79"/>
  <c r="AM981" i="79"/>
  <c r="AM978" i="79"/>
  <c r="AM975" i="79"/>
  <c r="AM972" i="79"/>
  <c r="AM969" i="79"/>
  <c r="AM940" i="79"/>
  <c r="AM937" i="79"/>
  <c r="AM934" i="79"/>
  <c r="AM931" i="79"/>
  <c r="AM928" i="79"/>
  <c r="AM925" i="79"/>
  <c r="AM922" i="79"/>
  <c r="AM919" i="79"/>
  <c r="AM916" i="79"/>
  <c r="AM913" i="79"/>
  <c r="AM910" i="79"/>
  <c r="AM907" i="79"/>
  <c r="AM904" i="79"/>
  <c r="AM901" i="79"/>
  <c r="AM897" i="79"/>
  <c r="AM894" i="79"/>
  <c r="AM891" i="79"/>
  <c r="AM887" i="79"/>
  <c r="AM884" i="79"/>
  <c r="AM881" i="79"/>
  <c r="AM878" i="79"/>
  <c r="AM875" i="79"/>
  <c r="AM872" i="79"/>
  <c r="AM869" i="79"/>
  <c r="AM866" i="79"/>
  <c r="AM862" i="79"/>
  <c r="AM859" i="79"/>
  <c r="AM856" i="79"/>
  <c r="AM853" i="79"/>
  <c r="AM848" i="79"/>
  <c r="AM845" i="79"/>
  <c r="AM842" i="79"/>
  <c r="AM839" i="79"/>
  <c r="AM828" i="79"/>
  <c r="AM824" i="79"/>
  <c r="AM821" i="79"/>
  <c r="AM818" i="79"/>
  <c r="AM814" i="79"/>
  <c r="AM811" i="79"/>
  <c r="AM808" i="79"/>
  <c r="AM805" i="79"/>
  <c r="AM802" i="79"/>
  <c r="AM798" i="79"/>
  <c r="AM795" i="79"/>
  <c r="AM792" i="79"/>
  <c r="AM789" i="79"/>
  <c r="AM786" i="79"/>
  <c r="AM757" i="79"/>
  <c r="AM754" i="79"/>
  <c r="AM751" i="79"/>
  <c r="AM748" i="79"/>
  <c r="AM745" i="79"/>
  <c r="AM742" i="79"/>
  <c r="AM739" i="79"/>
  <c r="AM736" i="79"/>
  <c r="AM733" i="79"/>
  <c r="AM730" i="79"/>
  <c r="AM727" i="79"/>
  <c r="AM724" i="79"/>
  <c r="AM721" i="79"/>
  <c r="AM718" i="79"/>
  <c r="AM714" i="79"/>
  <c r="AM711" i="79"/>
  <c r="AM708" i="79"/>
  <c r="AM704" i="79"/>
  <c r="AM701" i="79"/>
  <c r="AM698" i="79"/>
  <c r="AM695" i="79"/>
  <c r="AM689" i="79"/>
  <c r="AM682" i="79"/>
  <c r="AM675" i="79"/>
  <c r="AM661" i="79"/>
  <c r="AM658" i="79"/>
  <c r="AM655" i="79"/>
  <c r="AM652" i="79"/>
  <c r="AM641" i="79"/>
  <c r="AM637" i="79"/>
  <c r="AM634" i="79"/>
  <c r="AM631" i="79"/>
  <c r="AM627" i="79"/>
  <c r="AM624" i="79"/>
  <c r="AM621" i="79"/>
  <c r="AM618" i="79"/>
  <c r="AM615" i="79"/>
  <c r="AM611" i="79"/>
  <c r="AM608" i="79"/>
  <c r="AM605" i="79"/>
  <c r="AM602" i="79"/>
  <c r="AM599" i="79"/>
  <c r="AM570" i="79"/>
  <c r="AM567" i="79"/>
  <c r="AM564" i="79"/>
  <c r="AM561" i="79"/>
  <c r="AM558" i="79"/>
  <c r="AM555" i="79"/>
  <c r="AM552" i="79"/>
  <c r="AM549" i="79"/>
  <c r="AM546" i="79"/>
  <c r="AM543" i="79"/>
  <c r="AM540" i="79"/>
  <c r="AM537" i="79"/>
  <c r="AM534" i="79"/>
  <c r="AM521" i="79"/>
  <c r="AM518" i="79"/>
  <c r="AM511" i="79"/>
  <c r="AM508" i="79"/>
  <c r="AM505" i="79"/>
  <c r="AM499" i="79"/>
  <c r="AM493"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6"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AL849" i="79"/>
  <c r="AK849" i="79"/>
  <c r="AJ849" i="79"/>
  <c r="AI849" i="79"/>
  <c r="AH849" i="79"/>
  <c r="AG849" i="79"/>
  <c r="AF849" i="79"/>
  <c r="AE849" i="79"/>
  <c r="AD849" i="79"/>
  <c r="AC849" i="79"/>
  <c r="AB849" i="79"/>
  <c r="AA849" i="79"/>
  <c r="Z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40" i="79"/>
  <c r="AK840" i="79"/>
  <c r="AJ840" i="79"/>
  <c r="AI840" i="79"/>
  <c r="AH840" i="79"/>
  <c r="AG840" i="79"/>
  <c r="AF840" i="79"/>
  <c r="AE840" i="79"/>
  <c r="AD840" i="79"/>
  <c r="AC840" i="79"/>
  <c r="AB840" i="79"/>
  <c r="AA840" i="79"/>
  <c r="Z840" i="79"/>
  <c r="Y840" i="79"/>
  <c r="N109" i="46" l="1"/>
  <c r="N99" i="46"/>
  <c r="N82" i="46"/>
  <c r="N79" i="46"/>
  <c r="N76" i="46"/>
  <c r="N87" i="79"/>
  <c r="AL662" i="79"/>
  <c r="AK662" i="79"/>
  <c r="AJ662" i="79"/>
  <c r="AI662" i="79"/>
  <c r="AH662" i="79"/>
  <c r="AG662" i="79"/>
  <c r="AF662" i="79"/>
  <c r="AE662" i="79"/>
  <c r="AD662" i="79"/>
  <c r="AC662" i="79"/>
  <c r="AB662" i="79"/>
  <c r="AA662" i="79"/>
  <c r="Z662"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Y656" i="79"/>
  <c r="AL653" i="79"/>
  <c r="AK653" i="79"/>
  <c r="AJ653" i="79"/>
  <c r="AI653" i="79"/>
  <c r="AH653" i="79"/>
  <c r="AG653" i="79"/>
  <c r="AF653" i="79"/>
  <c r="AE653" i="79"/>
  <c r="AD653" i="79"/>
  <c r="AC653" i="79"/>
  <c r="AB653" i="79"/>
  <c r="AA653" i="79"/>
  <c r="Z653" i="79"/>
  <c r="Y65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6" i="79"/>
  <c r="AK286" i="79"/>
  <c r="AJ286" i="79"/>
  <c r="AI286" i="79"/>
  <c r="AH286" i="79"/>
  <c r="AG286" i="79"/>
  <c r="AF286" i="79"/>
  <c r="AE286" i="79"/>
  <c r="AD286" i="79"/>
  <c r="AC286" i="79"/>
  <c r="AB286" i="79"/>
  <c r="AA286" i="79"/>
  <c r="Z286" i="79"/>
  <c r="Y286" i="79"/>
  <c r="AL283" i="79"/>
  <c r="AK283" i="79"/>
  <c r="AJ283" i="79"/>
  <c r="AI283" i="79"/>
  <c r="AH283" i="79"/>
  <c r="AG283" i="79"/>
  <c r="AF283" i="79"/>
  <c r="AE283" i="79"/>
  <c r="AD283" i="79"/>
  <c r="AC283" i="79"/>
  <c r="AB283" i="79"/>
  <c r="AA283" i="79"/>
  <c r="Z283" i="79"/>
  <c r="Y283" i="79"/>
  <c r="AL280" i="79"/>
  <c r="AK280" i="79"/>
  <c r="AJ280" i="79"/>
  <c r="AI280" i="79"/>
  <c r="AH280" i="79"/>
  <c r="AG280" i="79"/>
  <c r="AF280" i="79"/>
  <c r="AE280" i="79"/>
  <c r="AD280" i="79"/>
  <c r="AC280" i="79"/>
  <c r="AB280" i="79"/>
  <c r="AA280" i="79"/>
  <c r="Z280" i="79"/>
  <c r="Y280" i="79"/>
  <c r="AL277" i="79"/>
  <c r="AK277" i="79"/>
  <c r="AJ277" i="79"/>
  <c r="AI277" i="79"/>
  <c r="AH277" i="79"/>
  <c r="AG277" i="79"/>
  <c r="AF277" i="79"/>
  <c r="AE277" i="79"/>
  <c r="AD277" i="79"/>
  <c r="AC277" i="79"/>
  <c r="AB277" i="79"/>
  <c r="AA277" i="79"/>
  <c r="Z277" i="79"/>
  <c r="Y277" i="79"/>
  <c r="AM514" i="46" l="1"/>
  <c r="AL515" i="46"/>
  <c r="AM511" i="46"/>
  <c r="AM508" i="46"/>
  <c r="AM504" i="46"/>
  <c r="AM501" i="46"/>
  <c r="AM498" i="46"/>
  <c r="AM495" i="46"/>
  <c r="AM492" i="46"/>
  <c r="AM488" i="46"/>
  <c r="AM485" i="46"/>
  <c r="AM481" i="46"/>
  <c r="AM477" i="46"/>
  <c r="AM474" i="46"/>
  <c r="AM471" i="46"/>
  <c r="AM468" i="46"/>
  <c r="AM465" i="46"/>
  <c r="AM461" i="46"/>
  <c r="AM458" i="46"/>
  <c r="AM455" i="46"/>
  <c r="AM452" i="46"/>
  <c r="AM449" i="46"/>
  <c r="AM446" i="46"/>
  <c r="AM443" i="46"/>
  <c r="AM439" i="46"/>
  <c r="AM435" i="46"/>
  <c r="AM432" i="46"/>
  <c r="AM429" i="46"/>
  <c r="AM426" i="46"/>
  <c r="AM423" i="46"/>
  <c r="AM420" i="46"/>
  <c r="AM417" i="46"/>
  <c r="AM414" i="46"/>
  <c r="AM411" i="46"/>
  <c r="AM384" i="46"/>
  <c r="Z502" i="46"/>
  <c r="AA502" i="46"/>
  <c r="AB502" i="46"/>
  <c r="AC502" i="46"/>
  <c r="AD502" i="46"/>
  <c r="AE502" i="46"/>
  <c r="AF502" i="46"/>
  <c r="AG502" i="46"/>
  <c r="AH502" i="46"/>
  <c r="AI502" i="46"/>
  <c r="AJ502" i="46"/>
  <c r="AK502" i="46"/>
  <c r="AL502" i="46"/>
  <c r="Z505" i="46"/>
  <c r="AA505" i="46"/>
  <c r="AB505" i="46"/>
  <c r="AC505" i="46"/>
  <c r="AD505" i="46"/>
  <c r="AE505" i="46"/>
  <c r="AF505" i="46"/>
  <c r="AG505" i="46"/>
  <c r="AH505" i="46"/>
  <c r="AI505" i="46"/>
  <c r="AJ505" i="46"/>
  <c r="AK505" i="46"/>
  <c r="AL505" i="46"/>
  <c r="Z509" i="46"/>
  <c r="AA509" i="46"/>
  <c r="AB509" i="46"/>
  <c r="AC509" i="46"/>
  <c r="AD509" i="46"/>
  <c r="AE509" i="46"/>
  <c r="AF509" i="46"/>
  <c r="AG509" i="46"/>
  <c r="AH509" i="46"/>
  <c r="AI509" i="46"/>
  <c r="AJ509" i="46"/>
  <c r="AK509" i="46"/>
  <c r="AL509" i="46"/>
  <c r="Z512" i="46"/>
  <c r="AA512" i="46"/>
  <c r="AB512" i="46"/>
  <c r="AC512" i="46"/>
  <c r="AD512" i="46"/>
  <c r="AE512" i="46"/>
  <c r="AF512" i="46"/>
  <c r="AG512" i="46"/>
  <c r="AH512" i="46"/>
  <c r="AI512" i="46"/>
  <c r="AJ512" i="46"/>
  <c r="AK512" i="46"/>
  <c r="AL512" i="46"/>
  <c r="Z515" i="46"/>
  <c r="AA515" i="46"/>
  <c r="AB515" i="46"/>
  <c r="AC515" i="46"/>
  <c r="AD515" i="46"/>
  <c r="AE515" i="46"/>
  <c r="AF515" i="46"/>
  <c r="AG515" i="46"/>
  <c r="AH515" i="46"/>
  <c r="AI515" i="46"/>
  <c r="AJ515" i="46"/>
  <c r="AK515" i="46"/>
  <c r="Y509" i="46"/>
  <c r="Y512" i="46"/>
  <c r="Y515" i="46"/>
  <c r="Y505" i="46"/>
  <c r="Y502" i="46"/>
  <c r="AL385" i="46"/>
  <c r="AM381" i="46"/>
  <c r="AM378" i="46"/>
  <c r="AM374" i="46"/>
  <c r="AM371" i="46"/>
  <c r="AM368" i="46"/>
  <c r="AM365" i="46"/>
  <c r="AM362" i="46"/>
  <c r="AM358" i="46"/>
  <c r="AM355" i="46"/>
  <c r="AM351" i="46"/>
  <c r="AM347" i="46"/>
  <c r="AM344" i="46"/>
  <c r="AM341" i="46"/>
  <c r="AM338" i="46"/>
  <c r="AM335" i="46"/>
  <c r="AM331" i="46"/>
  <c r="AM328" i="46"/>
  <c r="AM325" i="46"/>
  <c r="AM322" i="46"/>
  <c r="AM319" i="46"/>
  <c r="AM316" i="46"/>
  <c r="AM313" i="46"/>
  <c r="AM309" i="46"/>
  <c r="AM305" i="46"/>
  <c r="AM302" i="46"/>
  <c r="AM299" i="46"/>
  <c r="AM296" i="46"/>
  <c r="AM293" i="46"/>
  <c r="AM290" i="46"/>
  <c r="AM287" i="46"/>
  <c r="AM284" i="46"/>
  <c r="AM281" i="46"/>
  <c r="AM254" i="46"/>
  <c r="Z372" i="46"/>
  <c r="AA372" i="46"/>
  <c r="AB372" i="46"/>
  <c r="AC372" i="46"/>
  <c r="AD372" i="46"/>
  <c r="AE372" i="46"/>
  <c r="AF372" i="46"/>
  <c r="AG372" i="46"/>
  <c r="AH372" i="46"/>
  <c r="AI372" i="46"/>
  <c r="AJ372" i="46"/>
  <c r="AK372" i="46"/>
  <c r="AL372" i="46"/>
  <c r="Z375" i="46"/>
  <c r="AA375" i="46"/>
  <c r="AB375" i="46"/>
  <c r="AC375" i="46"/>
  <c r="AD375" i="46"/>
  <c r="AE375" i="46"/>
  <c r="AF375" i="46"/>
  <c r="AG375" i="46"/>
  <c r="AH375" i="46"/>
  <c r="AI375" i="46"/>
  <c r="AJ375" i="46"/>
  <c r="AK375" i="46"/>
  <c r="AL375"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AL382" i="46"/>
  <c r="Z385" i="46"/>
  <c r="AA385" i="46"/>
  <c r="AB385" i="46"/>
  <c r="AC385" i="46"/>
  <c r="AD385" i="46"/>
  <c r="AE385" i="46"/>
  <c r="AF385" i="46"/>
  <c r="AG385" i="46"/>
  <c r="AH385" i="46"/>
  <c r="AI385" i="46"/>
  <c r="AJ385" i="46"/>
  <c r="AK385" i="46"/>
  <c r="Y385" i="46"/>
  <c r="Y382" i="46"/>
  <c r="Y379" i="46"/>
  <c r="Y375" i="46"/>
  <c r="Y372" i="46"/>
  <c r="Y366" i="46"/>
  <c r="Y369" i="46"/>
  <c r="AM251" i="46"/>
  <c r="AM248" i="46"/>
  <c r="AM244" i="46"/>
  <c r="Z242" i="46"/>
  <c r="AA242" i="46"/>
  <c r="AB242" i="46"/>
  <c r="AC242" i="46"/>
  <c r="AD242" i="46"/>
  <c r="AE242" i="46"/>
  <c r="AF242" i="46"/>
  <c r="AG242" i="46"/>
  <c r="AH242" i="46"/>
  <c r="AI242" i="46"/>
  <c r="AJ242" i="46"/>
  <c r="AK242" i="46"/>
  <c r="AL242" i="46"/>
  <c r="Z245" i="46"/>
  <c r="AA245" i="46"/>
  <c r="AB245" i="46"/>
  <c r="AC245" i="46"/>
  <c r="AD245" i="46"/>
  <c r="AE245" i="46"/>
  <c r="AF245" i="46"/>
  <c r="AG245" i="46"/>
  <c r="AH245" i="46"/>
  <c r="AI245" i="46"/>
  <c r="AJ245" i="46"/>
  <c r="AK245" i="46"/>
  <c r="AL245" i="46"/>
  <c r="Z249" i="46"/>
  <c r="AA249" i="46"/>
  <c r="AB249" i="46"/>
  <c r="AC249" i="46"/>
  <c r="AD249" i="46"/>
  <c r="AE249" i="46"/>
  <c r="AF249" i="46"/>
  <c r="AG249" i="46"/>
  <c r="AH249" i="46"/>
  <c r="AI249" i="46"/>
  <c r="AJ249" i="46"/>
  <c r="AK249" i="46"/>
  <c r="AL249" i="46"/>
  <c r="Z252" i="46"/>
  <c r="AA252" i="46"/>
  <c r="AB252" i="46"/>
  <c r="AC252" i="46"/>
  <c r="AD252" i="46"/>
  <c r="AE252" i="46"/>
  <c r="AF252" i="46"/>
  <c r="AG252" i="46"/>
  <c r="AH252" i="46"/>
  <c r="AI252" i="46"/>
  <c r="AJ252" i="46"/>
  <c r="AK252" i="46"/>
  <c r="AL252" i="46"/>
  <c r="Z255" i="46"/>
  <c r="AA255" i="46"/>
  <c r="AB255" i="46"/>
  <c r="AC255" i="46"/>
  <c r="AD255" i="46"/>
  <c r="AE255" i="46"/>
  <c r="AF255" i="46"/>
  <c r="AG255" i="46"/>
  <c r="AH255" i="46"/>
  <c r="AI255" i="46"/>
  <c r="AJ255" i="46"/>
  <c r="AK255" i="46"/>
  <c r="AL255" i="46"/>
  <c r="Y255" i="46"/>
  <c r="Y252" i="46"/>
  <c r="Y249" i="46"/>
  <c r="Y245" i="46"/>
  <c r="Y242" i="46"/>
  <c r="Y239" i="46"/>
  <c r="AM171" i="46"/>
  <c r="AM168" i="46"/>
  <c r="AM124" i="46"/>
  <c r="AM241" i="46" l="1"/>
  <c r="AM238" i="46"/>
  <c r="AM235" i="46"/>
  <c r="AM232" i="46"/>
  <c r="AM228" i="46"/>
  <c r="AM225" i="46"/>
  <c r="AM221" i="46"/>
  <c r="AM217" i="46"/>
  <c r="AM214" i="46"/>
  <c r="AM211" i="46"/>
  <c r="AM208" i="46"/>
  <c r="AM205" i="46"/>
  <c r="AM201" i="46"/>
  <c r="AM198" i="46"/>
  <c r="AM195" i="46"/>
  <c r="AM192" i="46"/>
  <c r="AM189" i="46"/>
  <c r="AM186" i="46"/>
  <c r="AM183"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9" i="46"/>
  <c r="AK489" i="46"/>
  <c r="AJ489" i="46"/>
  <c r="AI489" i="46"/>
  <c r="AH489" i="46"/>
  <c r="AG489" i="46"/>
  <c r="AF489" i="46"/>
  <c r="AE489" i="46"/>
  <c r="AD489" i="46"/>
  <c r="AC489" i="46"/>
  <c r="AB489" i="46"/>
  <c r="AA489" i="46"/>
  <c r="Z489" i="46"/>
  <c r="Y489" i="46"/>
  <c r="AL486" i="46"/>
  <c r="AK486" i="46"/>
  <c r="AJ486" i="46"/>
  <c r="AI486" i="46"/>
  <c r="AH486" i="46"/>
  <c r="AG486" i="46"/>
  <c r="AF486" i="46"/>
  <c r="AE486" i="46"/>
  <c r="AD486" i="46"/>
  <c r="AC486" i="46"/>
  <c r="AB486" i="46"/>
  <c r="AA486" i="46"/>
  <c r="Z486" i="46"/>
  <c r="Y486" i="46"/>
  <c r="AL459" i="46"/>
  <c r="AK459" i="46"/>
  <c r="AJ459" i="46"/>
  <c r="AI459" i="46"/>
  <c r="AH459" i="46"/>
  <c r="AG459" i="46"/>
  <c r="AF459" i="46"/>
  <c r="AE459" i="46"/>
  <c r="AD459" i="46"/>
  <c r="AC459" i="46"/>
  <c r="AB459" i="46"/>
  <c r="AA459" i="46"/>
  <c r="Z459" i="46"/>
  <c r="Y459" i="46"/>
  <c r="AL456" i="46"/>
  <c r="AK456" i="46"/>
  <c r="AJ456" i="46"/>
  <c r="AI456" i="46"/>
  <c r="AH456" i="46"/>
  <c r="AG456" i="46"/>
  <c r="AF456" i="46"/>
  <c r="AE456" i="46"/>
  <c r="AD456" i="46"/>
  <c r="AC456" i="46"/>
  <c r="AB456" i="46"/>
  <c r="AA456" i="46"/>
  <c r="Z456" i="46"/>
  <c r="Y456" i="46"/>
  <c r="AL433" i="46"/>
  <c r="AK433" i="46"/>
  <c r="AJ433" i="46"/>
  <c r="AI433" i="46"/>
  <c r="AH433" i="46"/>
  <c r="AG433" i="46"/>
  <c r="AF433" i="46"/>
  <c r="AE433" i="46"/>
  <c r="AD433" i="46"/>
  <c r="AC433" i="46"/>
  <c r="AB433" i="46"/>
  <c r="AA433" i="46"/>
  <c r="Z433" i="46"/>
  <c r="Y433" i="46"/>
  <c r="AL359" i="46"/>
  <c r="AK359" i="46"/>
  <c r="AJ359" i="46"/>
  <c r="AI359" i="46"/>
  <c r="AH359" i="46"/>
  <c r="AG359" i="46"/>
  <c r="AF359" i="46"/>
  <c r="AE359" i="46"/>
  <c r="AD359" i="46"/>
  <c r="AC359" i="46"/>
  <c r="AB359" i="46"/>
  <c r="AA359" i="46"/>
  <c r="Z359" i="46"/>
  <c r="Y359" i="46"/>
  <c r="AL356" i="46"/>
  <c r="AK356" i="46"/>
  <c r="AJ356" i="46"/>
  <c r="AI356" i="46"/>
  <c r="AH356" i="46"/>
  <c r="AG356" i="46"/>
  <c r="AF356" i="46"/>
  <c r="AE356" i="46"/>
  <c r="AD356" i="46"/>
  <c r="AC356" i="46"/>
  <c r="AB356" i="46"/>
  <c r="AA356" i="46"/>
  <c r="Z356" i="46"/>
  <c r="Y356" i="46"/>
  <c r="AL329" i="46"/>
  <c r="AK329" i="46"/>
  <c r="AJ329" i="46"/>
  <c r="AI329" i="46"/>
  <c r="AH329" i="46"/>
  <c r="AG329" i="46"/>
  <c r="AF329" i="46"/>
  <c r="AE329" i="46"/>
  <c r="AD329" i="46"/>
  <c r="AC329" i="46"/>
  <c r="AB329" i="46"/>
  <c r="AA329" i="46"/>
  <c r="Z329" i="46"/>
  <c r="Y329" i="46"/>
  <c r="AL326" i="46"/>
  <c r="AK326" i="46"/>
  <c r="AJ326" i="46"/>
  <c r="AI326" i="46"/>
  <c r="AH326" i="46"/>
  <c r="AG326" i="46"/>
  <c r="AF326" i="46"/>
  <c r="AE326" i="46"/>
  <c r="AD326" i="46"/>
  <c r="AC326" i="46"/>
  <c r="AB326" i="46"/>
  <c r="AA326" i="46"/>
  <c r="Z326" i="46"/>
  <c r="Y326" i="46"/>
  <c r="AL303" i="46"/>
  <c r="AK303" i="46"/>
  <c r="AJ303" i="46"/>
  <c r="AI303" i="46"/>
  <c r="AH303" i="46"/>
  <c r="AG303" i="46"/>
  <c r="AF303" i="46"/>
  <c r="AE303" i="46"/>
  <c r="AD303" i="46"/>
  <c r="AC303" i="46"/>
  <c r="AB303" i="46"/>
  <c r="AA303" i="46"/>
  <c r="Z303" i="46"/>
  <c r="Y303" i="46"/>
  <c r="C31" i="44"/>
  <c r="C30" i="44"/>
  <c r="C16" i="44"/>
  <c r="C15" i="44"/>
  <c r="AL229" i="46"/>
  <c r="AK229" i="46"/>
  <c r="AJ229" i="46"/>
  <c r="AI229" i="46"/>
  <c r="AH229" i="46"/>
  <c r="AG229" i="46"/>
  <c r="AF229" i="46"/>
  <c r="AE229" i="46"/>
  <c r="AD229" i="46"/>
  <c r="AC229" i="46"/>
  <c r="AB229" i="46"/>
  <c r="AA229" i="46"/>
  <c r="Z229" i="46"/>
  <c r="Y229" i="46"/>
  <c r="AL226" i="46"/>
  <c r="AK226" i="46"/>
  <c r="AJ226" i="46"/>
  <c r="AI226" i="46"/>
  <c r="AH226" i="46"/>
  <c r="AG226" i="46"/>
  <c r="AF226" i="46"/>
  <c r="AE226" i="46"/>
  <c r="AD226" i="46"/>
  <c r="AC226" i="46"/>
  <c r="AB226" i="46"/>
  <c r="AA226" i="46"/>
  <c r="Z226" i="46"/>
  <c r="Y226" i="46"/>
  <c r="AL199" i="46"/>
  <c r="AK199" i="46"/>
  <c r="AJ199" i="46"/>
  <c r="AI199" i="46"/>
  <c r="AH199" i="46"/>
  <c r="AG199" i="46"/>
  <c r="AF199" i="46"/>
  <c r="AE199" i="46"/>
  <c r="AD199" i="46"/>
  <c r="AC199" i="46"/>
  <c r="AB199" i="46"/>
  <c r="AA199" i="46"/>
  <c r="Z199" i="46"/>
  <c r="Y199" i="46"/>
  <c r="AL196" i="46"/>
  <c r="AK196" i="46"/>
  <c r="AJ196" i="46"/>
  <c r="AI196" i="46"/>
  <c r="AH196" i="46"/>
  <c r="AG196" i="46"/>
  <c r="AF196" i="46"/>
  <c r="AE196" i="46"/>
  <c r="AD196" i="46"/>
  <c r="AC196" i="46"/>
  <c r="AB196" i="46"/>
  <c r="AA196" i="46"/>
  <c r="Z196" i="46"/>
  <c r="Y196"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6" i="79" l="1"/>
  <c r="N83" i="79"/>
  <c r="AB106" i="46" l="1"/>
  <c r="AA106" i="46"/>
  <c r="AL1124" i="79" l="1"/>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D1059" i="79"/>
  <c r="AC1059" i="79"/>
  <c r="AB1059" i="79"/>
  <c r="AA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12" i="79"/>
  <c r="AK1012" i="79"/>
  <c r="AJ1012" i="79"/>
  <c r="AI1012" i="79"/>
  <c r="AH1012" i="79"/>
  <c r="AG1012" i="79"/>
  <c r="AF1012" i="79"/>
  <c r="AE1012" i="79"/>
  <c r="AD1012" i="79"/>
  <c r="AC1012" i="79"/>
  <c r="AB1012" i="79"/>
  <c r="AA1012" i="79"/>
  <c r="Z1012" i="79"/>
  <c r="AL1008"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D1005" i="79"/>
  <c r="AC1005" i="79"/>
  <c r="AB1005" i="79"/>
  <c r="AA1005" i="79"/>
  <c r="Z1005"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41" i="79"/>
  <c r="AK941" i="79"/>
  <c r="AJ941" i="79"/>
  <c r="AI941" i="79"/>
  <c r="AH941" i="79"/>
  <c r="AG941" i="79"/>
  <c r="AF941" i="79"/>
  <c r="AE941" i="79"/>
  <c r="AD941" i="79"/>
  <c r="AC941" i="79"/>
  <c r="AB941" i="79"/>
  <c r="AA941" i="79"/>
  <c r="Z941" i="79"/>
  <c r="Y941" i="79"/>
  <c r="AL938" i="79"/>
  <c r="AK938" i="79"/>
  <c r="AJ938" i="79"/>
  <c r="AI938" i="79"/>
  <c r="AH938" i="79"/>
  <c r="AG938" i="79"/>
  <c r="AF938" i="79"/>
  <c r="AE938" i="79"/>
  <c r="AD938" i="79"/>
  <c r="AC938" i="79"/>
  <c r="AB938" i="79"/>
  <c r="AA938" i="79"/>
  <c r="Z938" i="79"/>
  <c r="Y938"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29" i="79"/>
  <c r="AK829" i="79"/>
  <c r="AJ829" i="79"/>
  <c r="AI829" i="79"/>
  <c r="AH829" i="79"/>
  <c r="AG829" i="79"/>
  <c r="AF829" i="79"/>
  <c r="AE829" i="79"/>
  <c r="AD829" i="79"/>
  <c r="AC829" i="79"/>
  <c r="AB829" i="79"/>
  <c r="AA829" i="79"/>
  <c r="Z829" i="79"/>
  <c r="AL825" i="79"/>
  <c r="AK825" i="79"/>
  <c r="AJ825" i="79"/>
  <c r="AI825" i="79"/>
  <c r="AH825" i="79"/>
  <c r="AG825" i="79"/>
  <c r="AF825" i="79"/>
  <c r="AE825" i="79"/>
  <c r="AD825" i="79"/>
  <c r="AC825" i="79"/>
  <c r="AB825" i="79"/>
  <c r="AA825" i="79"/>
  <c r="Z825" i="79"/>
  <c r="Y825" i="79"/>
  <c r="AL822" i="79"/>
  <c r="AK822" i="79"/>
  <c r="AJ822" i="79"/>
  <c r="AI822" i="79"/>
  <c r="AH822" i="79"/>
  <c r="AG822" i="79"/>
  <c r="AF822" i="79"/>
  <c r="AE822" i="79"/>
  <c r="AD822" i="79"/>
  <c r="AC822" i="79"/>
  <c r="AB822" i="79"/>
  <c r="AA822" i="79"/>
  <c r="Z822" i="79"/>
  <c r="Y822" i="79"/>
  <c r="AL819" i="79"/>
  <c r="AK819" i="79"/>
  <c r="AJ819" i="79"/>
  <c r="AI819" i="79"/>
  <c r="AH819" i="79"/>
  <c r="AG819" i="79"/>
  <c r="AF819" i="79"/>
  <c r="AE819" i="79"/>
  <c r="AD819" i="79"/>
  <c r="AC819" i="79"/>
  <c r="AB819" i="79"/>
  <c r="AA819" i="79"/>
  <c r="Z819" i="79"/>
  <c r="Y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5" i="79"/>
  <c r="AK715" i="79"/>
  <c r="AJ715" i="79"/>
  <c r="AI715" i="79"/>
  <c r="AH715" i="79"/>
  <c r="AG715" i="79"/>
  <c r="AF715" i="79"/>
  <c r="AE715" i="79"/>
  <c r="AD715" i="79"/>
  <c r="AC715" i="79"/>
  <c r="AB715" i="79"/>
  <c r="AA715" i="79"/>
  <c r="Z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L683" i="79"/>
  <c r="AK683" i="79"/>
  <c r="AJ683" i="79"/>
  <c r="AI683" i="79"/>
  <c r="AH683" i="79"/>
  <c r="AG683" i="79"/>
  <c r="AF683" i="79"/>
  <c r="AE683" i="79"/>
  <c r="AD683" i="79"/>
  <c r="AC683" i="79"/>
  <c r="AB683" i="79"/>
  <c r="AA683" i="79"/>
  <c r="Z683" i="79"/>
  <c r="Y683"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42" i="79"/>
  <c r="AK642" i="79"/>
  <c r="AJ642" i="79"/>
  <c r="AI642" i="79"/>
  <c r="AH642" i="79"/>
  <c r="AG642" i="79"/>
  <c r="AF642" i="79"/>
  <c r="AE642" i="79"/>
  <c r="AD642" i="79"/>
  <c r="AC642" i="79"/>
  <c r="AB642" i="79"/>
  <c r="AA642" i="79"/>
  <c r="Z642"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5" i="79"/>
  <c r="AK515" i="79"/>
  <c r="AJ515" i="79"/>
  <c r="AI515" i="79"/>
  <c r="AH515" i="79"/>
  <c r="AG515" i="79"/>
  <c r="AF515" i="79"/>
  <c r="AE515" i="79"/>
  <c r="AD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L494" i="79"/>
  <c r="AK494" i="79"/>
  <c r="AJ494" i="79"/>
  <c r="AI494" i="79"/>
  <c r="AH494" i="79"/>
  <c r="AG494" i="79"/>
  <c r="AF494" i="79"/>
  <c r="AE494" i="79"/>
  <c r="AD494" i="79"/>
  <c r="AC494" i="79"/>
  <c r="AB494" i="79"/>
  <c r="AA494" i="79"/>
  <c r="Z494" i="79"/>
  <c r="Y494"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4" i="79"/>
  <c r="AK294" i="79"/>
  <c r="AJ294" i="79"/>
  <c r="AI294" i="79"/>
  <c r="AH294" i="79"/>
  <c r="AG294" i="79"/>
  <c r="AF294" i="79"/>
  <c r="AE294" i="79"/>
  <c r="AD294" i="79"/>
  <c r="AC294" i="79"/>
  <c r="AB294" i="79"/>
  <c r="AA294" i="79"/>
  <c r="Z294" i="79"/>
  <c r="Y294" i="79"/>
  <c r="AL291" i="79"/>
  <c r="AK291" i="79"/>
  <c r="AJ291" i="79"/>
  <c r="AI291" i="79"/>
  <c r="AH291" i="79"/>
  <c r="AG291" i="79"/>
  <c r="AF291" i="79"/>
  <c r="AE291" i="79"/>
  <c r="AD291" i="79"/>
  <c r="AC291" i="79"/>
  <c r="AB291" i="79"/>
  <c r="AA291" i="79"/>
  <c r="Z291" i="79"/>
  <c r="Y291" i="79"/>
  <c r="AL266" i="79"/>
  <c r="AK266" i="79"/>
  <c r="AJ266" i="79"/>
  <c r="AI266" i="79"/>
  <c r="AH266" i="79"/>
  <c r="AG266" i="79"/>
  <c r="AF266" i="79"/>
  <c r="AE266" i="79"/>
  <c r="AD266" i="79"/>
  <c r="AC266" i="79"/>
  <c r="AB266" i="79"/>
  <c r="AA266" i="79"/>
  <c r="Z266" i="79"/>
  <c r="AL262" i="79"/>
  <c r="AK262" i="79"/>
  <c r="AJ262" i="79"/>
  <c r="AI262" i="79"/>
  <c r="AH262" i="79"/>
  <c r="AG262" i="79"/>
  <c r="AF262" i="79"/>
  <c r="AE262" i="79"/>
  <c r="AD262" i="79"/>
  <c r="AC262" i="79"/>
  <c r="AB262" i="79"/>
  <c r="AA262" i="79"/>
  <c r="Z262" i="79"/>
  <c r="Y262" i="79"/>
  <c r="AL259" i="79"/>
  <c r="AK259" i="79"/>
  <c r="AJ259" i="79"/>
  <c r="AI259" i="79"/>
  <c r="AH259" i="79"/>
  <c r="AG259" i="79"/>
  <c r="AF259" i="79"/>
  <c r="AE259" i="79"/>
  <c r="AD259" i="79"/>
  <c r="AC259" i="79"/>
  <c r="AB259" i="79"/>
  <c r="AA259" i="79"/>
  <c r="Z259" i="79"/>
  <c r="Y259" i="79"/>
  <c r="AL256" i="79"/>
  <c r="AK256" i="79"/>
  <c r="AJ256" i="79"/>
  <c r="AI256" i="79"/>
  <c r="AH256" i="79"/>
  <c r="AG256" i="79"/>
  <c r="AF256" i="79"/>
  <c r="AE256" i="79"/>
  <c r="AD256" i="79"/>
  <c r="AC256" i="79"/>
  <c r="AB256" i="79"/>
  <c r="AA256" i="79"/>
  <c r="Z256" i="79"/>
  <c r="Y256"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40" i="79"/>
  <c r="AK240" i="79"/>
  <c r="AJ240" i="79"/>
  <c r="AI240" i="79"/>
  <c r="AH240" i="79"/>
  <c r="AG240" i="79"/>
  <c r="AF240" i="79"/>
  <c r="AE240" i="79"/>
  <c r="AD240" i="79"/>
  <c r="AC240" i="79"/>
  <c r="AB240" i="79"/>
  <c r="AA240" i="79"/>
  <c r="Z240" i="79"/>
  <c r="Y240" i="79"/>
  <c r="AL236" i="79"/>
  <c r="AK236" i="79"/>
  <c r="AJ236" i="79"/>
  <c r="AI236" i="79"/>
  <c r="AH236" i="79"/>
  <c r="AG236" i="79"/>
  <c r="AF236" i="79"/>
  <c r="AE236" i="79"/>
  <c r="AD236" i="79"/>
  <c r="AC236" i="79"/>
  <c r="AB236" i="79"/>
  <c r="AA236" i="79"/>
  <c r="Z236" i="79"/>
  <c r="AL233" i="79"/>
  <c r="AK233" i="79"/>
  <c r="AJ233" i="79"/>
  <c r="AI233" i="79"/>
  <c r="AH233" i="79"/>
  <c r="AG233" i="79"/>
  <c r="AF233" i="79"/>
  <c r="AE233" i="79"/>
  <c r="AD233" i="79"/>
  <c r="AC233" i="79"/>
  <c r="AB233" i="79"/>
  <c r="AA233" i="79"/>
  <c r="Z233" i="79"/>
  <c r="Y233" i="79"/>
  <c r="AL230" i="79"/>
  <c r="AK230" i="79"/>
  <c r="AJ230" i="79"/>
  <c r="AI230" i="79"/>
  <c r="AH230" i="79"/>
  <c r="AG230" i="79"/>
  <c r="AF230" i="79"/>
  <c r="AE230" i="79"/>
  <c r="AD230" i="79"/>
  <c r="AC230" i="79"/>
  <c r="AB230" i="79"/>
  <c r="AA230" i="79"/>
  <c r="Z230" i="79"/>
  <c r="Y230" i="79"/>
  <c r="AL227" i="79"/>
  <c r="AK227" i="79"/>
  <c r="AJ227" i="79"/>
  <c r="AI227" i="79"/>
  <c r="AH227" i="79"/>
  <c r="AG227" i="79"/>
  <c r="AF227" i="79"/>
  <c r="AE227" i="79"/>
  <c r="AD227" i="79"/>
  <c r="AC227" i="79"/>
  <c r="AB227" i="79"/>
  <c r="AA227" i="79"/>
  <c r="Z227" i="79"/>
  <c r="AL224" i="79"/>
  <c r="AK224" i="79"/>
  <c r="AJ224" i="79"/>
  <c r="AI224" i="79"/>
  <c r="AH224" i="79"/>
  <c r="AG224" i="79"/>
  <c r="AF224" i="79"/>
  <c r="AE224" i="79"/>
  <c r="AD224" i="79"/>
  <c r="AC224" i="79"/>
  <c r="AB224" i="79"/>
  <c r="AA224" i="79"/>
  <c r="Z224"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Y159" i="79"/>
  <c r="AL156" i="79"/>
  <c r="AK156" i="79"/>
  <c r="AJ156" i="79"/>
  <c r="AI156" i="79"/>
  <c r="AH156" i="79"/>
  <c r="AG156" i="79"/>
  <c r="AF156" i="79"/>
  <c r="AE156" i="79"/>
  <c r="AD156" i="79"/>
  <c r="AC156" i="79"/>
  <c r="AB156" i="79"/>
  <c r="AA156" i="79"/>
  <c r="Z156" i="79"/>
  <c r="AL152" i="79"/>
  <c r="AK152" i="79"/>
  <c r="AJ152" i="79"/>
  <c r="AI152" i="79"/>
  <c r="AH152" i="79"/>
  <c r="AG152" i="79"/>
  <c r="AF152" i="79"/>
  <c r="AE152" i="79"/>
  <c r="AD152" i="79"/>
  <c r="AC152" i="79"/>
  <c r="AB152" i="79"/>
  <c r="AA152" i="79"/>
  <c r="Z152" i="79"/>
  <c r="Y152" i="79"/>
  <c r="AL149" i="79"/>
  <c r="AK149" i="79"/>
  <c r="AJ149" i="79"/>
  <c r="AI149" i="79"/>
  <c r="AH149" i="79"/>
  <c r="AG149" i="79"/>
  <c r="AF149" i="79"/>
  <c r="AE149" i="79"/>
  <c r="AD149" i="79"/>
  <c r="AC149" i="79"/>
  <c r="AB149" i="79"/>
  <c r="AA149" i="79"/>
  <c r="Z149" i="79"/>
  <c r="Y149" i="79"/>
  <c r="AL146" i="79"/>
  <c r="AK146" i="79"/>
  <c r="AJ146" i="79"/>
  <c r="AI146" i="79"/>
  <c r="AH146" i="79"/>
  <c r="AG146" i="79"/>
  <c r="AF146" i="79"/>
  <c r="AE146" i="79"/>
  <c r="AD146" i="79"/>
  <c r="AC146" i="79"/>
  <c r="AB146" i="79"/>
  <c r="AA146" i="79"/>
  <c r="Z146" i="79"/>
  <c r="Y146" i="79"/>
  <c r="AL142" i="79"/>
  <c r="AK142" i="79"/>
  <c r="AJ142" i="79"/>
  <c r="AI142" i="79"/>
  <c r="AH142" i="79"/>
  <c r="AG142" i="79"/>
  <c r="AF142" i="79"/>
  <c r="AE142" i="79"/>
  <c r="AD142" i="79"/>
  <c r="AC142" i="79"/>
  <c r="AB142" i="79"/>
  <c r="AA142" i="79"/>
  <c r="Z142" i="79"/>
  <c r="Y142" i="79"/>
  <c r="AL139" i="79"/>
  <c r="AK139" i="79"/>
  <c r="AJ139" i="79"/>
  <c r="AI139" i="79"/>
  <c r="AH139" i="79"/>
  <c r="AG139" i="79"/>
  <c r="AF139" i="79"/>
  <c r="AE139" i="79"/>
  <c r="AD139" i="79"/>
  <c r="AC139" i="79"/>
  <c r="AB139" i="79"/>
  <c r="AA139" i="79"/>
  <c r="Z139" i="79"/>
  <c r="Y139" i="79"/>
  <c r="AL136" i="79"/>
  <c r="AK136" i="79"/>
  <c r="AJ136" i="79"/>
  <c r="AI136" i="79"/>
  <c r="AH136" i="79"/>
  <c r="AG136" i="79"/>
  <c r="AF136" i="79"/>
  <c r="AE136" i="79"/>
  <c r="AD136" i="79"/>
  <c r="AC136" i="79"/>
  <c r="AB136" i="79"/>
  <c r="AA136" i="79"/>
  <c r="Z136" i="79"/>
  <c r="Y136" i="79"/>
  <c r="AL133" i="79"/>
  <c r="AK133" i="79"/>
  <c r="AJ133" i="79"/>
  <c r="AI133" i="79"/>
  <c r="AH133" i="79"/>
  <c r="AG133" i="79"/>
  <c r="AF133" i="79"/>
  <c r="AE133" i="79"/>
  <c r="AD133" i="79"/>
  <c r="AC133" i="79"/>
  <c r="AB133" i="79"/>
  <c r="AA133" i="79"/>
  <c r="Z133" i="79"/>
  <c r="Y133" i="79"/>
  <c r="AL130" i="79"/>
  <c r="AK130" i="79"/>
  <c r="AJ130" i="79"/>
  <c r="AI130" i="79"/>
  <c r="AH130" i="79"/>
  <c r="AG130" i="79"/>
  <c r="AF130" i="79"/>
  <c r="AE130" i="79"/>
  <c r="AD130" i="79"/>
  <c r="AC130" i="79"/>
  <c r="AB130" i="79"/>
  <c r="AA130" i="79"/>
  <c r="Z130" i="79"/>
  <c r="Y130" i="79"/>
  <c r="AL127" i="79"/>
  <c r="AK127" i="79"/>
  <c r="AJ127" i="79"/>
  <c r="AI127" i="79"/>
  <c r="AH127" i="79"/>
  <c r="AG127" i="79"/>
  <c r="AF127" i="79"/>
  <c r="AE127" i="79"/>
  <c r="AD127" i="79"/>
  <c r="AC127" i="79"/>
  <c r="AB127" i="79"/>
  <c r="AA127" i="79"/>
  <c r="Z127" i="79"/>
  <c r="Y127" i="79"/>
  <c r="AL124" i="79"/>
  <c r="AK124" i="79"/>
  <c r="AJ124" i="79"/>
  <c r="AI124" i="79"/>
  <c r="AH124" i="79"/>
  <c r="AG124" i="79"/>
  <c r="AF124" i="79"/>
  <c r="AE124" i="79"/>
  <c r="AD124" i="79"/>
  <c r="AC124" i="79"/>
  <c r="AB124" i="79"/>
  <c r="AA124" i="79"/>
  <c r="Z124" i="79"/>
  <c r="Y124"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6" i="79"/>
  <c r="N133" i="79"/>
  <c r="N121" i="79"/>
  <c r="N69" i="79"/>
  <c r="AL499" i="46"/>
  <c r="AK499" i="46"/>
  <c r="AJ499" i="46"/>
  <c r="AI499" i="46"/>
  <c r="AH499" i="46"/>
  <c r="AG499" i="46"/>
  <c r="AF499" i="46"/>
  <c r="AE499" i="46"/>
  <c r="AD499" i="46"/>
  <c r="AC499" i="46"/>
  <c r="AB499" i="46"/>
  <c r="AA499" i="46"/>
  <c r="Z499" i="46"/>
  <c r="Y499" i="46"/>
  <c r="AL496" i="46"/>
  <c r="AK496" i="46"/>
  <c r="AJ496" i="46"/>
  <c r="AI496" i="46"/>
  <c r="AH496" i="46"/>
  <c r="AG496" i="46"/>
  <c r="AF496" i="46"/>
  <c r="AE496" i="46"/>
  <c r="AD496" i="46"/>
  <c r="AC496" i="46"/>
  <c r="AB496" i="46"/>
  <c r="AA496" i="46"/>
  <c r="Z496" i="46"/>
  <c r="Y496" i="46"/>
  <c r="AL493" i="46"/>
  <c r="AK493" i="46"/>
  <c r="AJ493" i="46"/>
  <c r="AI493" i="46"/>
  <c r="AH493" i="46"/>
  <c r="AG493" i="46"/>
  <c r="AF493" i="46"/>
  <c r="AE493" i="46"/>
  <c r="AD493" i="46"/>
  <c r="AC493" i="46"/>
  <c r="AB493" i="46"/>
  <c r="AA493" i="46"/>
  <c r="Z493" i="46"/>
  <c r="Y493" i="46"/>
  <c r="AL482" i="46"/>
  <c r="AK482" i="46"/>
  <c r="AJ482" i="46"/>
  <c r="AI482" i="46"/>
  <c r="AH482" i="46"/>
  <c r="AG482" i="46"/>
  <c r="AF482" i="46"/>
  <c r="AE482" i="46"/>
  <c r="AD482" i="46"/>
  <c r="AC482" i="46"/>
  <c r="AB482" i="46"/>
  <c r="AA482" i="46"/>
  <c r="Z482" i="46"/>
  <c r="Y482" i="46"/>
  <c r="AL478" i="46"/>
  <c r="AK478" i="46"/>
  <c r="AJ478" i="46"/>
  <c r="AI478" i="46"/>
  <c r="AH478" i="46"/>
  <c r="AG478" i="46"/>
  <c r="AF478" i="46"/>
  <c r="AE478" i="46"/>
  <c r="AD478" i="46"/>
  <c r="AC478" i="46"/>
  <c r="AB478" i="46"/>
  <c r="AA478" i="46"/>
  <c r="Z478" i="46"/>
  <c r="Y478" i="46"/>
  <c r="AL475" i="46"/>
  <c r="AK475" i="46"/>
  <c r="AJ475" i="46"/>
  <c r="AI475" i="46"/>
  <c r="AH475" i="46"/>
  <c r="AG475" i="46"/>
  <c r="AF475" i="46"/>
  <c r="AE475" i="46"/>
  <c r="AD475" i="46"/>
  <c r="AC475" i="46"/>
  <c r="AB475" i="46"/>
  <c r="AA475" i="46"/>
  <c r="Z475" i="46"/>
  <c r="Y475" i="46"/>
  <c r="AL472" i="46"/>
  <c r="AK472" i="46"/>
  <c r="AJ472" i="46"/>
  <c r="AI472" i="46"/>
  <c r="AH472" i="46"/>
  <c r="AG472" i="46"/>
  <c r="AF472" i="46"/>
  <c r="AE472" i="46"/>
  <c r="AD472" i="46"/>
  <c r="AC472" i="46"/>
  <c r="AB472" i="46"/>
  <c r="AA472" i="46"/>
  <c r="Z472" i="46"/>
  <c r="Y472" i="46"/>
  <c r="AL469" i="46"/>
  <c r="AK469" i="46"/>
  <c r="AJ469" i="46"/>
  <c r="AI469" i="46"/>
  <c r="AH469" i="46"/>
  <c r="AG469" i="46"/>
  <c r="AF469" i="46"/>
  <c r="AE469" i="46"/>
  <c r="AD469" i="46"/>
  <c r="AC469" i="46"/>
  <c r="AB469" i="46"/>
  <c r="AA469" i="46"/>
  <c r="Z469" i="46"/>
  <c r="Y469" i="46"/>
  <c r="AL466" i="46"/>
  <c r="AK466" i="46"/>
  <c r="AJ466" i="46"/>
  <c r="AI466" i="46"/>
  <c r="AH466" i="46"/>
  <c r="AG466" i="46"/>
  <c r="AF466" i="46"/>
  <c r="AE466" i="46"/>
  <c r="AD466" i="46"/>
  <c r="AC466" i="46"/>
  <c r="AB466" i="46"/>
  <c r="AA466" i="46"/>
  <c r="Z466" i="46"/>
  <c r="Y466" i="46"/>
  <c r="AL462" i="46"/>
  <c r="AK462" i="46"/>
  <c r="AJ462" i="46"/>
  <c r="AI462" i="46"/>
  <c r="AH462" i="46"/>
  <c r="AG462" i="46"/>
  <c r="AF462" i="46"/>
  <c r="AE462" i="46"/>
  <c r="AD462" i="46"/>
  <c r="AC462" i="46"/>
  <c r="AB462" i="46"/>
  <c r="AA462" i="46"/>
  <c r="Z462" i="46"/>
  <c r="Y462" i="46"/>
  <c r="AL453" i="46"/>
  <c r="AK453" i="46"/>
  <c r="AJ453" i="46"/>
  <c r="AI453" i="46"/>
  <c r="AH453" i="46"/>
  <c r="AG453" i="46"/>
  <c r="AF453" i="46"/>
  <c r="AE453" i="46"/>
  <c r="AD453" i="46"/>
  <c r="AC453" i="46"/>
  <c r="AB453" i="46"/>
  <c r="AA453" i="46"/>
  <c r="Z453" i="46"/>
  <c r="Y453" i="46"/>
  <c r="AL450" i="46"/>
  <c r="AK450" i="46"/>
  <c r="AJ450" i="46"/>
  <c r="AI450" i="46"/>
  <c r="AH450" i="46"/>
  <c r="AG450" i="46"/>
  <c r="AF450" i="46"/>
  <c r="AE450" i="46"/>
  <c r="AD450" i="46"/>
  <c r="AC450" i="46"/>
  <c r="AB450" i="46"/>
  <c r="AA450" i="46"/>
  <c r="Z450" i="46"/>
  <c r="Y450" i="46"/>
  <c r="AL447" i="46"/>
  <c r="AK447" i="46"/>
  <c r="AJ447" i="46"/>
  <c r="AI447" i="46"/>
  <c r="AH447" i="46"/>
  <c r="AG447" i="46"/>
  <c r="AF447" i="46"/>
  <c r="AE447" i="46"/>
  <c r="AD447" i="46"/>
  <c r="AC447" i="46"/>
  <c r="AB447" i="46"/>
  <c r="AA447" i="46"/>
  <c r="Z447" i="46"/>
  <c r="Y447" i="46"/>
  <c r="AL444" i="46"/>
  <c r="AK444" i="46"/>
  <c r="AJ444" i="46"/>
  <c r="AI444" i="46"/>
  <c r="AH444" i="46"/>
  <c r="AG444" i="46"/>
  <c r="AF444" i="46"/>
  <c r="AE444" i="46"/>
  <c r="AD444" i="46"/>
  <c r="AC444" i="46"/>
  <c r="AB444" i="46"/>
  <c r="AA444" i="46"/>
  <c r="Z444" i="46"/>
  <c r="Y444" i="46"/>
  <c r="AL441" i="46"/>
  <c r="AK441" i="46"/>
  <c r="AJ441" i="46"/>
  <c r="AI441" i="46"/>
  <c r="AH441" i="46"/>
  <c r="AG441" i="46"/>
  <c r="AF441" i="46"/>
  <c r="AE441" i="46"/>
  <c r="AD441" i="46"/>
  <c r="AC441" i="46"/>
  <c r="AB441" i="46"/>
  <c r="AA441" i="46"/>
  <c r="Z441" i="46"/>
  <c r="Y441" i="46"/>
  <c r="AL436" i="46"/>
  <c r="AK436" i="46"/>
  <c r="AJ436" i="46"/>
  <c r="AI436" i="46"/>
  <c r="AH436" i="46"/>
  <c r="AG436" i="46"/>
  <c r="AF436" i="46"/>
  <c r="AE436" i="46"/>
  <c r="AD436" i="46"/>
  <c r="AC436" i="46"/>
  <c r="AB436" i="46"/>
  <c r="AA436" i="46"/>
  <c r="Z436" i="46"/>
  <c r="Y436" i="46"/>
  <c r="AL430" i="46"/>
  <c r="AK430" i="46"/>
  <c r="AJ430" i="46"/>
  <c r="AI430" i="46"/>
  <c r="AH430" i="46"/>
  <c r="AG430" i="46"/>
  <c r="AF430" i="46"/>
  <c r="AE430" i="46"/>
  <c r="AD430" i="46"/>
  <c r="AC430" i="46"/>
  <c r="AB430" i="46"/>
  <c r="AA430" i="46"/>
  <c r="Z430" i="46"/>
  <c r="Y430"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369" i="46"/>
  <c r="AK369" i="46"/>
  <c r="AJ369" i="46"/>
  <c r="AI369" i="46"/>
  <c r="AH369" i="46"/>
  <c r="AG369" i="46"/>
  <c r="AF369" i="46"/>
  <c r="AE369" i="46"/>
  <c r="AD369" i="46"/>
  <c r="AC369" i="46"/>
  <c r="AB369" i="46"/>
  <c r="AA369" i="46"/>
  <c r="Z36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Y363" i="46"/>
  <c r="AL352" i="46"/>
  <c r="AK352" i="46"/>
  <c r="AJ352" i="46"/>
  <c r="AI352" i="46"/>
  <c r="AH352" i="46"/>
  <c r="AG352" i="46"/>
  <c r="AF352" i="46"/>
  <c r="AE352" i="46"/>
  <c r="AD352" i="46"/>
  <c r="AC352" i="46"/>
  <c r="AB352" i="46"/>
  <c r="AA352" i="46"/>
  <c r="Z352" i="46"/>
  <c r="Y352" i="46"/>
  <c r="AL348" i="46"/>
  <c r="AK348" i="46"/>
  <c r="AJ348" i="46"/>
  <c r="AI348" i="46"/>
  <c r="AH348" i="46"/>
  <c r="AG348" i="46"/>
  <c r="AF348" i="46"/>
  <c r="AE348" i="46"/>
  <c r="AD348" i="46"/>
  <c r="AC348" i="46"/>
  <c r="AB348" i="46"/>
  <c r="AA348" i="46"/>
  <c r="Z348" i="46"/>
  <c r="Y348"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2" i="46"/>
  <c r="AK332" i="46"/>
  <c r="AJ332" i="46"/>
  <c r="AI332" i="46"/>
  <c r="AH332" i="46"/>
  <c r="AG332" i="46"/>
  <c r="AF332" i="46"/>
  <c r="AE332" i="46"/>
  <c r="AD332" i="46"/>
  <c r="AC332" i="46"/>
  <c r="AB332" i="46"/>
  <c r="AA332" i="46"/>
  <c r="Z332" i="46"/>
  <c r="Y332" i="46"/>
  <c r="AL323" i="46"/>
  <c r="AK323" i="46"/>
  <c r="AJ323" i="46"/>
  <c r="AI323" i="46"/>
  <c r="AH323" i="46"/>
  <c r="AG323" i="46"/>
  <c r="AF323" i="46"/>
  <c r="AE323" i="46"/>
  <c r="AD323" i="46"/>
  <c r="AC323" i="46"/>
  <c r="AB323" i="46"/>
  <c r="AA323" i="46"/>
  <c r="Z323" i="46"/>
  <c r="Y323"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6" i="46"/>
  <c r="AK306" i="46"/>
  <c r="AJ306" i="46"/>
  <c r="AI306" i="46"/>
  <c r="AH306" i="46"/>
  <c r="AG306" i="46"/>
  <c r="AF306" i="46"/>
  <c r="AE306" i="46"/>
  <c r="AD306" i="46"/>
  <c r="AC306" i="46"/>
  <c r="AB306" i="46"/>
  <c r="AA306" i="46"/>
  <c r="Z306" i="46"/>
  <c r="Y306" i="46"/>
  <c r="AL300" i="46"/>
  <c r="AK300" i="46"/>
  <c r="AJ300" i="46"/>
  <c r="AI300" i="46"/>
  <c r="AH300" i="46"/>
  <c r="AG300" i="46"/>
  <c r="AF300" i="46"/>
  <c r="AE300" i="46"/>
  <c r="AD300" i="46"/>
  <c r="AC300" i="46"/>
  <c r="AB300" i="46"/>
  <c r="AA300" i="46"/>
  <c r="Z300" i="46"/>
  <c r="Y300" i="46"/>
  <c r="AL297" i="46"/>
  <c r="AK297" i="46"/>
  <c r="AJ297" i="46"/>
  <c r="AI297" i="46"/>
  <c r="AH297" i="46"/>
  <c r="AG297" i="46"/>
  <c r="AF297" i="46"/>
  <c r="AE297" i="46"/>
  <c r="AD297" i="46"/>
  <c r="AC297" i="46"/>
  <c r="AB297" i="46"/>
  <c r="AA297" i="46"/>
  <c r="Z297" i="46"/>
  <c r="Y297" i="46"/>
  <c r="AL294" i="46"/>
  <c r="AK294" i="46"/>
  <c r="AJ294" i="46"/>
  <c r="AI294" i="46"/>
  <c r="AH294" i="46"/>
  <c r="AG294" i="46"/>
  <c r="AF294" i="46"/>
  <c r="AE294" i="46"/>
  <c r="AD294" i="46"/>
  <c r="AC294" i="46"/>
  <c r="AB294" i="46"/>
  <c r="AA294" i="46"/>
  <c r="Z294" i="46"/>
  <c r="Y294" i="46"/>
  <c r="AL291" i="46"/>
  <c r="AK291" i="46"/>
  <c r="AJ291" i="46"/>
  <c r="AI291" i="46"/>
  <c r="AH291" i="46"/>
  <c r="AG291" i="46"/>
  <c r="AF291" i="46"/>
  <c r="AE291" i="46"/>
  <c r="AD291" i="46"/>
  <c r="AC291" i="46"/>
  <c r="AB291" i="46"/>
  <c r="AA291" i="46"/>
  <c r="Z291" i="46"/>
  <c r="Y291" i="46"/>
  <c r="AL288" i="46"/>
  <c r="AK288" i="46"/>
  <c r="AJ288" i="46"/>
  <c r="AI288" i="46"/>
  <c r="AH288" i="46"/>
  <c r="AG288" i="46"/>
  <c r="AF288" i="46"/>
  <c r="AE288" i="46"/>
  <c r="AD288" i="46"/>
  <c r="AC288" i="46"/>
  <c r="AB288" i="46"/>
  <c r="AA288" i="46"/>
  <c r="Z288" i="46"/>
  <c r="Y288" i="46"/>
  <c r="AL285" i="46"/>
  <c r="AK285" i="46"/>
  <c r="AJ285" i="46"/>
  <c r="AI285" i="46"/>
  <c r="AH285" i="46"/>
  <c r="AG285" i="46"/>
  <c r="AF285" i="46"/>
  <c r="AE285" i="46"/>
  <c r="AD285" i="46"/>
  <c r="AC285" i="46"/>
  <c r="AB285" i="46"/>
  <c r="AA285" i="46"/>
  <c r="Z285" i="46"/>
  <c r="Y285" i="46"/>
  <c r="AL282" i="46"/>
  <c r="AK282" i="46"/>
  <c r="AJ282" i="46"/>
  <c r="AI282" i="46"/>
  <c r="AH282" i="46"/>
  <c r="AG282" i="46"/>
  <c r="AF282" i="46"/>
  <c r="AE282" i="46"/>
  <c r="AD282" i="46"/>
  <c r="AC282" i="46"/>
  <c r="AB282" i="46"/>
  <c r="AA282" i="46"/>
  <c r="Z282" i="46"/>
  <c r="Y282" i="46"/>
  <c r="AL239" i="46"/>
  <c r="AK239" i="46"/>
  <c r="AJ239" i="46"/>
  <c r="AI239" i="46"/>
  <c r="AH239" i="46"/>
  <c r="AG239" i="46"/>
  <c r="AF239" i="46"/>
  <c r="AE239" i="46"/>
  <c r="AD239" i="46"/>
  <c r="AC239" i="46"/>
  <c r="AB239" i="46"/>
  <c r="AA239" i="46"/>
  <c r="Z239" i="46"/>
  <c r="AL236" i="46"/>
  <c r="AK236" i="46"/>
  <c r="AJ236" i="46"/>
  <c r="AI236" i="46"/>
  <c r="AH236" i="46"/>
  <c r="AG236" i="46"/>
  <c r="AF236" i="46"/>
  <c r="AE236" i="46"/>
  <c r="AD236" i="46"/>
  <c r="AC236" i="46"/>
  <c r="AB236" i="46"/>
  <c r="AA236" i="46"/>
  <c r="Z236" i="46"/>
  <c r="Y236" i="46"/>
  <c r="AL233" i="46"/>
  <c r="AK233" i="46"/>
  <c r="AJ233" i="46"/>
  <c r="AI233" i="46"/>
  <c r="AH233" i="46"/>
  <c r="AG233" i="46"/>
  <c r="AF233" i="46"/>
  <c r="AE233" i="46"/>
  <c r="AD233" i="46"/>
  <c r="AC233" i="46"/>
  <c r="AB233" i="46"/>
  <c r="AA233" i="46"/>
  <c r="Z233" i="46"/>
  <c r="Y233" i="46"/>
  <c r="AL222" i="46"/>
  <c r="AK222" i="46"/>
  <c r="AJ222" i="46"/>
  <c r="AI222" i="46"/>
  <c r="AH222" i="46"/>
  <c r="AG222" i="46"/>
  <c r="AF222" i="46"/>
  <c r="AE222" i="46"/>
  <c r="AD222" i="46"/>
  <c r="AC222" i="46"/>
  <c r="AB222" i="46"/>
  <c r="AA222" i="46"/>
  <c r="Z222" i="46"/>
  <c r="Y222" i="46"/>
  <c r="AL218" i="46"/>
  <c r="AK218" i="46"/>
  <c r="AJ218" i="46"/>
  <c r="AI218" i="46"/>
  <c r="AH218" i="46"/>
  <c r="AG218" i="46"/>
  <c r="AF218" i="46"/>
  <c r="AE218" i="46"/>
  <c r="AD218" i="46"/>
  <c r="AC218" i="46"/>
  <c r="AB218" i="46"/>
  <c r="AA218" i="46"/>
  <c r="Z218" i="46"/>
  <c r="Y218" i="46"/>
  <c r="AL215" i="46"/>
  <c r="AK215" i="46"/>
  <c r="AJ215" i="46"/>
  <c r="AI215" i="46"/>
  <c r="AH215" i="46"/>
  <c r="AG215" i="46"/>
  <c r="AF215" i="46"/>
  <c r="AE215" i="46"/>
  <c r="AD215" i="46"/>
  <c r="AC215" i="46"/>
  <c r="AB215" i="46"/>
  <c r="AA215" i="46"/>
  <c r="Z215" i="46"/>
  <c r="Y215" i="46"/>
  <c r="AL212" i="46"/>
  <c r="AK212" i="46"/>
  <c r="AJ212" i="46"/>
  <c r="AI212" i="46"/>
  <c r="AH212" i="46"/>
  <c r="AG212" i="46"/>
  <c r="AF212" i="46"/>
  <c r="AE212" i="46"/>
  <c r="AD212" i="46"/>
  <c r="AC212" i="46"/>
  <c r="AB212" i="46"/>
  <c r="AA212" i="46"/>
  <c r="Z212" i="46"/>
  <c r="Y212" i="46"/>
  <c r="AL209" i="46"/>
  <c r="AK209" i="46"/>
  <c r="AJ209" i="46"/>
  <c r="AI209" i="46"/>
  <c r="AH209" i="46"/>
  <c r="AG209" i="46"/>
  <c r="AF209" i="46"/>
  <c r="AE209" i="46"/>
  <c r="AD209" i="46"/>
  <c r="AC209" i="46"/>
  <c r="AB209" i="46"/>
  <c r="AA209" i="46"/>
  <c r="Z209" i="46"/>
  <c r="Y209" i="46"/>
  <c r="AL206" i="46"/>
  <c r="AK206" i="46"/>
  <c r="AJ206" i="46"/>
  <c r="AI206" i="46"/>
  <c r="AH206" i="46"/>
  <c r="AG206" i="46"/>
  <c r="AF206" i="46"/>
  <c r="AE206" i="46"/>
  <c r="AD206" i="46"/>
  <c r="AC206" i="46"/>
  <c r="AB206" i="46"/>
  <c r="AA206" i="46"/>
  <c r="Z206" i="46"/>
  <c r="Y206" i="46"/>
  <c r="AL202" i="46"/>
  <c r="AK202" i="46"/>
  <c r="AJ202" i="46"/>
  <c r="AI202" i="46"/>
  <c r="AH202" i="46"/>
  <c r="AG202" i="46"/>
  <c r="AF202" i="46"/>
  <c r="AE202" i="46"/>
  <c r="AD202" i="46"/>
  <c r="AC202" i="46"/>
  <c r="AB202" i="46"/>
  <c r="AA202" i="46"/>
  <c r="Z202" i="46"/>
  <c r="Y202" i="46"/>
  <c r="AL193" i="46"/>
  <c r="AK193" i="46"/>
  <c r="AJ193" i="46"/>
  <c r="AI193" i="46"/>
  <c r="AH193" i="46"/>
  <c r="AG193" i="46"/>
  <c r="AF193" i="46"/>
  <c r="AE193" i="46"/>
  <c r="AD193" i="46"/>
  <c r="AC193" i="46"/>
  <c r="AB193" i="46"/>
  <c r="AA193" i="46"/>
  <c r="Z193" i="46"/>
  <c r="Y193" i="46"/>
  <c r="AL190" i="46"/>
  <c r="AK190" i="46"/>
  <c r="AJ190" i="46"/>
  <c r="AI190" i="46"/>
  <c r="AH190" i="46"/>
  <c r="AG190" i="46"/>
  <c r="AF190" i="46"/>
  <c r="AE190" i="46"/>
  <c r="AD190" i="46"/>
  <c r="AC190" i="46"/>
  <c r="AB190" i="46"/>
  <c r="AA190" i="46"/>
  <c r="Z190" i="46"/>
  <c r="Y190" i="46"/>
  <c r="AL187" i="46"/>
  <c r="AK187" i="46"/>
  <c r="AJ187" i="46"/>
  <c r="AI187" i="46"/>
  <c r="AH187" i="46"/>
  <c r="AG187" i="46"/>
  <c r="AF187" i="46"/>
  <c r="AE187" i="46"/>
  <c r="AD187" i="46"/>
  <c r="AC187" i="46"/>
  <c r="AB187" i="46"/>
  <c r="AA187" i="46"/>
  <c r="Z187" i="46"/>
  <c r="Y187" i="46"/>
  <c r="AL184" i="46"/>
  <c r="AK184" i="46"/>
  <c r="AJ184" i="46"/>
  <c r="AI184" i="46"/>
  <c r="AH184" i="46"/>
  <c r="AG184" i="46"/>
  <c r="AF184" i="46"/>
  <c r="AE184" i="46"/>
  <c r="AD184" i="46"/>
  <c r="AC184" i="46"/>
  <c r="AB184" i="46"/>
  <c r="AA184" i="46"/>
  <c r="Z184" i="46"/>
  <c r="Y184" i="46"/>
  <c r="AL181" i="46"/>
  <c r="AK181" i="46"/>
  <c r="AJ181" i="46"/>
  <c r="AI181" i="46"/>
  <c r="AH181" i="46"/>
  <c r="AG181" i="46"/>
  <c r="AF181" i="46"/>
  <c r="AE181" i="46"/>
  <c r="AD181" i="46"/>
  <c r="AC181" i="46"/>
  <c r="AB181" i="46"/>
  <c r="AA181" i="46"/>
  <c r="Z181" i="46"/>
  <c r="Y181"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960" i="79" l="1"/>
  <c r="Y270" i="46"/>
  <c r="Y267" i="46"/>
  <c r="Y530" i="46"/>
  <c r="Y398"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395" i="79"/>
  <c r="Y398" i="79"/>
  <c r="Y397" i="79"/>
  <c r="Y396" i="79"/>
  <c r="Z397" i="79"/>
  <c r="Z395" i="79"/>
  <c r="Z396" i="79"/>
  <c r="Y535" i="46"/>
  <c r="Z533" i="46"/>
  <c r="Z535" i="46"/>
  <c r="Z534" i="46"/>
  <c r="Z530" i="46"/>
  <c r="Z532" i="46"/>
  <c r="Z531" i="46"/>
  <c r="Y531" i="46"/>
  <c r="Y532" i="46"/>
  <c r="Y534" i="46"/>
  <c r="Y533" i="46"/>
  <c r="Z399" i="46"/>
  <c r="Z401" i="46"/>
  <c r="Z400" i="46"/>
  <c r="Z402" i="46"/>
  <c r="Z398" i="46"/>
  <c r="Z404" i="46"/>
  <c r="Z403" i="46"/>
  <c r="Y268" i="46"/>
  <c r="Y274" i="46"/>
  <c r="Y273" i="46"/>
  <c r="Y271" i="46"/>
  <c r="Y269" i="46"/>
  <c r="Y272" i="46"/>
  <c r="Z272" i="46"/>
  <c r="Z270" i="46"/>
  <c r="Z267" i="46"/>
  <c r="Z273" i="46"/>
  <c r="Z271" i="46"/>
  <c r="Z269" i="46"/>
  <c r="Z268" i="46"/>
  <c r="Z274" i="46"/>
  <c r="Z135" i="46"/>
  <c r="Z137" i="46"/>
  <c r="Z136" i="46"/>
  <c r="AM966" i="79" l="1"/>
  <c r="AM783" i="79"/>
  <c r="AM596" i="79"/>
  <c r="AM404" i="79"/>
  <c r="AM220" i="79"/>
  <c r="AM35" i="79"/>
  <c r="AM409" i="46"/>
  <c r="AM279"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80" i="46"/>
  <c r="AF280" i="46"/>
  <c r="AJ410" i="46"/>
  <c r="AF410" i="46"/>
  <c r="AJ36" i="79"/>
  <c r="AJ210" i="79" s="1"/>
  <c r="AF36" i="79"/>
  <c r="AJ221" i="79"/>
  <c r="AF221" i="79"/>
  <c r="AJ405" i="79"/>
  <c r="AF405" i="79"/>
  <c r="AJ597" i="79"/>
  <c r="AF597" i="79"/>
  <c r="AJ784" i="79"/>
  <c r="AF784" i="79"/>
  <c r="AJ967" i="79"/>
  <c r="AF967" i="79"/>
  <c r="K14" i="44"/>
  <c r="K18" i="44" s="1"/>
  <c r="O14" i="44"/>
  <c r="O18" i="44" s="1"/>
  <c r="O29" i="44"/>
  <c r="O33" i="44" s="1"/>
  <c r="O43" i="44"/>
  <c r="C95" i="45" s="1"/>
  <c r="AF21" i="46"/>
  <c r="AI149" i="46"/>
  <c r="AI280" i="46"/>
  <c r="AI410" i="46"/>
  <c r="AI36" i="79"/>
  <c r="AI221" i="79"/>
  <c r="AI405" i="79"/>
  <c r="AI597" i="79"/>
  <c r="AI784" i="79"/>
  <c r="AI967" i="79"/>
  <c r="M43" i="44"/>
  <c r="AL21" i="46"/>
  <c r="AL149" i="46"/>
  <c r="AH149" i="46"/>
  <c r="AL280" i="46"/>
  <c r="AH280" i="46"/>
  <c r="AL410" i="46"/>
  <c r="AH410" i="46"/>
  <c r="AL36" i="79"/>
  <c r="AH36" i="79"/>
  <c r="AL221" i="79"/>
  <c r="AH221" i="79"/>
  <c r="AL405" i="79"/>
  <c r="AH405" i="79"/>
  <c r="AL597" i="79"/>
  <c r="AH597" i="79"/>
  <c r="AL784" i="79"/>
  <c r="AH784" i="79"/>
  <c r="AL967" i="79"/>
  <c r="AH967" i="79"/>
  <c r="N29" i="44"/>
  <c r="N33" i="44" s="1"/>
  <c r="K43" i="44"/>
  <c r="K53" i="44" s="1"/>
  <c r="AH21" i="46"/>
  <c r="AK21" i="46"/>
  <c r="AK149" i="46"/>
  <c r="AG149" i="46"/>
  <c r="AK280" i="46"/>
  <c r="AG280" i="46"/>
  <c r="AK410" i="46"/>
  <c r="AG410" i="46"/>
  <c r="AK36" i="79"/>
  <c r="AG36" i="79"/>
  <c r="AG197" i="79" s="1"/>
  <c r="AK221" i="79"/>
  <c r="AG221" i="79"/>
  <c r="AK405" i="79"/>
  <c r="AG405" i="79"/>
  <c r="AK597" i="79"/>
  <c r="AG597" i="79"/>
  <c r="AK784" i="79"/>
  <c r="AG784" i="79"/>
  <c r="AK967" i="79"/>
  <c r="AK1126" i="79" s="1"/>
  <c r="AG967" i="79"/>
  <c r="K122" i="45"/>
  <c r="AK404" i="79"/>
  <c r="AJ20" i="46"/>
  <c r="AG596" i="79"/>
  <c r="AG148" i="46"/>
  <c r="AK409" i="46"/>
  <c r="AF783" i="79"/>
  <c r="AG35" i="79"/>
  <c r="L13" i="44"/>
  <c r="P13" i="44"/>
  <c r="S14" i="47"/>
  <c r="AF148" i="46"/>
  <c r="AK279" i="46"/>
  <c r="AG409" i="46"/>
  <c r="AF35" i="79"/>
  <c r="AI404" i="79"/>
  <c r="AK783" i="79"/>
  <c r="AJ966" i="79"/>
  <c r="N28" i="44"/>
  <c r="Q14" i="47"/>
  <c r="AI20" i="46"/>
  <c r="AK148" i="46"/>
  <c r="AI279" i="46"/>
  <c r="AK35" i="79"/>
  <c r="AJ220" i="79"/>
  <c r="AG404" i="79"/>
  <c r="AJ783" i="79"/>
  <c r="AF966" i="79"/>
  <c r="O122" i="45"/>
  <c r="U14" i="47"/>
  <c r="AG20" i="46"/>
  <c r="AK20" i="46"/>
  <c r="AJ148" i="46"/>
  <c r="AG279" i="46"/>
  <c r="AJ35" i="79"/>
  <c r="AF220" i="79"/>
  <c r="AK596" i="79"/>
  <c r="AG783" i="79"/>
  <c r="V14" i="47"/>
  <c r="AL409" i="46"/>
  <c r="AH409" i="46"/>
  <c r="AL596" i="79"/>
  <c r="AH596" i="79"/>
  <c r="N13" i="44"/>
  <c r="M122" i="45"/>
  <c r="M28" i="44"/>
  <c r="Q42" i="44"/>
  <c r="R14" i="47"/>
  <c r="AH20" i="46"/>
  <c r="AL279" i="46"/>
  <c r="AH279" i="46"/>
  <c r="AI220" i="79"/>
  <c r="AL404" i="79"/>
  <c r="AH404" i="79"/>
  <c r="AI966" i="79"/>
  <c r="Q28" i="44"/>
  <c r="M42" i="44"/>
  <c r="AI148" i="46"/>
  <c r="AJ409" i="46"/>
  <c r="AF409" i="46"/>
  <c r="AI35" i="79"/>
  <c r="AL220" i="79"/>
  <c r="AH220" i="79"/>
  <c r="AJ596" i="79"/>
  <c r="AF596" i="79"/>
  <c r="AI783" i="79"/>
  <c r="AL966" i="79"/>
  <c r="AH966" i="79"/>
  <c r="T14" i="47"/>
  <c r="P14" i="47"/>
  <c r="AF20" i="46"/>
  <c r="AL20" i="46"/>
  <c r="AL148" i="46"/>
  <c r="AH148" i="46"/>
  <c r="AJ279" i="46"/>
  <c r="AF279" i="46"/>
  <c r="AI409" i="46"/>
  <c r="AL35" i="79"/>
  <c r="AH35" i="79"/>
  <c r="AK220" i="79"/>
  <c r="AG220" i="79"/>
  <c r="AJ404" i="79"/>
  <c r="AF404" i="79"/>
  <c r="AI596" i="79"/>
  <c r="AL783" i="79"/>
  <c r="AH783" i="79"/>
  <c r="AK966" i="79"/>
  <c r="AG96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G397" i="79" l="1"/>
  <c r="AG398" i="79"/>
  <c r="AG573" i="79"/>
  <c r="AG588" i="79"/>
  <c r="AL535" i="46"/>
  <c r="AL533"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0" i="79"/>
  <c r="AK943" i="79"/>
  <c r="AK590" i="79"/>
  <c r="AK589" i="79"/>
  <c r="AK573" i="79"/>
  <c r="AK588" i="79"/>
  <c r="AK214" i="79"/>
  <c r="AK213" i="79"/>
  <c r="AK197" i="79"/>
  <c r="AK212" i="79"/>
  <c r="AK211" i="79"/>
  <c r="AK210" i="79"/>
  <c r="AK777" i="79"/>
  <c r="AK760" i="79"/>
  <c r="AK776" i="79"/>
  <c r="AK396" i="79"/>
  <c r="AK398" i="79"/>
  <c r="AK397" i="79"/>
  <c r="AK381" i="79"/>
  <c r="AK395" i="79"/>
  <c r="AK532" i="46"/>
  <c r="AK531" i="46"/>
  <c r="AK534" i="46"/>
  <c r="AK530" i="46"/>
  <c r="AK533" i="46"/>
  <c r="AK535" i="46"/>
  <c r="AK402" i="46"/>
  <c r="AK403" i="46"/>
  <c r="AK404" i="46"/>
  <c r="AK401" i="46"/>
  <c r="AK400" i="46"/>
  <c r="AK399" i="46"/>
  <c r="AK398" i="46"/>
  <c r="AK268" i="46"/>
  <c r="AK273" i="46"/>
  <c r="AK272" i="46"/>
  <c r="AK271" i="46"/>
  <c r="AK270" i="46"/>
  <c r="AK269" i="46"/>
  <c r="AK274" i="46"/>
  <c r="AK26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6" i="79"/>
  <c r="D943" i="79"/>
  <c r="D760" i="79"/>
  <c r="D573" i="79"/>
  <c r="D381" i="79"/>
  <c r="AL381" i="79" l="1"/>
  <c r="AL396" i="79"/>
  <c r="AL395" i="79"/>
  <c r="AL397" i="79"/>
  <c r="AL398" i="79"/>
  <c r="AL589" i="79"/>
  <c r="AL588" i="79"/>
  <c r="AL590" i="79"/>
  <c r="AL573" i="79"/>
  <c r="AL760" i="79"/>
  <c r="AL776" i="79"/>
  <c r="AL777" i="79"/>
  <c r="AL960" i="79"/>
  <c r="AL943" i="79"/>
  <c r="AL1126" i="79"/>
  <c r="AH960" i="79"/>
  <c r="AI960" i="79"/>
  <c r="AF960" i="79"/>
  <c r="AJ960" i="79"/>
  <c r="AG960" i="79"/>
  <c r="AF776" i="79"/>
  <c r="AJ776" i="79"/>
  <c r="AI777" i="79"/>
  <c r="AI776" i="79"/>
  <c r="AF777" i="79"/>
  <c r="AJ777" i="79"/>
  <c r="AH777" i="79"/>
  <c r="AH776" i="79"/>
  <c r="AH943" i="79"/>
  <c r="AJ943" i="79"/>
  <c r="AG943" i="79"/>
  <c r="AF943" i="79"/>
  <c r="AI943" i="79"/>
  <c r="AJ1126" i="79"/>
  <c r="AF1126" i="79"/>
  <c r="AG1126" i="79"/>
  <c r="AI1126" i="79"/>
  <c r="AH1126" i="79"/>
  <c r="AJ760" i="79"/>
  <c r="AF760" i="79"/>
  <c r="AI760" i="79"/>
  <c r="AH760" i="79"/>
  <c r="AH588" i="79"/>
  <c r="AI589" i="79"/>
  <c r="AF590" i="79"/>
  <c r="AJ590" i="79"/>
  <c r="AJ573" i="79"/>
  <c r="AF573" i="79"/>
  <c r="AJ589" i="79"/>
  <c r="AG590" i="79"/>
  <c r="AJ588" i="79"/>
  <c r="AG589" i="79"/>
  <c r="AH573" i="79"/>
  <c r="AH589" i="79"/>
  <c r="AI590" i="79"/>
  <c r="AI588" i="79"/>
  <c r="AF589" i="79"/>
  <c r="AI573" i="79"/>
  <c r="AF588" i="79"/>
  <c r="AH590" i="79"/>
  <c r="AI398" i="79"/>
  <c r="AH397" i="79"/>
  <c r="AI395" i="79"/>
  <c r="AJ397" i="79"/>
  <c r="AI396" i="79"/>
  <c r="AH398" i="79"/>
  <c r="AJ396" i="79"/>
  <c r="AH395" i="79"/>
  <c r="AF398" i="79"/>
  <c r="AJ398" i="79"/>
  <c r="AI397" i="79"/>
  <c r="AH396" i="79"/>
  <c r="AF395" i="79"/>
  <c r="AJ395" i="79"/>
  <c r="AF397" i="79"/>
  <c r="AF396" i="79"/>
  <c r="AI381" i="79"/>
  <c r="AH381" i="79"/>
  <c r="AJ381" i="79"/>
  <c r="AF381" i="79"/>
  <c r="Z960" i="79"/>
  <c r="Z398" i="79"/>
  <c r="Y39" i="79" l="1"/>
  <c r="Y210" i="79" s="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H197" i="79"/>
  <c r="AJ214" i="79"/>
  <c r="AF214" i="79"/>
  <c r="AJ213" i="79"/>
  <c r="AF213" i="79"/>
  <c r="AJ212" i="79"/>
  <c r="AF212" i="79"/>
  <c r="AJ211" i="79"/>
  <c r="AF211" i="79"/>
  <c r="AF210" i="79"/>
  <c r="AH214" i="79"/>
  <c r="AH212" i="79"/>
  <c r="AH210" i="79"/>
  <c r="AI197" i="79"/>
  <c r="AG214" i="79"/>
  <c r="Z210" i="79"/>
  <c r="Z214" i="79"/>
  <c r="Z213" i="79"/>
  <c r="Z212" i="79"/>
  <c r="Z211" i="79"/>
  <c r="Y211" i="79"/>
  <c r="Y212" i="79"/>
  <c r="Y213" i="79"/>
  <c r="Y214" i="79"/>
  <c r="D517" i="46"/>
  <c r="O387" i="46"/>
  <c r="D387" i="46"/>
  <c r="Y404" i="46"/>
  <c r="J53" i="43"/>
  <c r="J29" i="44" s="1"/>
  <c r="J33" i="44" s="1"/>
  <c r="I53" i="43"/>
  <c r="I29" i="44" s="1"/>
  <c r="I33" i="44" s="1"/>
  <c r="H53" i="43"/>
  <c r="H29" i="44" s="1"/>
  <c r="H33" i="44" s="1"/>
  <c r="G53" i="43"/>
  <c r="F53" i="43"/>
  <c r="E53" i="43"/>
  <c r="E29" i="44" s="1"/>
  <c r="E33" i="44" s="1"/>
  <c r="D53" i="43"/>
  <c r="Y21" i="46" s="1"/>
  <c r="O257" i="46"/>
  <c r="D257" i="46"/>
  <c r="J28" i="44"/>
  <c r="I28" i="44"/>
  <c r="H28" i="44"/>
  <c r="G28" i="44"/>
  <c r="F28" i="44"/>
  <c r="E28" i="44"/>
  <c r="D28" i="44"/>
  <c r="AL270" i="46" l="1"/>
  <c r="AL274" i="46"/>
  <c r="AL267" i="46"/>
  <c r="AL268" i="46"/>
  <c r="AL273" i="46"/>
  <c r="AL269" i="46"/>
  <c r="AL271" i="46"/>
  <c r="AL272" i="46"/>
  <c r="AL399" i="46"/>
  <c r="AL401" i="46"/>
  <c r="AL404" i="46"/>
  <c r="AL400" i="46"/>
  <c r="AL403" i="46"/>
  <c r="AL398" i="46"/>
  <c r="AL402" i="46"/>
  <c r="AL534" i="46"/>
  <c r="AL530" i="46"/>
  <c r="AL532" i="46"/>
  <c r="AL531" i="46"/>
  <c r="AJ533" i="46"/>
  <c r="AH532" i="46"/>
  <c r="AH535" i="46"/>
  <c r="AI534" i="46"/>
  <c r="AI531" i="46"/>
  <c r="AF532" i="46"/>
  <c r="AJ534" i="46"/>
  <c r="AG534" i="46"/>
  <c r="AF535" i="46"/>
  <c r="AJ530" i="46"/>
  <c r="AH530" i="46"/>
  <c r="AF531" i="46"/>
  <c r="AF533" i="46"/>
  <c r="AJ535" i="46"/>
  <c r="AJ532" i="46"/>
  <c r="AH531" i="46"/>
  <c r="AG535" i="46"/>
  <c r="AI530" i="46"/>
  <c r="AI533" i="46"/>
  <c r="AF534" i="46"/>
  <c r="AJ531" i="46"/>
  <c r="AH534" i="46"/>
  <c r="AI532" i="46"/>
  <c r="AF530" i="46"/>
  <c r="AH533" i="46"/>
  <c r="AI535" i="46"/>
  <c r="AF398" i="46"/>
  <c r="AH398" i="46"/>
  <c r="AF402" i="46"/>
  <c r="AJ402" i="46"/>
  <c r="AI402" i="46"/>
  <c r="AH402" i="46"/>
  <c r="AJ403" i="46"/>
  <c r="AI401" i="46"/>
  <c r="AI398" i="46"/>
  <c r="AF404" i="46"/>
  <c r="AJ400" i="46"/>
  <c r="AI399" i="46"/>
  <c r="AH400" i="46"/>
  <c r="AF401" i="46"/>
  <c r="AF399" i="46"/>
  <c r="AJ401" i="46"/>
  <c r="AJ399" i="46"/>
  <c r="AI400" i="46"/>
  <c r="AI404" i="46"/>
  <c r="AH403" i="46"/>
  <c r="AJ398" i="46"/>
  <c r="AG403" i="46"/>
  <c r="AF403" i="46"/>
  <c r="AH399" i="46"/>
  <c r="AH401" i="46"/>
  <c r="AG404" i="46"/>
  <c r="AF400" i="46"/>
  <c r="AJ404" i="46"/>
  <c r="AI403" i="46"/>
  <c r="AH404" i="46"/>
  <c r="Y402" i="46"/>
  <c r="Y399" i="46"/>
  <c r="Y401" i="46"/>
  <c r="Y400" i="46"/>
  <c r="Y403" i="46"/>
  <c r="AI274" i="46"/>
  <c r="AF274" i="46"/>
  <c r="AF273" i="46"/>
  <c r="AJ273" i="46"/>
  <c r="AH272" i="46"/>
  <c r="AF271" i="46"/>
  <c r="AJ271" i="46"/>
  <c r="AH270" i="46"/>
  <c r="AF269" i="46"/>
  <c r="AJ269" i="46"/>
  <c r="AF272" i="46"/>
  <c r="AH271" i="46"/>
  <c r="AF270" i="46"/>
  <c r="AH269" i="46"/>
  <c r="AJ267" i="46"/>
  <c r="AF267" i="46"/>
  <c r="AI273" i="46"/>
  <c r="AF268" i="46"/>
  <c r="AI267" i="46"/>
  <c r="AG274" i="46"/>
  <c r="AG273" i="46"/>
  <c r="AI272" i="46"/>
  <c r="AI270" i="46"/>
  <c r="AH268" i="46"/>
  <c r="AH267" i="46"/>
  <c r="AH274" i="46"/>
  <c r="AH273" i="46"/>
  <c r="AJ272" i="46"/>
  <c r="AJ270" i="46"/>
  <c r="AI268" i="46"/>
  <c r="AJ274" i="46"/>
  <c r="AI271" i="46"/>
  <c r="AI269" i="46"/>
  <c r="AJ268" i="46"/>
  <c r="AK257" i="46"/>
  <c r="AL257" i="46"/>
  <c r="AK387" i="46"/>
  <c r="AL387" i="46"/>
  <c r="AJ387" i="46"/>
  <c r="AK517" i="46"/>
  <c r="AL517" i="46"/>
  <c r="AJ517" i="46"/>
  <c r="AI387" i="46"/>
  <c r="AF387" i="46"/>
  <c r="AH387" i="46"/>
  <c r="AF517" i="46"/>
  <c r="AH517" i="46"/>
  <c r="AI517" i="46"/>
  <c r="AJ257" i="46"/>
  <c r="AH257" i="46"/>
  <c r="AF257" i="46"/>
  <c r="AI257" i="46"/>
  <c r="F29" i="44"/>
  <c r="F33" i="44" s="1"/>
  <c r="AA21" i="46"/>
  <c r="D29" i="44"/>
  <c r="D33" i="44" s="1"/>
  <c r="AA410" i="46"/>
  <c r="AB280" i="46"/>
  <c r="G29" i="44"/>
  <c r="G33" i="44" s="1"/>
  <c r="Z279" i="46"/>
  <c r="E13" i="44"/>
  <c r="Z404" i="79"/>
  <c r="Z783" i="79"/>
  <c r="Z220" i="79"/>
  <c r="Z966" i="79"/>
  <c r="Z596" i="79"/>
  <c r="Z35" i="79"/>
  <c r="D123" i="45"/>
  <c r="E14" i="44"/>
  <c r="E18" i="44" s="1"/>
  <c r="Z597" i="79"/>
  <c r="Z221" i="79"/>
  <c r="Z381" i="79" s="1"/>
  <c r="Z405" i="79"/>
  <c r="Z784" i="79"/>
  <c r="Z943" i="79" s="1"/>
  <c r="Z967" i="79"/>
  <c r="Z1126" i="79" s="1"/>
  <c r="Z36" i="79"/>
  <c r="Z197" i="79" s="1"/>
  <c r="AE409" i="46"/>
  <c r="J13" i="44"/>
  <c r="AE966" i="79"/>
  <c r="AE404" i="79"/>
  <c r="AE783" i="79"/>
  <c r="AE596" i="79"/>
  <c r="AE220" i="79"/>
  <c r="AE35" i="79"/>
  <c r="J43" i="44"/>
  <c r="J53" i="44" s="1"/>
  <c r="J14" i="44"/>
  <c r="J18" i="44" s="1"/>
  <c r="AE405" i="79"/>
  <c r="AE573" i="79" s="1"/>
  <c r="AE597" i="79"/>
  <c r="AE967" i="79"/>
  <c r="AE1126" i="79" s="1"/>
  <c r="AE784" i="79"/>
  <c r="AE221" i="79"/>
  <c r="AE36" i="79"/>
  <c r="Y279" i="46"/>
  <c r="D13" i="44"/>
  <c r="Y783" i="79"/>
  <c r="Y596" i="79"/>
  <c r="Y220" i="79"/>
  <c r="Y966" i="79"/>
  <c r="Y404" i="79"/>
  <c r="Y35" i="79"/>
  <c r="AC148" i="46"/>
  <c r="H13" i="44"/>
  <c r="AC783" i="79"/>
  <c r="AC966" i="79"/>
  <c r="AC404" i="79"/>
  <c r="AC596" i="79"/>
  <c r="AC220" i="79"/>
  <c r="AC35" i="79"/>
  <c r="Y410" i="46"/>
  <c r="Y517" i="46" s="1"/>
  <c r="D14" i="44"/>
  <c r="D18" i="44" s="1"/>
  <c r="Y967" i="79"/>
  <c r="Y1126" i="79" s="1"/>
  <c r="Y405" i="79"/>
  <c r="Y784" i="79"/>
  <c r="Y943" i="79" s="1"/>
  <c r="Y597" i="79"/>
  <c r="Y221" i="79"/>
  <c r="Y381" i="79" s="1"/>
  <c r="Y36" i="79"/>
  <c r="Y197" i="79" s="1"/>
  <c r="AC280" i="46"/>
  <c r="AC398" i="46" s="1"/>
  <c r="H14" i="44"/>
  <c r="H18" i="44" s="1"/>
  <c r="AC784" i="79"/>
  <c r="AC960" i="79" s="1"/>
  <c r="AC597" i="79"/>
  <c r="AC221" i="79"/>
  <c r="AC967" i="79"/>
  <c r="AC1126" i="79" s="1"/>
  <c r="AC405" i="79"/>
  <c r="AC36" i="79"/>
  <c r="AD148" i="46"/>
  <c r="I13" i="44"/>
  <c r="AD404" i="79"/>
  <c r="AD596" i="79"/>
  <c r="AD966" i="79"/>
  <c r="AD783" i="79"/>
  <c r="AD220" i="79"/>
  <c r="AD35" i="79"/>
  <c r="H123" i="45"/>
  <c r="I14" i="44"/>
  <c r="I18" i="44" s="1"/>
  <c r="AD784" i="79"/>
  <c r="AD960" i="79" s="1"/>
  <c r="AD967" i="79"/>
  <c r="AD1126" i="79" s="1"/>
  <c r="AD405" i="79"/>
  <c r="AD588" i="79" s="1"/>
  <c r="AD597" i="79"/>
  <c r="AD221" i="79"/>
  <c r="AD395" i="79" s="1"/>
  <c r="AD36" i="79"/>
  <c r="AA409" i="46"/>
  <c r="F13" i="44"/>
  <c r="AA966" i="79"/>
  <c r="AA783" i="79"/>
  <c r="AA596" i="79"/>
  <c r="AA220" i="79"/>
  <c r="AA404" i="79"/>
  <c r="AA35" i="79"/>
  <c r="F43" i="44"/>
  <c r="F14" i="44"/>
  <c r="F18" i="44" s="1"/>
  <c r="AA405" i="79"/>
  <c r="AA784" i="79"/>
  <c r="AA221" i="79"/>
  <c r="AA967" i="79"/>
  <c r="AA1126" i="79" s="1"/>
  <c r="AA597" i="79"/>
  <c r="AA36" i="79"/>
  <c r="AA210" i="79" s="1"/>
  <c r="AB409" i="46"/>
  <c r="G13" i="44"/>
  <c r="AB783" i="79"/>
  <c r="AB596" i="79"/>
  <c r="AB220" i="79"/>
  <c r="AB966" i="79"/>
  <c r="AB404" i="79"/>
  <c r="AB35" i="79"/>
  <c r="AB410" i="46"/>
  <c r="G14" i="44"/>
  <c r="G18" i="44" s="1"/>
  <c r="AB967" i="79"/>
  <c r="AB1126" i="79" s="1"/>
  <c r="AB784" i="79"/>
  <c r="AB597" i="79"/>
  <c r="AB221" i="79"/>
  <c r="AB405" i="79"/>
  <c r="AB36" i="79"/>
  <c r="AB21" i="46"/>
  <c r="Y280" i="46"/>
  <c r="Y387" i="46" s="1"/>
  <c r="AE149" i="46"/>
  <c r="AE257" i="46" s="1"/>
  <c r="AB148" i="46"/>
  <c r="G123" i="45"/>
  <c r="AA149" i="46"/>
  <c r="AA257" i="46" s="1"/>
  <c r="AE410" i="46"/>
  <c r="I43" i="44"/>
  <c r="E43" i="44"/>
  <c r="Z409" i="46"/>
  <c r="AE148" i="46"/>
  <c r="AA148" i="46"/>
  <c r="H43" i="44"/>
  <c r="C123" i="45"/>
  <c r="F123" i="45"/>
  <c r="AE21" i="46"/>
  <c r="AD149" i="46"/>
  <c r="Z149" i="46"/>
  <c r="Z257" i="46" s="1"/>
  <c r="AE280" i="46"/>
  <c r="AA280" i="46"/>
  <c r="AC279" i="46"/>
  <c r="AD410" i="46"/>
  <c r="Z410" i="46"/>
  <c r="Z517" i="46" s="1"/>
  <c r="AC409" i="46"/>
  <c r="AD279" i="46"/>
  <c r="AD409" i="46"/>
  <c r="Z148" i="46"/>
  <c r="D43" i="44"/>
  <c r="G43" i="44"/>
  <c r="I123" i="45"/>
  <c r="E123" i="45"/>
  <c r="AD21" i="46"/>
  <c r="Z21" i="46"/>
  <c r="Z127" i="46" s="1"/>
  <c r="AC149" i="46"/>
  <c r="AC257" i="46" s="1"/>
  <c r="AD280" i="46"/>
  <c r="Z280" i="46"/>
  <c r="Z387" i="46" s="1"/>
  <c r="AB279" i="46"/>
  <c r="Y409" i="46"/>
  <c r="AC410" i="46"/>
  <c r="Y148" i="46"/>
  <c r="AC21" i="46"/>
  <c r="Y149" i="46"/>
  <c r="Y257" i="46" s="1"/>
  <c r="AB149" i="46"/>
  <c r="AB257" i="46" s="1"/>
  <c r="AE279" i="46"/>
  <c r="AA279" i="46"/>
  <c r="E53" i="44" l="1"/>
  <c r="E50" i="44"/>
  <c r="F53" i="44"/>
  <c r="F50" i="44"/>
  <c r="G53" i="44"/>
  <c r="G50" i="44"/>
  <c r="H53" i="44"/>
  <c r="H50" i="44"/>
  <c r="D50" i="44"/>
  <c r="I53" i="44"/>
  <c r="I50" i="44"/>
  <c r="D53" i="44"/>
  <c r="AD214" i="79"/>
  <c r="AD210" i="79"/>
  <c r="AD213" i="79"/>
  <c r="AD212" i="79"/>
  <c r="AD211"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D589" i="79"/>
  <c r="AD573" i="79"/>
  <c r="AD590" i="79"/>
  <c r="AC395" i="79"/>
  <c r="AC397" i="79"/>
  <c r="AC381" i="79"/>
  <c r="AC396" i="79"/>
  <c r="AC398" i="79"/>
  <c r="AD396" i="79"/>
  <c r="AD398" i="79"/>
  <c r="AD397" i="79"/>
  <c r="AD381" i="79"/>
  <c r="AD943" i="79"/>
  <c r="AC943" i="79"/>
  <c r="AE395" i="79"/>
  <c r="AE381" i="79"/>
  <c r="AE397" i="79"/>
  <c r="AE396" i="79"/>
  <c r="AE398" i="79"/>
  <c r="AE590" i="79"/>
  <c r="AE589" i="79"/>
  <c r="AE588" i="79"/>
  <c r="AD777" i="79"/>
  <c r="AD760" i="79"/>
  <c r="AD776" i="79"/>
  <c r="AE960" i="79"/>
  <c r="AE943" i="79"/>
  <c r="AA398" i="79"/>
  <c r="AA381" i="79"/>
  <c r="AA397" i="79"/>
  <c r="AA395" i="79"/>
  <c r="AA396" i="79"/>
  <c r="AB213" i="79"/>
  <c r="AB197" i="79"/>
  <c r="AB214" i="79"/>
  <c r="AB210" i="79"/>
  <c r="AB212" i="79"/>
  <c r="AB211" i="79"/>
  <c r="AB943" i="79"/>
  <c r="AB960" i="79"/>
  <c r="AA212" i="79"/>
  <c r="AA197" i="79"/>
  <c r="AA211" i="79"/>
  <c r="AA213" i="79"/>
  <c r="AA214" i="79"/>
  <c r="AA943" i="79"/>
  <c r="AA960" i="79"/>
  <c r="AD197" i="79"/>
  <c r="AC211" i="79"/>
  <c r="AC214" i="79"/>
  <c r="AC210" i="79"/>
  <c r="AC212" i="79"/>
  <c r="AC197" i="79"/>
  <c r="AC213" i="79"/>
  <c r="AE213" i="79"/>
  <c r="AE197" i="79"/>
  <c r="AE210" i="79"/>
  <c r="AE211" i="79"/>
  <c r="AE212" i="79"/>
  <c r="AE214" i="79"/>
  <c r="AE776" i="79"/>
  <c r="AE777" i="79"/>
  <c r="AE760" i="79"/>
  <c r="AD517" i="46"/>
  <c r="AD533" i="46"/>
  <c r="AD532" i="46"/>
  <c r="AD531" i="46"/>
  <c r="AD534" i="46"/>
  <c r="AD530" i="46"/>
  <c r="AD535" i="46"/>
  <c r="AA517" i="46"/>
  <c r="AA534" i="46"/>
  <c r="AA530" i="46"/>
  <c r="AA535" i="46"/>
  <c r="AA531" i="46"/>
  <c r="AA533" i="46"/>
  <c r="AA532" i="46"/>
  <c r="AB517" i="46"/>
  <c r="AB535" i="46"/>
  <c r="AB531" i="46"/>
  <c r="AB530" i="46"/>
  <c r="AB532" i="46"/>
  <c r="AB534" i="46"/>
  <c r="AB533" i="46"/>
  <c r="AC517" i="46"/>
  <c r="AC532" i="46"/>
  <c r="AC531" i="46"/>
  <c r="AC530" i="46"/>
  <c r="AC533" i="46"/>
  <c r="AC535" i="46"/>
  <c r="AC534" i="46"/>
  <c r="AE517" i="46"/>
  <c r="AE534" i="46"/>
  <c r="AE530" i="46"/>
  <c r="AE535" i="46"/>
  <c r="AE531" i="46"/>
  <c r="AE533" i="46"/>
  <c r="AE532" i="46"/>
  <c r="AB399" i="46"/>
  <c r="AB400" i="46"/>
  <c r="AA403" i="46"/>
  <c r="AA400" i="46"/>
  <c r="AA402" i="46"/>
  <c r="AA401" i="46"/>
  <c r="AA399" i="46"/>
  <c r="AA404" i="46"/>
  <c r="AD399" i="46"/>
  <c r="AD404" i="46"/>
  <c r="AD403" i="46"/>
  <c r="AD402" i="46"/>
  <c r="AD401" i="46"/>
  <c r="AD400" i="46"/>
  <c r="AE403" i="46"/>
  <c r="AE400" i="46"/>
  <c r="AE402" i="46"/>
  <c r="AE401" i="46"/>
  <c r="AE399" i="46"/>
  <c r="AE404" i="46"/>
  <c r="AB404" i="46"/>
  <c r="AB401" i="46"/>
  <c r="AB402" i="46"/>
  <c r="AB403" i="46"/>
  <c r="AC402" i="46"/>
  <c r="AC403" i="46"/>
  <c r="AC404" i="46"/>
  <c r="AC401" i="46"/>
  <c r="AC400" i="46"/>
  <c r="AC399" i="46"/>
  <c r="AD387" i="46"/>
  <c r="AD398" i="46"/>
  <c r="AB387" i="46"/>
  <c r="AB398" i="46"/>
  <c r="AA387" i="46"/>
  <c r="AA398" i="46"/>
  <c r="AE273" i="46"/>
  <c r="AE387" i="46"/>
  <c r="AE398" i="46"/>
  <c r="AC387" i="46"/>
  <c r="AE267" i="46"/>
  <c r="AE268" i="46"/>
  <c r="AE272" i="46"/>
  <c r="AA271" i="46"/>
  <c r="AA274" i="46"/>
  <c r="AC271" i="46"/>
  <c r="AC270" i="46"/>
  <c r="AA273" i="46"/>
  <c r="AD257" i="46"/>
  <c r="AD270" i="46"/>
  <c r="AD268" i="46"/>
  <c r="AD267" i="46"/>
  <c r="AD271" i="46"/>
  <c r="AD273" i="46"/>
  <c r="AD274" i="46"/>
  <c r="AD269" i="46"/>
  <c r="AD272" i="46"/>
  <c r="AC267" i="46"/>
  <c r="AA269" i="46"/>
  <c r="AB267" i="46"/>
  <c r="AB270" i="46"/>
  <c r="AE270" i="46"/>
  <c r="AC273" i="46"/>
  <c r="AE271" i="46"/>
  <c r="AE274" i="46"/>
  <c r="AB269" i="46"/>
  <c r="AB271" i="46"/>
  <c r="AB273" i="46"/>
  <c r="AA270" i="46"/>
  <c r="AC272" i="46"/>
  <c r="AC268" i="46"/>
  <c r="AB268" i="46"/>
  <c r="AA268" i="46"/>
  <c r="AB272" i="46"/>
  <c r="AA267" i="46"/>
  <c r="AC269" i="46"/>
  <c r="AA272" i="46"/>
  <c r="AC274" i="46"/>
  <c r="AE269" i="46"/>
  <c r="AB274" i="46"/>
  <c r="D127" i="46"/>
  <c r="D122" i="45" l="1"/>
  <c r="E122" i="45"/>
  <c r="F122" i="45"/>
  <c r="G122" i="45"/>
  <c r="H122" i="45"/>
  <c r="I122" i="45"/>
  <c r="C122" i="45"/>
  <c r="O17" i="45" l="1"/>
  <c r="N17" i="45"/>
  <c r="N23" i="45" s="1"/>
  <c r="M17" i="45"/>
  <c r="M23" i="45" s="1"/>
  <c r="L17" i="45"/>
  <c r="L23" i="45" s="1"/>
  <c r="N57" i="46"/>
  <c r="AA127" i="46" l="1"/>
  <c r="AD127" i="46"/>
  <c r="AD143" i="46"/>
  <c r="AB135" i="46"/>
  <c r="AD138" i="46"/>
  <c r="AD142" i="46"/>
  <c r="AD135" i="46"/>
  <c r="AD141" i="46"/>
  <c r="AD139" i="46"/>
  <c r="AD137"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L132"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8" i="46" s="1"/>
  <c r="G130" i="45" l="1"/>
  <c r="C131" i="45"/>
  <c r="Y763" i="79" s="1"/>
  <c r="L129" i="45"/>
  <c r="AF520" i="46"/>
  <c r="J127" i="45"/>
  <c r="H130" i="45"/>
  <c r="C133" i="45"/>
  <c r="Y1129" i="79" s="1"/>
  <c r="N130" i="45"/>
  <c r="K125" i="45"/>
  <c r="AG260" i="46" s="1"/>
  <c r="AG261" i="46" s="1"/>
  <c r="K128" i="45"/>
  <c r="N127" i="45"/>
  <c r="K126" i="45"/>
  <c r="AG390" i="46" s="1"/>
  <c r="AA384" i="79"/>
  <c r="AA385" i="79" s="1"/>
  <c r="J125" i="45"/>
  <c r="AF260" i="46" s="1"/>
  <c r="Y260" i="46"/>
  <c r="Y261" i="46" s="1"/>
  <c r="F128" i="45"/>
  <c r="E130" i="45"/>
  <c r="L130" i="45"/>
  <c r="J128" i="45"/>
  <c r="K127" i="45"/>
  <c r="AG520" i="46" s="1"/>
  <c r="AG524" i="46" s="1"/>
  <c r="J124" i="45"/>
  <c r="AF130" i="46" s="1"/>
  <c r="AF131" i="46" s="1"/>
  <c r="K54" i="43" s="1"/>
  <c r="K124" i="45"/>
  <c r="AG130" i="46" s="1"/>
  <c r="AG131" i="46" s="1"/>
  <c r="L54" i="43" s="1"/>
  <c r="G128" i="45"/>
  <c r="E128" i="45"/>
  <c r="AE200" i="79" s="1"/>
  <c r="AE204" i="79" s="1"/>
  <c r="H128" i="45"/>
  <c r="F130" i="45"/>
  <c r="M130" i="45"/>
  <c r="L125" i="45"/>
  <c r="AH260" i="46" s="1"/>
  <c r="L128" i="45"/>
  <c r="M127" i="45"/>
  <c r="K130" i="45"/>
  <c r="L127" i="45"/>
  <c r="AH520" i="46" s="1"/>
  <c r="AI390" i="46"/>
  <c r="AI392" i="46" s="1"/>
  <c r="D130" i="45"/>
  <c r="I130" i="45"/>
  <c r="J130" i="45"/>
  <c r="J126" i="45"/>
  <c r="AF390" i="46" s="1"/>
  <c r="L124" i="45"/>
  <c r="AL130" i="46" s="1"/>
  <c r="AL131" i="46" s="1"/>
  <c r="Q54" i="43" s="1"/>
  <c r="D128" i="45"/>
  <c r="Y200" i="79"/>
  <c r="AJ390" i="46"/>
  <c r="AJ392" i="46" s="1"/>
  <c r="Y128" i="46"/>
  <c r="AL390" i="46"/>
  <c r="AL392" i="46" s="1"/>
  <c r="AJ761" i="79"/>
  <c r="AG761" i="79"/>
  <c r="AG382" i="79"/>
  <c r="AK944" i="79"/>
  <c r="AF761" i="79"/>
  <c r="AH574" i="79"/>
  <c r="AL198" i="79"/>
  <c r="AG518" i="46"/>
  <c r="AI944" i="79"/>
  <c r="AJ944" i="79"/>
  <c r="AF382" i="79"/>
  <c r="AL574" i="79"/>
  <c r="AF944" i="79"/>
  <c r="AJ382" i="79"/>
  <c r="AH1127" i="79"/>
  <c r="AI1127" i="79"/>
  <c r="AK518" i="46"/>
  <c r="AI198" i="79"/>
  <c r="AK382" i="79"/>
  <c r="AF518" i="46"/>
  <c r="AF574" i="79"/>
  <c r="AL382" i="79"/>
  <c r="AL761" i="79"/>
  <c r="AJ574" i="79"/>
  <c r="AJ518" i="46"/>
  <c r="AK198" i="79"/>
  <c r="AG198" i="79"/>
  <c r="AG1127" i="79"/>
  <c r="AG574" i="79"/>
  <c r="AH518" i="46"/>
  <c r="AK1127" i="79"/>
  <c r="AH198" i="79"/>
  <c r="AH944" i="79"/>
  <c r="AJ1127" i="79"/>
  <c r="AF198" i="79"/>
  <c r="AF1127" i="79"/>
  <c r="AL944" i="79"/>
  <c r="AI382" i="79"/>
  <c r="AL518" i="46"/>
  <c r="AK761" i="79"/>
  <c r="AH382" i="79"/>
  <c r="AJ198" i="79"/>
  <c r="AL1127" i="79"/>
  <c r="AH761" i="79"/>
  <c r="AI518" i="46"/>
  <c r="AK574" i="79"/>
  <c r="AI574" i="79"/>
  <c r="AI761" i="79"/>
  <c r="AG944" i="79"/>
  <c r="Y518" i="46"/>
  <c r="AB518" i="46"/>
  <c r="AE1127" i="79"/>
  <c r="AD382" i="79"/>
  <c r="AC574" i="79"/>
  <c r="Y1127" i="79"/>
  <c r="Y574" i="79"/>
  <c r="AC518" i="46"/>
  <c r="AB944" i="79"/>
  <c r="AA1127" i="79"/>
  <c r="AD198" i="79"/>
  <c r="Y198" i="79"/>
  <c r="AE761" i="79"/>
  <c r="AA518" i="46"/>
  <c r="AE518" i="46"/>
  <c r="AC382" i="79"/>
  <c r="AB761" i="79"/>
  <c r="AC1127" i="79"/>
  <c r="AE382" i="79"/>
  <c r="Z944" i="79"/>
  <c r="AD518" i="46"/>
  <c r="AA574" i="79"/>
  <c r="AD1127" i="79"/>
  <c r="AE944" i="79"/>
  <c r="AB382" i="79"/>
  <c r="AB1127" i="79"/>
  <c r="AA761" i="79"/>
  <c r="AD574" i="79"/>
  <c r="Y761" i="79"/>
  <c r="AE574" i="79"/>
  <c r="Z761" i="79"/>
  <c r="Z518" i="46"/>
  <c r="AC944" i="79"/>
  <c r="AB574" i="79"/>
  <c r="Y382" i="79"/>
  <c r="Z382" i="79"/>
  <c r="AA198" i="79"/>
  <c r="AD944" i="79"/>
  <c r="AC198" i="79"/>
  <c r="Y944" i="79"/>
  <c r="AE198" i="79"/>
  <c r="AD761" i="79"/>
  <c r="AA382" i="79"/>
  <c r="AA944" i="79"/>
  <c r="AB198" i="79"/>
  <c r="AC761" i="79"/>
  <c r="Z574" i="79"/>
  <c r="Z198" i="79"/>
  <c r="Z1127" i="79"/>
  <c r="Y520" i="46"/>
  <c r="AD520" i="46"/>
  <c r="AD524" i="46" s="1"/>
  <c r="AD130" i="46"/>
  <c r="AD131" i="46" s="1"/>
  <c r="AD390" i="46"/>
  <c r="AD260" i="46"/>
  <c r="AD262" i="46" s="1"/>
  <c r="AC130" i="46"/>
  <c r="AC520" i="46"/>
  <c r="AC524" i="46" s="1"/>
  <c r="AC390" i="46"/>
  <c r="AC392" i="46" s="1"/>
  <c r="AC260" i="46"/>
  <c r="AC261" i="46" s="1"/>
  <c r="AB390" i="46"/>
  <c r="AB392" i="46" s="1"/>
  <c r="AB260" i="46"/>
  <c r="AB262" i="46" s="1"/>
  <c r="AB130" i="46"/>
  <c r="AB520" i="46"/>
  <c r="AB524" i="46" s="1"/>
  <c r="AE390" i="46"/>
  <c r="AE392" i="46" s="1"/>
  <c r="AE260" i="46"/>
  <c r="AE261" i="46" s="1"/>
  <c r="AE520" i="46"/>
  <c r="AE524" i="46" s="1"/>
  <c r="AE130" i="46"/>
  <c r="AE131" i="46" s="1"/>
  <c r="Y130" i="46"/>
  <c r="Y390" i="46"/>
  <c r="Z520" i="46"/>
  <c r="Z524" i="46" s="1"/>
  <c r="Z130" i="46"/>
  <c r="Z390" i="46"/>
  <c r="Z392" i="46" s="1"/>
  <c r="Z260" i="46"/>
  <c r="AA390" i="46"/>
  <c r="AA260" i="46"/>
  <c r="AA261" i="46" s="1"/>
  <c r="AA520" i="46"/>
  <c r="AA524" i="46" s="1"/>
  <c r="AA130" i="46"/>
  <c r="AA388" i="46"/>
  <c r="AE388" i="46"/>
  <c r="AA258" i="46"/>
  <c r="AE258" i="46"/>
  <c r="AA128" i="46"/>
  <c r="AE128" i="46"/>
  <c r="AB388" i="46"/>
  <c r="AF388" i="46"/>
  <c r="AB258" i="46"/>
  <c r="AF258" i="46"/>
  <c r="AB128" i="46"/>
  <c r="AF128" i="46"/>
  <c r="AC388" i="46"/>
  <c r="AC258" i="46"/>
  <c r="AC128" i="46"/>
  <c r="Z388" i="46"/>
  <c r="AD388" i="46"/>
  <c r="Z258" i="46"/>
  <c r="AD258" i="46"/>
  <c r="Z128" i="46"/>
  <c r="AD128" i="46"/>
  <c r="AH388" i="46"/>
  <c r="AL258" i="46"/>
  <c r="AL388" i="46"/>
  <c r="AK388" i="46"/>
  <c r="AJ388" i="46"/>
  <c r="AG258" i="46"/>
  <c r="AK258" i="46"/>
  <c r="AI128" i="46"/>
  <c r="AJ128" i="46"/>
  <c r="AG128" i="46"/>
  <c r="AH258" i="46"/>
  <c r="AI258" i="46"/>
  <c r="AL128" i="46"/>
  <c r="AG388" i="46"/>
  <c r="AI388" i="46"/>
  <c r="AH128" i="46"/>
  <c r="AJ258" i="46"/>
  <c r="AK128" i="46"/>
  <c r="Y388" i="46"/>
  <c r="AI520" i="46" l="1"/>
  <c r="AL520" i="46"/>
  <c r="AL524" i="46" s="1"/>
  <c r="AK576" i="79"/>
  <c r="AK585" i="79" s="1"/>
  <c r="P73" i="43" s="1"/>
  <c r="AK260" i="46"/>
  <c r="AK261" i="46" s="1"/>
  <c r="AJ260" i="46"/>
  <c r="AJ262" i="46" s="1"/>
  <c r="AI130" i="46"/>
  <c r="AI131" i="46" s="1"/>
  <c r="N54" i="43" s="1"/>
  <c r="AH130" i="46"/>
  <c r="AH131" i="46" s="1"/>
  <c r="M54" i="43" s="1"/>
  <c r="AK130" i="46"/>
  <c r="AK131" i="46" s="1"/>
  <c r="P54" i="43" s="1"/>
  <c r="AL260" i="46"/>
  <c r="AL264" i="46" s="1"/>
  <c r="Q58" i="43" s="1"/>
  <c r="AI260" i="46"/>
  <c r="AI262" i="46" s="1"/>
  <c r="AJ130" i="46"/>
  <c r="AJ131" i="46" s="1"/>
  <c r="O54" i="43" s="1"/>
  <c r="AJ520" i="46"/>
  <c r="AJ524" i="46" s="1"/>
  <c r="AK520" i="46"/>
  <c r="AK524" i="46" s="1"/>
  <c r="Y526" i="46"/>
  <c r="D64" i="43" s="1"/>
  <c r="AD526" i="46"/>
  <c r="I64" i="43" s="1"/>
  <c r="Y1133" i="79"/>
  <c r="Y1139" i="79"/>
  <c r="AI521" i="46"/>
  <c r="AI524" i="46"/>
  <c r="AF522" i="46"/>
  <c r="AF524" i="46"/>
  <c r="Y522" i="46"/>
  <c r="Y521" i="46"/>
  <c r="Y523" i="46"/>
  <c r="Y524" i="46"/>
  <c r="AA526" i="46"/>
  <c r="F64" i="43" s="1"/>
  <c r="AH522" i="46"/>
  <c r="AH524" i="46"/>
  <c r="AJ576" i="79"/>
  <c r="AA200" i="79"/>
  <c r="AB200" i="79"/>
  <c r="AJ384" i="79"/>
  <c r="AJ387" i="79" s="1"/>
  <c r="AH576" i="79"/>
  <c r="AH580" i="79" s="1"/>
  <c r="AL384" i="79"/>
  <c r="AL390" i="79" s="1"/>
  <c r="AC200" i="79"/>
  <c r="AC203" i="79" s="1"/>
  <c r="AK384" i="79"/>
  <c r="AK388" i="79" s="1"/>
  <c r="AF384" i="79"/>
  <c r="AF387" i="79" s="1"/>
  <c r="AI576" i="79"/>
  <c r="AI585" i="79" s="1"/>
  <c r="N73" i="43" s="1"/>
  <c r="AL576" i="79"/>
  <c r="AL580" i="79" s="1"/>
  <c r="AE576" i="79"/>
  <c r="AE579" i="79" s="1"/>
  <c r="AG576" i="79"/>
  <c r="AG579" i="79" s="1"/>
  <c r="AG384" i="79"/>
  <c r="AG392" i="79" s="1"/>
  <c r="L70" i="43" s="1"/>
  <c r="AD384" i="79"/>
  <c r="AD388" i="79" s="1"/>
  <c r="AB576" i="79"/>
  <c r="Z200" i="79"/>
  <c r="AB384" i="79"/>
  <c r="AB387" i="79" s="1"/>
  <c r="Z384" i="79"/>
  <c r="Z387" i="79" s="1"/>
  <c r="AC384" i="79"/>
  <c r="AC388" i="79" s="1"/>
  <c r="AD946" i="79"/>
  <c r="AH946" i="79"/>
  <c r="AH957" i="79" s="1"/>
  <c r="M79" i="43" s="1"/>
  <c r="AJ946" i="79"/>
  <c r="AJ957" i="79" s="1"/>
  <c r="O79" i="43" s="1"/>
  <c r="AI946" i="79"/>
  <c r="AI957" i="79" s="1"/>
  <c r="N79" i="43" s="1"/>
  <c r="Z946" i="79"/>
  <c r="Z957" i="79" s="1"/>
  <c r="E79" i="43" s="1"/>
  <c r="AK946" i="79"/>
  <c r="AK957" i="79" s="1"/>
  <c r="P79" i="43" s="1"/>
  <c r="AL946" i="79"/>
  <c r="AE946" i="79"/>
  <c r="AE957" i="79" s="1"/>
  <c r="J79" i="43" s="1"/>
  <c r="AF946" i="79"/>
  <c r="AC946" i="79"/>
  <c r="AC957" i="79" s="1"/>
  <c r="H79" i="43" s="1"/>
  <c r="AA946" i="79"/>
  <c r="AA957" i="79" s="1"/>
  <c r="F79" i="43" s="1"/>
  <c r="AB946" i="79"/>
  <c r="AB957" i="79" s="1"/>
  <c r="G79" i="43" s="1"/>
  <c r="AG946" i="79"/>
  <c r="AG957" i="79" s="1"/>
  <c r="L79" i="43" s="1"/>
  <c r="Z576" i="79"/>
  <c r="Y946" i="79"/>
  <c r="Y948" i="79" s="1"/>
  <c r="AA576" i="79"/>
  <c r="Y576" i="79"/>
  <c r="Y585" i="79" s="1"/>
  <c r="AJ1129" i="79"/>
  <c r="AJ1141" i="79" s="1"/>
  <c r="O82" i="43" s="1"/>
  <c r="AI1129" i="79"/>
  <c r="AL1129" i="79"/>
  <c r="AL1141" i="79" s="1"/>
  <c r="Q82" i="43" s="1"/>
  <c r="AG1129" i="79"/>
  <c r="AK1129" i="79"/>
  <c r="AK1141" i="79" s="1"/>
  <c r="P82" i="43" s="1"/>
  <c r="AH1129" i="79"/>
  <c r="AH1141" i="79" s="1"/>
  <c r="M82" i="43" s="1"/>
  <c r="AF1129" i="79"/>
  <c r="AC1129" i="79"/>
  <c r="AC1141" i="79" s="1"/>
  <c r="H82" i="43" s="1"/>
  <c r="AE1129" i="79"/>
  <c r="AE1141" i="79" s="1"/>
  <c r="J82" i="43" s="1"/>
  <c r="AB1129" i="79"/>
  <c r="AB1141" i="79" s="1"/>
  <c r="G82" i="43" s="1"/>
  <c r="AD1129" i="79"/>
  <c r="AD1141" i="79" s="1"/>
  <c r="I82" i="43" s="1"/>
  <c r="Z1129" i="79"/>
  <c r="Z1139" i="79" s="1"/>
  <c r="AA1129" i="79"/>
  <c r="AC576" i="79"/>
  <c r="AC582" i="79" s="1"/>
  <c r="AE201" i="79"/>
  <c r="AD200" i="79"/>
  <c r="AD203" i="79" s="1"/>
  <c r="AE384" i="79"/>
  <c r="AE387" i="79" s="1"/>
  <c r="AD576" i="79"/>
  <c r="AE205" i="79"/>
  <c r="AL763" i="79"/>
  <c r="AL773" i="79" s="1"/>
  <c r="Q76" i="43" s="1"/>
  <c r="AE763" i="79"/>
  <c r="AE773" i="79" s="1"/>
  <c r="J76" i="43" s="1"/>
  <c r="AI763" i="79"/>
  <c r="AG763" i="79"/>
  <c r="AF763" i="79"/>
  <c r="AF773" i="79" s="1"/>
  <c r="K76" i="43" s="1"/>
  <c r="Z763" i="79"/>
  <c r="Z773" i="79" s="1"/>
  <c r="E76" i="43" s="1"/>
  <c r="AD763" i="79"/>
  <c r="AC763" i="79"/>
  <c r="AC773" i="79" s="1"/>
  <c r="H76" i="43" s="1"/>
  <c r="AJ763" i="79"/>
  <c r="AJ773" i="79" s="1"/>
  <c r="O76" i="43" s="1"/>
  <c r="AH763" i="79"/>
  <c r="AH773" i="79" s="1"/>
  <c r="M76" i="43" s="1"/>
  <c r="AA763" i="79"/>
  <c r="AA773" i="79" s="1"/>
  <c r="F76" i="43" s="1"/>
  <c r="AB763" i="79"/>
  <c r="AB773" i="79" s="1"/>
  <c r="G76" i="43" s="1"/>
  <c r="AK763" i="79"/>
  <c r="AE202" i="79"/>
  <c r="AG200" i="79"/>
  <c r="AG204" i="79" s="1"/>
  <c r="AE203" i="79"/>
  <c r="AF576" i="79"/>
  <c r="AF580" i="79" s="1"/>
  <c r="Y384" i="79"/>
  <c r="Y392" i="79" s="1"/>
  <c r="AF200" i="79"/>
  <c r="AF203" i="79" s="1"/>
  <c r="AH384" i="79"/>
  <c r="AH392" i="79" s="1"/>
  <c r="M70" i="43" s="1"/>
  <c r="AH523" i="46"/>
  <c r="AG264" i="46"/>
  <c r="L58" i="43" s="1"/>
  <c r="AI522" i="46"/>
  <c r="AH521" i="46"/>
  <c r="AG262" i="46"/>
  <c r="AG263" i="46" s="1"/>
  <c r="L57" i="43" s="1"/>
  <c r="AI523" i="46"/>
  <c r="AI526" i="46"/>
  <c r="N64" i="43" s="1"/>
  <c r="AH526" i="46"/>
  <c r="M64" i="43" s="1"/>
  <c r="Y1134" i="79"/>
  <c r="AG392" i="46"/>
  <c r="AG393" i="46"/>
  <c r="AG391" i="46"/>
  <c r="Y1131" i="79"/>
  <c r="AI200" i="79"/>
  <c r="AI201" i="79" s="1"/>
  <c r="AJ200" i="79"/>
  <c r="AJ205" i="79" s="1"/>
  <c r="AK200" i="79"/>
  <c r="AK203" i="79" s="1"/>
  <c r="AL200" i="79"/>
  <c r="AL205" i="79" s="1"/>
  <c r="AH200" i="79"/>
  <c r="AH207" i="79" s="1"/>
  <c r="M67" i="43" s="1"/>
  <c r="AA386" i="79"/>
  <c r="AA389" i="79"/>
  <c r="AA390" i="79"/>
  <c r="AA388" i="79"/>
  <c r="AA387" i="79"/>
  <c r="AF132" i="46"/>
  <c r="K55" i="43" s="1"/>
  <c r="Y769" i="79"/>
  <c r="Y764" i="79"/>
  <c r="Y768" i="79"/>
  <c r="Y766" i="79"/>
  <c r="Y765" i="79"/>
  <c r="Y767" i="79"/>
  <c r="AF262" i="46"/>
  <c r="AF261" i="46"/>
  <c r="Y1135" i="79"/>
  <c r="Y1130" i="79"/>
  <c r="Y1132" i="79"/>
  <c r="Y1138" i="79"/>
  <c r="AF392" i="46"/>
  <c r="AF393" i="46"/>
  <c r="AF391" i="46"/>
  <c r="AH262" i="46"/>
  <c r="AH261" i="46"/>
  <c r="AG523" i="46"/>
  <c r="AG521" i="46"/>
  <c r="AG522" i="46"/>
  <c r="AF264" i="46"/>
  <c r="K58" i="43" s="1"/>
  <c r="Y1141" i="79"/>
  <c r="AF521" i="46"/>
  <c r="AK390" i="46"/>
  <c r="AK392" i="46" s="1"/>
  <c r="AH264" i="46"/>
  <c r="M58" i="43" s="1"/>
  <c r="AH390" i="46"/>
  <c r="AH395" i="46" s="1"/>
  <c r="M61" i="43" s="1"/>
  <c r="AG132" i="46"/>
  <c r="L55" i="43" s="1"/>
  <c r="AA392" i="79"/>
  <c r="F70" i="43" s="1"/>
  <c r="AF526" i="46"/>
  <c r="K64" i="43" s="1"/>
  <c r="AF523" i="46"/>
  <c r="AI384" i="79"/>
  <c r="AI386" i="79" s="1"/>
  <c r="AG526" i="46"/>
  <c r="L64" i="43" s="1"/>
  <c r="Y773" i="79"/>
  <c r="AJ393" i="46"/>
  <c r="AI393" i="46"/>
  <c r="Y204" i="79"/>
  <c r="Y202" i="79"/>
  <c r="Y203" i="79"/>
  <c r="AJ391" i="46"/>
  <c r="Y207" i="79"/>
  <c r="AJ132" i="46"/>
  <c r="O55" i="43" s="1"/>
  <c r="AI391" i="46"/>
  <c r="AA391" i="46"/>
  <c r="AA392" i="46"/>
  <c r="AC523" i="46"/>
  <c r="AC522" i="46"/>
  <c r="AE523" i="46"/>
  <c r="AE522" i="46"/>
  <c r="Z522" i="46"/>
  <c r="Z523" i="46"/>
  <c r="AB522" i="46"/>
  <c r="AB523" i="46"/>
  <c r="AA522" i="46"/>
  <c r="AA523" i="46"/>
  <c r="Y391" i="46"/>
  <c r="Y392" i="46"/>
  <c r="AD391" i="46"/>
  <c r="AD392" i="46"/>
  <c r="AD523" i="46"/>
  <c r="AD522" i="46"/>
  <c r="AL523" i="46"/>
  <c r="AL132" i="46"/>
  <c r="Q55" i="43" s="1"/>
  <c r="AL526" i="46"/>
  <c r="Q64" i="43" s="1"/>
  <c r="AL393" i="46"/>
  <c r="AL391" i="46"/>
  <c r="AL521" i="46"/>
  <c r="AK580" i="79"/>
  <c r="Y262" i="46"/>
  <c r="AC264" i="46"/>
  <c r="H58" i="43" s="1"/>
  <c r="AC393" i="46"/>
  <c r="AD393" i="46"/>
  <c r="Z521" i="46"/>
  <c r="Z526" i="46"/>
  <c r="E64" i="43" s="1"/>
  <c r="AD521" i="46"/>
  <c r="AB526" i="46"/>
  <c r="G64" i="43" s="1"/>
  <c r="AB521" i="46"/>
  <c r="AA521" i="46"/>
  <c r="AE526" i="46"/>
  <c r="J64" i="43" s="1"/>
  <c r="AE521" i="46"/>
  <c r="AC526" i="46"/>
  <c r="H64" i="43" s="1"/>
  <c r="AC521" i="46"/>
  <c r="AB261" i="46"/>
  <c r="AB263" i="46" s="1"/>
  <c r="G57" i="43" s="1"/>
  <c r="AE262" i="46"/>
  <c r="AE263" i="46" s="1"/>
  <c r="J57" i="43" s="1"/>
  <c r="AB393" i="46"/>
  <c r="AE264" i="46"/>
  <c r="J58" i="43" s="1"/>
  <c r="AD264" i="46"/>
  <c r="I58" i="43" s="1"/>
  <c r="AB391" i="46"/>
  <c r="AD261" i="46"/>
  <c r="AD263" i="46" s="1"/>
  <c r="I57" i="43" s="1"/>
  <c r="AD395" i="46"/>
  <c r="I61" i="43" s="1"/>
  <c r="AA393" i="46"/>
  <c r="AC391" i="46"/>
  <c r="AC262" i="46"/>
  <c r="AC263" i="46" s="1"/>
  <c r="H57" i="43" s="1"/>
  <c r="AC395" i="46"/>
  <c r="H61" i="43" s="1"/>
  <c r="AA395" i="46"/>
  <c r="F61" i="43" s="1"/>
  <c r="AB395" i="46"/>
  <c r="G61" i="43" s="1"/>
  <c r="AB264" i="46"/>
  <c r="G58" i="43" s="1"/>
  <c r="AA262" i="46"/>
  <c r="AA263" i="46" s="1"/>
  <c r="F57" i="43" s="1"/>
  <c r="AA264" i="46"/>
  <c r="F58" i="43" s="1"/>
  <c r="Y264" i="46"/>
  <c r="AF395" i="46"/>
  <c r="K61" i="43" s="1"/>
  <c r="AG395" i="46"/>
  <c r="L61" i="43" s="1"/>
  <c r="AJ395" i="46"/>
  <c r="O61" i="43" s="1"/>
  <c r="AI395" i="46"/>
  <c r="N61" i="43" s="1"/>
  <c r="AL395" i="46"/>
  <c r="Q61" i="43" s="1"/>
  <c r="AD132" i="46"/>
  <c r="I55" i="43" s="1"/>
  <c r="AA132" i="46"/>
  <c r="F55" i="43" s="1"/>
  <c r="AB132" i="46"/>
  <c r="G55" i="43" s="1"/>
  <c r="AC132" i="46"/>
  <c r="H55" i="43" s="1"/>
  <c r="AE132" i="46"/>
  <c r="J55" i="43" s="1"/>
  <c r="AE207" i="79"/>
  <c r="J67" i="43" s="1"/>
  <c r="AE395" i="46"/>
  <c r="J61" i="43" s="1"/>
  <c r="AE393" i="46"/>
  <c r="AE391" i="46"/>
  <c r="Y132" i="46"/>
  <c r="Y131" i="46"/>
  <c r="Y395" i="46"/>
  <c r="Y393" i="46"/>
  <c r="Y201" i="79"/>
  <c r="Y205" i="79"/>
  <c r="Z264" i="46"/>
  <c r="E58" i="43" s="1"/>
  <c r="Z262" i="46"/>
  <c r="Z261" i="46"/>
  <c r="Z395" i="46"/>
  <c r="E61" i="43" s="1"/>
  <c r="Z393" i="46"/>
  <c r="Z391" i="46"/>
  <c r="AC131" i="46"/>
  <c r="H54" i="43" s="1"/>
  <c r="AA131" i="46"/>
  <c r="F54" i="43" s="1"/>
  <c r="AB131" i="46"/>
  <c r="G54" i="43" s="1"/>
  <c r="Z131" i="46"/>
  <c r="Z132" i="46"/>
  <c r="E55" i="43" s="1"/>
  <c r="I54" i="43"/>
  <c r="AK581" i="79" l="1"/>
  <c r="AK582" i="79"/>
  <c r="AK577" i="79"/>
  <c r="AK579" i="79"/>
  <c r="AK583" i="79"/>
  <c r="AK578" i="79"/>
  <c r="AL522" i="46"/>
  <c r="AL525" i="46" s="1"/>
  <c r="Q63" i="43" s="1"/>
  <c r="AK262" i="46"/>
  <c r="AK263" i="46" s="1"/>
  <c r="P57" i="43" s="1"/>
  <c r="AK264" i="46"/>
  <c r="P58" i="43" s="1"/>
  <c r="AJ521" i="46"/>
  <c r="AK132" i="46"/>
  <c r="P55" i="43" s="1"/>
  <c r="U16" i="47" s="1"/>
  <c r="AJ522" i="46"/>
  <c r="AJ526" i="46"/>
  <c r="O64" i="43" s="1"/>
  <c r="AJ523" i="46"/>
  <c r="AK521" i="46"/>
  <c r="AL261" i="46"/>
  <c r="AK522" i="46"/>
  <c r="AL262" i="46"/>
  <c r="AK526" i="46"/>
  <c r="P64" i="43" s="1"/>
  <c r="AJ261" i="46"/>
  <c r="AJ263" i="46" s="1"/>
  <c r="O57" i="43" s="1"/>
  <c r="AJ264" i="46"/>
  <c r="O58" i="43" s="1"/>
  <c r="AK523" i="46"/>
  <c r="AI264" i="46"/>
  <c r="N58" i="43" s="1"/>
  <c r="AI132" i="46"/>
  <c r="N55" i="43" s="1"/>
  <c r="S23" i="47" s="1"/>
  <c r="AI261" i="46"/>
  <c r="AI263" i="46" s="1"/>
  <c r="N57" i="43" s="1"/>
  <c r="AH132" i="46"/>
  <c r="M55" i="43" s="1"/>
  <c r="R21" i="47" s="1"/>
  <c r="T18" i="47"/>
  <c r="P20" i="47"/>
  <c r="Q15" i="47"/>
  <c r="AB582" i="79"/>
  <c r="AB581" i="79"/>
  <c r="AB203" i="79"/>
  <c r="AB204" i="79"/>
  <c r="AA201" i="79"/>
  <c r="AA204" i="79"/>
  <c r="AA205" i="79"/>
  <c r="AD581" i="79"/>
  <c r="AD585" i="79"/>
  <c r="I73" i="43" s="1"/>
  <c r="Z204" i="79"/>
  <c r="Z205" i="79"/>
  <c r="AJ582" i="79"/>
  <c r="AJ585" i="79"/>
  <c r="O73" i="43" s="1"/>
  <c r="Y579" i="79"/>
  <c r="Y582" i="79"/>
  <c r="Z580" i="79"/>
  <c r="Z582" i="79"/>
  <c r="Y525" i="46"/>
  <c r="V21" i="47"/>
  <c r="Z1141" i="79"/>
  <c r="E82" i="43" s="1"/>
  <c r="D70" i="43"/>
  <c r="AM131" i="46"/>
  <c r="C93" i="43" s="1"/>
  <c r="D76" i="43"/>
  <c r="AM524" i="46"/>
  <c r="D67" i="43"/>
  <c r="AD580" i="79"/>
  <c r="AH581" i="79"/>
  <c r="AL581" i="79"/>
  <c r="AD577" i="79"/>
  <c r="AI581" i="79"/>
  <c r="AE392" i="79"/>
  <c r="J70" i="43" s="1"/>
  <c r="AB202" i="79"/>
  <c r="AD386" i="79"/>
  <c r="AC204" i="79"/>
  <c r="AG582" i="79"/>
  <c r="AA578" i="79"/>
  <c r="AG581" i="79"/>
  <c r="AH577" i="79"/>
  <c r="AA580" i="79"/>
  <c r="AL578" i="79"/>
  <c r="AC207" i="79"/>
  <c r="H67" i="43" s="1"/>
  <c r="Z389" i="79"/>
  <c r="AC202" i="79"/>
  <c r="AD385" i="79"/>
  <c r="AB205" i="79"/>
  <c r="AD387" i="79"/>
  <c r="AL585" i="79"/>
  <c r="Q73" i="43" s="1"/>
  <c r="AL577" i="79"/>
  <c r="AB207" i="79"/>
  <c r="G67" i="43" s="1"/>
  <c r="AD392" i="79"/>
  <c r="I70" i="43" s="1"/>
  <c r="Z386" i="79"/>
  <c r="AL579" i="79"/>
  <c r="Z390" i="79"/>
  <c r="AB201" i="79"/>
  <c r="AB388" i="79"/>
  <c r="AK205" i="79"/>
  <c r="AA202" i="79"/>
  <c r="AA207" i="79"/>
  <c r="F67" i="43" s="1"/>
  <c r="AE388" i="79"/>
  <c r="AB390" i="79"/>
  <c r="AB389" i="79"/>
  <c r="AB392" i="79"/>
  <c r="G70" i="43" s="1"/>
  <c r="AI579" i="79"/>
  <c r="AI582" i="79"/>
  <c r="AK204" i="79"/>
  <c r="AI578" i="79"/>
  <c r="AG585" i="79"/>
  <c r="L73" i="43" s="1"/>
  <c r="AB386" i="79"/>
  <c r="AA577" i="79"/>
  <c r="AG583" i="79"/>
  <c r="AA203" i="79"/>
  <c r="AI577" i="79"/>
  <c r="AH578" i="79"/>
  <c r="AB385" i="79"/>
  <c r="AA579" i="79"/>
  <c r="AG578" i="79"/>
  <c r="AH585" i="79"/>
  <c r="M73" i="43" s="1"/>
  <c r="AA585" i="79"/>
  <c r="F73" i="43" s="1"/>
  <c r="AA582" i="79"/>
  <c r="AG577" i="79"/>
  <c r="AA581" i="79"/>
  <c r="AG580" i="79"/>
  <c r="AD389" i="79"/>
  <c r="AG202" i="79"/>
  <c r="AK393" i="46"/>
  <c r="AB579" i="79"/>
  <c r="AJ385" i="79"/>
  <c r="AL203" i="79"/>
  <c r="AK392" i="79"/>
  <c r="P70" i="43" s="1"/>
  <c r="AG386" i="79"/>
  <c r="AL204" i="79"/>
  <c r="AK386" i="79"/>
  <c r="AL389" i="79"/>
  <c r="AG387" i="79"/>
  <c r="AE578" i="79"/>
  <c r="AK385" i="79"/>
  <c r="Y951" i="79"/>
  <c r="AL387" i="79"/>
  <c r="AH389" i="79"/>
  <c r="AI385" i="79"/>
  <c r="AH390" i="79"/>
  <c r="AG207" i="79"/>
  <c r="L67" i="43" s="1"/>
  <c r="AD202" i="79"/>
  <c r="AH385" i="79"/>
  <c r="Y387" i="79"/>
  <c r="AG390" i="79"/>
  <c r="Y389" i="79"/>
  <c r="AK390" i="79"/>
  <c r="AL392" i="79"/>
  <c r="Q70" i="43" s="1"/>
  <c r="AJ390" i="79"/>
  <c r="AF585" i="79"/>
  <c r="K73" i="43" s="1"/>
  <c r="AG389" i="79"/>
  <c r="AL388" i="79"/>
  <c r="AJ386" i="79"/>
  <c r="AB585" i="79"/>
  <c r="G73" i="43" s="1"/>
  <c r="AG201" i="79"/>
  <c r="AC580" i="79"/>
  <c r="AF389" i="79"/>
  <c r="Y957" i="79"/>
  <c r="Q19" i="47"/>
  <c r="AC578" i="79"/>
  <c r="Q24" i="47"/>
  <c r="AD207" i="79"/>
  <c r="I67" i="43" s="1"/>
  <c r="AD205" i="79"/>
  <c r="AG205" i="79"/>
  <c r="AI525" i="46"/>
  <c r="N63" i="43" s="1"/>
  <c r="AG203" i="79"/>
  <c r="AH525" i="46"/>
  <c r="M63" i="43" s="1"/>
  <c r="Q26" i="47"/>
  <c r="AK207" i="79"/>
  <c r="P67" i="43" s="1"/>
  <c r="AF202" i="79"/>
  <c r="Y949" i="79"/>
  <c r="AJ583" i="79"/>
  <c r="AF386" i="79"/>
  <c r="AK387" i="79"/>
  <c r="AL386" i="79"/>
  <c r="AG388" i="79"/>
  <c r="AC579" i="79"/>
  <c r="AJ578" i="79"/>
  <c r="AF390" i="79"/>
  <c r="AH388" i="79"/>
  <c r="AF581" i="79"/>
  <c r="AJ579" i="79"/>
  <c r="AJ580" i="79"/>
  <c r="AF583" i="79"/>
  <c r="AK389" i="79"/>
  <c r="AJ389" i="79"/>
  <c r="Z201" i="79"/>
  <c r="AG385" i="79"/>
  <c r="AH387" i="79"/>
  <c r="AB580" i="79"/>
  <c r="AH386" i="79"/>
  <c r="AF582" i="79"/>
  <c r="Z203" i="79"/>
  <c r="AF578" i="79"/>
  <c r="AL385" i="79"/>
  <c r="AJ392" i="79"/>
  <c r="O70" i="43" s="1"/>
  <c r="Z202" i="79"/>
  <c r="AB578" i="79"/>
  <c r="AJ577" i="79"/>
  <c r="AF577" i="79"/>
  <c r="Y947" i="79"/>
  <c r="AJ388" i="79"/>
  <c r="Y578" i="79"/>
  <c r="AB577" i="79"/>
  <c r="AJ581" i="79"/>
  <c r="AF579" i="79"/>
  <c r="AD582" i="79"/>
  <c r="AC386" i="79"/>
  <c r="AE577" i="79"/>
  <c r="AF204" i="79"/>
  <c r="Q31" i="47"/>
  <c r="AE585" i="79"/>
  <c r="J73" i="43" s="1"/>
  <c r="Q17" i="47"/>
  <c r="AK202" i="79"/>
  <c r="AL583" i="79"/>
  <c r="Z392" i="79"/>
  <c r="E70" i="43" s="1"/>
  <c r="Z388" i="79"/>
  <c r="AC577" i="79"/>
  <c r="AC201" i="79"/>
  <c r="AC390" i="79"/>
  <c r="AF385" i="79"/>
  <c r="AE582" i="79"/>
  <c r="AD578" i="79"/>
  <c r="AC392" i="79"/>
  <c r="H70" i="43" s="1"/>
  <c r="AI583" i="79"/>
  <c r="AI580" i="79"/>
  <c r="AC389" i="79"/>
  <c r="Z207" i="79"/>
  <c r="E67" i="43" s="1"/>
  <c r="Q21" i="47"/>
  <c r="AL582" i="79"/>
  <c r="AC585" i="79"/>
  <c r="H73" i="43" s="1"/>
  <c r="Y577" i="79"/>
  <c r="Z385" i="79"/>
  <c r="AC205" i="79"/>
  <c r="AC385" i="79"/>
  <c r="AF388" i="79"/>
  <c r="AD579" i="79"/>
  <c r="Y955" i="79"/>
  <c r="AK201" i="79"/>
  <c r="AF392" i="79"/>
  <c r="K70" i="43" s="1"/>
  <c r="AG525" i="46"/>
  <c r="L63" i="43" s="1"/>
  <c r="AF263" i="46"/>
  <c r="K57" i="43" s="1"/>
  <c r="P39" i="47" s="1"/>
  <c r="AC581" i="79"/>
  <c r="AE583" i="79"/>
  <c r="AD390" i="79"/>
  <c r="AC387" i="79"/>
  <c r="AE580" i="79"/>
  <c r="AE581" i="79"/>
  <c r="AD583" i="79"/>
  <c r="D73" i="43"/>
  <c r="AH583" i="79"/>
  <c r="AH582" i="79"/>
  <c r="AH579" i="79"/>
  <c r="AA1135" i="79"/>
  <c r="AA1133" i="79"/>
  <c r="AA1131" i="79"/>
  <c r="AA1138" i="79"/>
  <c r="AA1130" i="79"/>
  <c r="AA1139" i="79"/>
  <c r="AA1134" i="79"/>
  <c r="AA1132" i="79"/>
  <c r="AI390" i="79"/>
  <c r="Z577" i="79"/>
  <c r="Z579" i="79"/>
  <c r="Z585" i="79"/>
  <c r="E73" i="43" s="1"/>
  <c r="Z767" i="79"/>
  <c r="Z766" i="79"/>
  <c r="Z764" i="79"/>
  <c r="Z769" i="79"/>
  <c r="Z765" i="79"/>
  <c r="Z768" i="79"/>
  <c r="Z1131" i="79"/>
  <c r="Z1132" i="79"/>
  <c r="Z1135" i="79"/>
  <c r="Z1130" i="79"/>
  <c r="Z1134" i="79"/>
  <c r="Z1133" i="79"/>
  <c r="Z1138" i="79"/>
  <c r="AG1139" i="79"/>
  <c r="AG1130" i="79"/>
  <c r="AG1132" i="79"/>
  <c r="AG1138" i="79"/>
  <c r="AG1135" i="79"/>
  <c r="AG1136" i="79"/>
  <c r="AG1137" i="79"/>
  <c r="AG1131" i="79"/>
  <c r="AG1134" i="79"/>
  <c r="AG1133" i="79"/>
  <c r="AF950" i="79"/>
  <c r="AF947" i="79"/>
  <c r="AF951" i="79"/>
  <c r="AF952" i="79"/>
  <c r="AF954" i="79"/>
  <c r="AF949" i="79"/>
  <c r="AF955" i="79"/>
  <c r="AF953" i="79"/>
  <c r="AF948" i="79"/>
  <c r="AD949" i="79"/>
  <c r="AD954" i="79"/>
  <c r="AD951" i="79"/>
  <c r="AD948" i="79"/>
  <c r="AD953" i="79"/>
  <c r="AD947" i="79"/>
  <c r="AD952" i="79"/>
  <c r="AD955" i="79"/>
  <c r="AD950" i="79"/>
  <c r="AK395" i="46"/>
  <c r="P61" i="43" s="1"/>
  <c r="AK391" i="46"/>
  <c r="AL207" i="79"/>
  <c r="Q67" i="43" s="1"/>
  <c r="AE389" i="79"/>
  <c r="AK769" i="79"/>
  <c r="AK770" i="79"/>
  <c r="AK764" i="79"/>
  <c r="AK768" i="79"/>
  <c r="AK767" i="79"/>
  <c r="AK771" i="79"/>
  <c r="AK765" i="79"/>
  <c r="AK766" i="79"/>
  <c r="AF764" i="79"/>
  <c r="AF768" i="79"/>
  <c r="AF771" i="79"/>
  <c r="AF765" i="79"/>
  <c r="AF769" i="79"/>
  <c r="AF770" i="79"/>
  <c r="AF766" i="79"/>
  <c r="AF767" i="79"/>
  <c r="AD1136" i="79"/>
  <c r="AD1134" i="79"/>
  <c r="AD1138" i="79"/>
  <c r="AD1130" i="79"/>
  <c r="AD1137" i="79"/>
  <c r="AD1133" i="79"/>
  <c r="AD1135" i="79"/>
  <c r="AD1139" i="79"/>
  <c r="AD1132" i="79"/>
  <c r="AD1131" i="79"/>
  <c r="AL1130" i="79"/>
  <c r="AL1138" i="79"/>
  <c r="AL1133" i="79"/>
  <c r="AL1139" i="79"/>
  <c r="AL1137" i="79"/>
  <c r="AL1131" i="79"/>
  <c r="AL1136" i="79"/>
  <c r="AL1132" i="79"/>
  <c r="AL1134" i="79"/>
  <c r="AL1135" i="79"/>
  <c r="AE953" i="79"/>
  <c r="AE955" i="79"/>
  <c r="AE949" i="79"/>
  <c r="AE951" i="79"/>
  <c r="AE950" i="79"/>
  <c r="AE954" i="79"/>
  <c r="AE947" i="79"/>
  <c r="AE952" i="79"/>
  <c r="AE948" i="79"/>
  <c r="AC951" i="79"/>
  <c r="AC948" i="79"/>
  <c r="AC950" i="79"/>
  <c r="AC947" i="79"/>
  <c r="AC949" i="79"/>
  <c r="AC952" i="79"/>
  <c r="AC955" i="79"/>
  <c r="Z581" i="79"/>
  <c r="AB767" i="79"/>
  <c r="AB769" i="79"/>
  <c r="AB766" i="79"/>
  <c r="AB764" i="79"/>
  <c r="AB765" i="79"/>
  <c r="AB768" i="79"/>
  <c r="AG771" i="79"/>
  <c r="AG769" i="79"/>
  <c r="AG768" i="79"/>
  <c r="AG770" i="79"/>
  <c r="AG764" i="79"/>
  <c r="AG766" i="79"/>
  <c r="AG765" i="79"/>
  <c r="AG767" i="79"/>
  <c r="AE386" i="79"/>
  <c r="AE390" i="79"/>
  <c r="AB1131" i="79"/>
  <c r="AB1132" i="79"/>
  <c r="AB1138" i="79"/>
  <c r="AB1133" i="79"/>
  <c r="AB1139" i="79"/>
  <c r="AB1134" i="79"/>
  <c r="AB1135" i="79"/>
  <c r="AB1130" i="79"/>
  <c r="AI1139" i="79"/>
  <c r="AI1135" i="79"/>
  <c r="AI1134" i="79"/>
  <c r="AI1133" i="79"/>
  <c r="AI1132" i="79"/>
  <c r="AI1136" i="79"/>
  <c r="AI1137" i="79"/>
  <c r="AI1130" i="79"/>
  <c r="AI1131" i="79"/>
  <c r="AI1138" i="79"/>
  <c r="AL947" i="79"/>
  <c r="AL948" i="79"/>
  <c r="AL955" i="79"/>
  <c r="AL949" i="79"/>
  <c r="AL952" i="79"/>
  <c r="AL953" i="79"/>
  <c r="AL954" i="79"/>
  <c r="AL950" i="79"/>
  <c r="AL951" i="79"/>
  <c r="AI387" i="79"/>
  <c r="AF207" i="79"/>
  <c r="K67" i="43" s="1"/>
  <c r="AA765" i="79"/>
  <c r="AA767" i="79"/>
  <c r="AA766" i="79"/>
  <c r="AA764" i="79"/>
  <c r="AA769" i="79"/>
  <c r="AA768" i="79"/>
  <c r="AI770" i="79"/>
  <c r="AI768" i="79"/>
  <c r="AI771" i="79"/>
  <c r="AI764" i="79"/>
  <c r="AI769" i="79"/>
  <c r="AI766" i="79"/>
  <c r="AI767" i="79"/>
  <c r="AI765" i="79"/>
  <c r="AD204" i="79"/>
  <c r="AD201" i="79"/>
  <c r="AF957" i="79"/>
  <c r="K79" i="43" s="1"/>
  <c r="AE1131" i="79"/>
  <c r="AE1133" i="79"/>
  <c r="AE1138" i="79"/>
  <c r="AE1137" i="79"/>
  <c r="AE1136" i="79"/>
  <c r="AE1132" i="79"/>
  <c r="AE1130" i="79"/>
  <c r="AE1135" i="79"/>
  <c r="AE1139" i="79"/>
  <c r="AE1134" i="79"/>
  <c r="AJ1137" i="79"/>
  <c r="AJ1138" i="79"/>
  <c r="AJ1132" i="79"/>
  <c r="AJ1134" i="79"/>
  <c r="AJ1131" i="79"/>
  <c r="AJ1136" i="79"/>
  <c r="AJ1130" i="79"/>
  <c r="AJ1139" i="79"/>
  <c r="AJ1133" i="79"/>
  <c r="AJ1135" i="79"/>
  <c r="AK954" i="79"/>
  <c r="AK947" i="79"/>
  <c r="AK949" i="79"/>
  <c r="AK953" i="79"/>
  <c r="AK955" i="79"/>
  <c r="AK952" i="79"/>
  <c r="AK950" i="79"/>
  <c r="AK951" i="79"/>
  <c r="AK948" i="79"/>
  <c r="AD766" i="79"/>
  <c r="AD768" i="79"/>
  <c r="AD767" i="79"/>
  <c r="AD771" i="79"/>
  <c r="AD770" i="79"/>
  <c r="AD769" i="79"/>
  <c r="AD764" i="79"/>
  <c r="AD765" i="79"/>
  <c r="AK1135" i="79"/>
  <c r="AK1139" i="79"/>
  <c r="AK1134" i="79"/>
  <c r="AK1130" i="79"/>
  <c r="AK1136" i="79"/>
  <c r="AK1132" i="79"/>
  <c r="AK1138" i="79"/>
  <c r="AK1133" i="79"/>
  <c r="AK1137" i="79"/>
  <c r="AK1131" i="79"/>
  <c r="AI389" i="79"/>
  <c r="AH765" i="79"/>
  <c r="AH771" i="79"/>
  <c r="AH770" i="79"/>
  <c r="AH764" i="79"/>
  <c r="AH767" i="79"/>
  <c r="AH766" i="79"/>
  <c r="AH769" i="79"/>
  <c r="AH768" i="79"/>
  <c r="AL957" i="79"/>
  <c r="Q79" i="43" s="1"/>
  <c r="Y580" i="79"/>
  <c r="Y581" i="79"/>
  <c r="Z947" i="79"/>
  <c r="Z949" i="79"/>
  <c r="Z955" i="79"/>
  <c r="Z952" i="79"/>
  <c r="Z950" i="79"/>
  <c r="Z951" i="79"/>
  <c r="Z948" i="79"/>
  <c r="AI392" i="79"/>
  <c r="N70" i="43" s="1"/>
  <c r="AF205" i="79"/>
  <c r="Z578" i="79"/>
  <c r="Y388" i="79"/>
  <c r="Y390" i="79"/>
  <c r="AJ769" i="79"/>
  <c r="AJ770" i="79"/>
  <c r="AJ771" i="79"/>
  <c r="AJ765" i="79"/>
  <c r="AJ764" i="79"/>
  <c r="AJ767" i="79"/>
  <c r="AJ768" i="79"/>
  <c r="AJ766" i="79"/>
  <c r="AL764" i="79"/>
  <c r="AL765" i="79"/>
  <c r="AL770" i="79"/>
  <c r="AL771" i="79"/>
  <c r="AL767" i="79"/>
  <c r="AL768" i="79"/>
  <c r="AL769" i="79"/>
  <c r="AL766" i="79"/>
  <c r="AG1141" i="79"/>
  <c r="L82" i="43" s="1"/>
  <c r="AK773" i="79"/>
  <c r="P76" i="43" s="1"/>
  <c r="AF1132" i="79"/>
  <c r="AF1137" i="79"/>
  <c r="AF1136" i="79"/>
  <c r="AF1134" i="79"/>
  <c r="AF1139" i="79"/>
  <c r="AF1131" i="79"/>
  <c r="AF1135" i="79"/>
  <c r="AF1130" i="79"/>
  <c r="AF1133" i="79"/>
  <c r="AF1138" i="79"/>
  <c r="AB947" i="79"/>
  <c r="AB949" i="79"/>
  <c r="AB952" i="79"/>
  <c r="AB955" i="79"/>
  <c r="AB951" i="79"/>
  <c r="AB950" i="79"/>
  <c r="AB948" i="79"/>
  <c r="AI950" i="79"/>
  <c r="AI953" i="79"/>
  <c r="AI951" i="79"/>
  <c r="AI954" i="79"/>
  <c r="AI948" i="79"/>
  <c r="AI952" i="79"/>
  <c r="AI955" i="79"/>
  <c r="AI947" i="79"/>
  <c r="AI949" i="79"/>
  <c r="AG773" i="79"/>
  <c r="L76" i="43" s="1"/>
  <c r="AE771" i="79"/>
  <c r="AE768" i="79"/>
  <c r="AE764" i="79"/>
  <c r="AE769" i="79"/>
  <c r="AE770" i="79"/>
  <c r="AE767" i="79"/>
  <c r="AE765" i="79"/>
  <c r="AE766" i="79"/>
  <c r="AC1130" i="79"/>
  <c r="AC1134" i="79"/>
  <c r="AC1131" i="79"/>
  <c r="AC1138" i="79"/>
  <c r="AC1139" i="79"/>
  <c r="AC1133" i="79"/>
  <c r="AC1132" i="79"/>
  <c r="AC1135" i="79"/>
  <c r="AG949" i="79"/>
  <c r="AG952" i="79"/>
  <c r="AG950" i="79"/>
  <c r="AG954" i="79"/>
  <c r="AG951" i="79"/>
  <c r="AG947" i="79"/>
  <c r="AG955" i="79"/>
  <c r="AG948" i="79"/>
  <c r="AG953" i="79"/>
  <c r="AD957" i="79"/>
  <c r="I79" i="43" s="1"/>
  <c r="AI388" i="79"/>
  <c r="AF201" i="79"/>
  <c r="AE385" i="79"/>
  <c r="Y386" i="79"/>
  <c r="Y385" i="79"/>
  <c r="AA1141" i="79"/>
  <c r="F82" i="43" s="1"/>
  <c r="AD773" i="79"/>
  <c r="I76" i="43" s="1"/>
  <c r="AC769" i="79"/>
  <c r="AC767" i="79"/>
  <c r="AC766" i="79"/>
  <c r="AC768" i="79"/>
  <c r="AC764" i="79"/>
  <c r="AC765" i="79"/>
  <c r="AI1141" i="79"/>
  <c r="N82" i="43" s="1"/>
  <c r="AF1141" i="79"/>
  <c r="K82" i="43" s="1"/>
  <c r="AH1139" i="79"/>
  <c r="AH1137" i="79"/>
  <c r="AH1138" i="79"/>
  <c r="AH1130" i="79"/>
  <c r="AH1136" i="79"/>
  <c r="AH1134" i="79"/>
  <c r="AH1132" i="79"/>
  <c r="AH1133" i="79"/>
  <c r="AH1131" i="79"/>
  <c r="AH1135" i="79"/>
  <c r="Y952" i="79"/>
  <c r="Y950" i="79"/>
  <c r="AA951" i="79"/>
  <c r="AA955" i="79"/>
  <c r="AA950" i="79"/>
  <c r="AA949" i="79"/>
  <c r="AA947" i="79"/>
  <c r="AA952" i="79"/>
  <c r="AA948" i="79"/>
  <c r="AJ950" i="79"/>
  <c r="AJ951" i="79"/>
  <c r="AJ948" i="79"/>
  <c r="AJ953" i="79"/>
  <c r="AJ949" i="79"/>
  <c r="AJ947" i="79"/>
  <c r="AJ954" i="79"/>
  <c r="AJ952" i="79"/>
  <c r="AJ955" i="79"/>
  <c r="AI773" i="79"/>
  <c r="N76" i="43" s="1"/>
  <c r="AH951" i="79"/>
  <c r="AH949" i="79"/>
  <c r="AH948" i="79"/>
  <c r="AH952" i="79"/>
  <c r="AH953" i="79"/>
  <c r="AH947" i="79"/>
  <c r="AH954" i="79"/>
  <c r="AH955" i="79"/>
  <c r="AH950" i="79"/>
  <c r="P15" i="47"/>
  <c r="AI207" i="79"/>
  <c r="N67" i="43" s="1"/>
  <c r="AF394" i="46"/>
  <c r="K60" i="43" s="1"/>
  <c r="AF525" i="46"/>
  <c r="K63" i="43" s="1"/>
  <c r="AH263" i="46"/>
  <c r="M57" i="43" s="1"/>
  <c r="AA391" i="79"/>
  <c r="F69" i="43" s="1"/>
  <c r="AG394" i="46"/>
  <c r="L60" i="43" s="1"/>
  <c r="D82" i="43"/>
  <c r="P17" i="47"/>
  <c r="P18" i="47"/>
  <c r="AJ204" i="79"/>
  <c r="AI202" i="79"/>
  <c r="P21" i="47"/>
  <c r="P24" i="47"/>
  <c r="Q22" i="47"/>
  <c r="Q25" i="47"/>
  <c r="AL202" i="79"/>
  <c r="AI204" i="79"/>
  <c r="AH392" i="46"/>
  <c r="E94" i="43" s="1"/>
  <c r="AH393" i="46"/>
  <c r="AH391" i="46"/>
  <c r="P19" i="47"/>
  <c r="AJ202" i="79"/>
  <c r="P22" i="47"/>
  <c r="Q23" i="47"/>
  <c r="AI205" i="79"/>
  <c r="P16" i="47"/>
  <c r="P25" i="47"/>
  <c r="P23" i="47"/>
  <c r="Q18" i="47"/>
  <c r="Q16" i="47"/>
  <c r="AL201" i="79"/>
  <c r="AJ201" i="79"/>
  <c r="AJ203" i="79"/>
  <c r="AI203" i="79"/>
  <c r="P26" i="47"/>
  <c r="Q20" i="47"/>
  <c r="AJ207" i="79"/>
  <c r="O67" i="43" s="1"/>
  <c r="AH205" i="79"/>
  <c r="AH203" i="79"/>
  <c r="AH201" i="79"/>
  <c r="AH202" i="79"/>
  <c r="AH204" i="79"/>
  <c r="AI394" i="46"/>
  <c r="N60" i="43" s="1"/>
  <c r="T24" i="47"/>
  <c r="T17" i="47"/>
  <c r="T19" i="47"/>
  <c r="T16" i="47"/>
  <c r="T22" i="47"/>
  <c r="S20" i="47"/>
  <c r="T21" i="47"/>
  <c r="T15" i="47"/>
  <c r="AJ394" i="46"/>
  <c r="O60" i="43" s="1"/>
  <c r="S24" i="47"/>
  <c r="T26" i="47"/>
  <c r="T20" i="47"/>
  <c r="T23" i="47"/>
  <c r="T25" i="47"/>
  <c r="S26" i="47"/>
  <c r="S21" i="47"/>
  <c r="S18" i="47"/>
  <c r="S16" i="47"/>
  <c r="S22" i="47"/>
  <c r="V18" i="47"/>
  <c r="Y206" i="79"/>
  <c r="V16" i="47"/>
  <c r="V20" i="47"/>
  <c r="V23" i="47"/>
  <c r="V25" i="47"/>
  <c r="V15" i="47"/>
  <c r="V26" i="47"/>
  <c r="V24" i="47"/>
  <c r="V19" i="47"/>
  <c r="V17" i="47"/>
  <c r="V22" i="47"/>
  <c r="Y263" i="46"/>
  <c r="D57" i="43" s="1"/>
  <c r="D58" i="43"/>
  <c r="Q34" i="47"/>
  <c r="Q40" i="47"/>
  <c r="Q41" i="47"/>
  <c r="Q36" i="47"/>
  <c r="Q30" i="47"/>
  <c r="Q35" i="47"/>
  <c r="Q37" i="47"/>
  <c r="Q38" i="47"/>
  <c r="Q39" i="47"/>
  <c r="Q33" i="47"/>
  <c r="Q32" i="47"/>
  <c r="AL394" i="46"/>
  <c r="Q60" i="43" s="1"/>
  <c r="AA394" i="46"/>
  <c r="F60" i="43" s="1"/>
  <c r="K45" i="47" s="1"/>
  <c r="AC394" i="46"/>
  <c r="H60" i="43" s="1"/>
  <c r="M45" i="47" s="1"/>
  <c r="AE525" i="46"/>
  <c r="J63" i="43" s="1"/>
  <c r="AD394" i="46"/>
  <c r="I60" i="43" s="1"/>
  <c r="N51" i="47" s="1"/>
  <c r="AB525" i="46"/>
  <c r="G63" i="43" s="1"/>
  <c r="AD525" i="46"/>
  <c r="I63" i="43" s="1"/>
  <c r="AA525" i="46"/>
  <c r="F63" i="43" s="1"/>
  <c r="AC525" i="46"/>
  <c r="H63" i="43" s="1"/>
  <c r="Z525" i="46"/>
  <c r="E63" i="43" s="1"/>
  <c r="AB394"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4" i="46"/>
  <c r="J60" i="43" s="1"/>
  <c r="AE206" i="79"/>
  <c r="J66" i="43" s="1"/>
  <c r="Z394" i="46"/>
  <c r="E60" i="43" s="1"/>
  <c r="Z263" i="46"/>
  <c r="Y394" i="46"/>
  <c r="J54" i="43"/>
  <c r="D54" i="43"/>
  <c r="D55" i="43"/>
  <c r="E54" i="43"/>
  <c r="AK584" i="79" l="1"/>
  <c r="P72" i="43" s="1"/>
  <c r="T33" i="47"/>
  <c r="S25" i="47"/>
  <c r="S15" i="47"/>
  <c r="S17" i="47"/>
  <c r="S19" i="47"/>
  <c r="D93" i="43"/>
  <c r="AM261" i="46"/>
  <c r="AM522" i="46"/>
  <c r="T40" i="47"/>
  <c r="F94" i="43"/>
  <c r="U17" i="47"/>
  <c r="T34" i="47"/>
  <c r="T31" i="47"/>
  <c r="T39" i="47"/>
  <c r="T38" i="47"/>
  <c r="T36" i="47"/>
  <c r="T30" i="47"/>
  <c r="T35" i="47"/>
  <c r="T37" i="47"/>
  <c r="T41" i="47"/>
  <c r="T32" i="47"/>
  <c r="S38" i="47"/>
  <c r="AM521" i="46"/>
  <c r="U23" i="47"/>
  <c r="S30" i="47"/>
  <c r="U21" i="47"/>
  <c r="F93" i="43"/>
  <c r="U25" i="47"/>
  <c r="AM262" i="46"/>
  <c r="U19" i="47"/>
  <c r="U24" i="47"/>
  <c r="U22" i="47"/>
  <c r="U26" i="47"/>
  <c r="U15" i="47"/>
  <c r="U20" i="47"/>
  <c r="U18" i="47"/>
  <c r="AJ525" i="46"/>
  <c r="O63" i="43" s="1"/>
  <c r="T60" i="47" s="1"/>
  <c r="AM523" i="46"/>
  <c r="R64" i="43"/>
  <c r="AK525" i="46"/>
  <c r="P63" i="43" s="1"/>
  <c r="R19" i="47"/>
  <c r="AL263" i="46"/>
  <c r="Q57" i="43" s="1"/>
  <c r="V39" i="47" s="1"/>
  <c r="D94" i="43"/>
  <c r="S41" i="47"/>
  <c r="S37" i="47"/>
  <c r="S34" i="47"/>
  <c r="S40" i="47"/>
  <c r="S32" i="47"/>
  <c r="S56" i="47"/>
  <c r="S33" i="47"/>
  <c r="S36" i="47"/>
  <c r="S39" i="47"/>
  <c r="R58" i="43"/>
  <c r="AM264" i="46"/>
  <c r="D104" i="43" s="1"/>
  <c r="AM526" i="46"/>
  <c r="F104" i="43" s="1"/>
  <c r="S35" i="47"/>
  <c r="S31" i="47"/>
  <c r="R15" i="47"/>
  <c r="R22" i="47"/>
  <c r="R23" i="47"/>
  <c r="R17" i="47"/>
  <c r="AM132" i="46"/>
  <c r="C104" i="43" s="1"/>
  <c r="R20" i="47"/>
  <c r="R30" i="47"/>
  <c r="R25" i="47"/>
  <c r="R16" i="47"/>
  <c r="R18" i="47"/>
  <c r="R26" i="47"/>
  <c r="R24" i="47"/>
  <c r="AM385" i="79"/>
  <c r="AM386" i="79"/>
  <c r="AM387" i="79"/>
  <c r="R54" i="43"/>
  <c r="AM207" i="79"/>
  <c r="G104" i="43" s="1"/>
  <c r="AD584" i="79"/>
  <c r="I72" i="43" s="1"/>
  <c r="AJ584" i="79"/>
  <c r="O72" i="43" s="1"/>
  <c r="U31" i="47"/>
  <c r="R55" i="43"/>
  <c r="AM391" i="46"/>
  <c r="AM579" i="79"/>
  <c r="AM393" i="46"/>
  <c r="AM202" i="79"/>
  <c r="AM201" i="79"/>
  <c r="AM1131" i="79"/>
  <c r="AM1132" i="79"/>
  <c r="AM766" i="79"/>
  <c r="AM1134" i="79"/>
  <c r="AM765" i="79"/>
  <c r="AM1130" i="79"/>
  <c r="AM764" i="79"/>
  <c r="AM948" i="79"/>
  <c r="AM1138" i="79"/>
  <c r="AM203" i="79"/>
  <c r="AM392" i="46"/>
  <c r="AM1133" i="79"/>
  <c r="AM1135" i="79"/>
  <c r="AM950" i="79"/>
  <c r="AM769" i="79"/>
  <c r="AM1139" i="79"/>
  <c r="AM767" i="79"/>
  <c r="AM768" i="79"/>
  <c r="AM204" i="79"/>
  <c r="AM205" i="79"/>
  <c r="AM578" i="79"/>
  <c r="D79" i="43"/>
  <c r="R79" i="43" s="1"/>
  <c r="AM957" i="79"/>
  <c r="K104" i="43" s="1"/>
  <c r="AM951" i="79"/>
  <c r="AM390" i="79"/>
  <c r="AM580" i="79"/>
  <c r="R73" i="43"/>
  <c r="AM585" i="79"/>
  <c r="I104" i="43" s="1"/>
  <c r="AM395" i="46"/>
  <c r="E104" i="43" s="1"/>
  <c r="AM577" i="79"/>
  <c r="AM392" i="79"/>
  <c r="H104" i="43" s="1"/>
  <c r="AM581" i="79"/>
  <c r="AK394" i="46"/>
  <c r="P60" i="43" s="1"/>
  <c r="U47" i="47" s="1"/>
  <c r="AM389" i="79"/>
  <c r="AM388" i="79"/>
  <c r="AM582" i="79"/>
  <c r="AM947" i="79"/>
  <c r="AM949" i="79"/>
  <c r="AM1141" i="79"/>
  <c r="L104" i="43" s="1"/>
  <c r="AM952" i="79"/>
  <c r="AM955" i="79"/>
  <c r="AM773" i="79"/>
  <c r="J104" i="43" s="1"/>
  <c r="C103" i="43"/>
  <c r="AB206" i="79"/>
  <c r="G66" i="43" s="1"/>
  <c r="L81" i="47" s="1"/>
  <c r="AL584" i="79"/>
  <c r="Q72" i="43" s="1"/>
  <c r="E95" i="43"/>
  <c r="Z391" i="79"/>
  <c r="E69" i="43" s="1"/>
  <c r="AA206" i="79"/>
  <c r="F66" i="43" s="1"/>
  <c r="AG584" i="79"/>
  <c r="L72" i="43" s="1"/>
  <c r="AB391" i="79"/>
  <c r="G69" i="43" s="1"/>
  <c r="P30" i="47"/>
  <c r="P37" i="47"/>
  <c r="P33" i="47"/>
  <c r="P56" i="47"/>
  <c r="P32" i="47"/>
  <c r="AG391" i="79"/>
  <c r="L69" i="43" s="1"/>
  <c r="AH391" i="79"/>
  <c r="M69" i="43" s="1"/>
  <c r="AI584" i="79"/>
  <c r="N72" i="43" s="1"/>
  <c r="AJ391" i="79"/>
  <c r="O69" i="43" s="1"/>
  <c r="AL391" i="79"/>
  <c r="Q69" i="43" s="1"/>
  <c r="H97" i="43"/>
  <c r="P48" i="47"/>
  <c r="AD206" i="79"/>
  <c r="I66" i="43" s="1"/>
  <c r="K95" i="43"/>
  <c r="AF391" i="79"/>
  <c r="K69" i="43" s="1"/>
  <c r="P54" i="47"/>
  <c r="AF584" i="79"/>
  <c r="K72" i="43" s="1"/>
  <c r="AF206" i="79"/>
  <c r="K66" i="43" s="1"/>
  <c r="AK391" i="79"/>
  <c r="P69" i="43" s="1"/>
  <c r="AG206" i="79"/>
  <c r="L66" i="43" s="1"/>
  <c r="P34" i="47"/>
  <c r="P40" i="47"/>
  <c r="AK206" i="79"/>
  <c r="P66" i="43" s="1"/>
  <c r="Z206" i="79"/>
  <c r="E66" i="43" s="1"/>
  <c r="H94" i="43"/>
  <c r="H96" i="43"/>
  <c r="AI206" i="79"/>
  <c r="N66" i="43" s="1"/>
  <c r="AE584" i="79"/>
  <c r="J72" i="43" s="1"/>
  <c r="P51" i="47"/>
  <c r="K94" i="43"/>
  <c r="AH584" i="79"/>
  <c r="M72" i="43" s="1"/>
  <c r="AC391" i="79"/>
  <c r="H69" i="43" s="1"/>
  <c r="H93" i="43"/>
  <c r="H98" i="43"/>
  <c r="P55" i="47"/>
  <c r="AI1140" i="79"/>
  <c r="N81" i="43" s="1"/>
  <c r="I95" i="43"/>
  <c r="P50" i="47"/>
  <c r="K101" i="43"/>
  <c r="R76" i="43"/>
  <c r="J98" i="43"/>
  <c r="R70" i="43"/>
  <c r="AC206" i="79"/>
  <c r="H66" i="43" s="1"/>
  <c r="K97" i="43"/>
  <c r="J97" i="43"/>
  <c r="P47" i="47"/>
  <c r="P35" i="47"/>
  <c r="P38" i="47"/>
  <c r="AD391" i="79"/>
  <c r="I69" i="43" s="1"/>
  <c r="AD1140" i="79"/>
  <c r="I81" i="43" s="1"/>
  <c r="AF956" i="79"/>
  <c r="K78" i="43" s="1"/>
  <c r="I93" i="43"/>
  <c r="P53" i="47"/>
  <c r="P36" i="47"/>
  <c r="P31" i="47"/>
  <c r="H95" i="43"/>
  <c r="AG956" i="79"/>
  <c r="L78" i="43" s="1"/>
  <c r="AI391" i="79"/>
  <c r="N69" i="43" s="1"/>
  <c r="I98" i="43"/>
  <c r="L94" i="43"/>
  <c r="R61" i="43"/>
  <c r="P46" i="47"/>
  <c r="P52" i="47"/>
  <c r="P41" i="47"/>
  <c r="J96" i="43"/>
  <c r="L95" i="43"/>
  <c r="K93" i="43"/>
  <c r="P45" i="47"/>
  <c r="P49" i="47"/>
  <c r="L102" i="43"/>
  <c r="M102" i="43" s="1"/>
  <c r="I94" i="43"/>
  <c r="AE391" i="79"/>
  <c r="J69" i="43" s="1"/>
  <c r="O98" i="47" s="1"/>
  <c r="AH956" i="79"/>
  <c r="M78" i="43" s="1"/>
  <c r="AD772" i="79"/>
  <c r="I75" i="43" s="1"/>
  <c r="J93" i="43"/>
  <c r="AE956" i="79"/>
  <c r="J78" i="43" s="1"/>
  <c r="AL1140" i="79"/>
  <c r="Q81" i="43" s="1"/>
  <c r="AK772" i="79"/>
  <c r="P75" i="43" s="1"/>
  <c r="L93" i="43"/>
  <c r="G97" i="43"/>
  <c r="AH1140" i="79"/>
  <c r="M81" i="43" s="1"/>
  <c r="AF1140" i="79"/>
  <c r="K81" i="43" s="1"/>
  <c r="AG1140" i="79"/>
  <c r="L81" i="43" s="1"/>
  <c r="L98" i="43"/>
  <c r="J94" i="43"/>
  <c r="L97" i="43"/>
  <c r="AL772" i="79"/>
  <c r="Q75" i="43" s="1"/>
  <c r="AF772" i="79"/>
  <c r="K75" i="43" s="1"/>
  <c r="AD956" i="79"/>
  <c r="I78" i="43" s="1"/>
  <c r="J95" i="43"/>
  <c r="I96" i="43"/>
  <c r="AK1140" i="79"/>
  <c r="P81" i="43" s="1"/>
  <c r="AJ1140" i="79"/>
  <c r="O81" i="43" s="1"/>
  <c r="AI772" i="79"/>
  <c r="N75" i="43" s="1"/>
  <c r="I97" i="43"/>
  <c r="K96" i="43"/>
  <c r="Y391" i="79"/>
  <c r="D69" i="43" s="1"/>
  <c r="R82" i="43"/>
  <c r="AJ956" i="79"/>
  <c r="O78" i="43" s="1"/>
  <c r="K98" i="43"/>
  <c r="AE1140" i="79"/>
  <c r="J81" i="43" s="1"/>
  <c r="AE772" i="79"/>
  <c r="J75" i="43" s="1"/>
  <c r="AL956" i="79"/>
  <c r="Q78" i="43" s="1"/>
  <c r="L101" i="43"/>
  <c r="AI956" i="79"/>
  <c r="N78" i="43" s="1"/>
  <c r="AJ772" i="79"/>
  <c r="O75" i="43" s="1"/>
  <c r="AH772" i="79"/>
  <c r="M75" i="43" s="1"/>
  <c r="AK956" i="79"/>
  <c r="P78" i="43" s="1"/>
  <c r="AG772" i="79"/>
  <c r="L75" i="43" s="1"/>
  <c r="L96" i="43"/>
  <c r="AH394" i="46"/>
  <c r="M60" i="43" s="1"/>
  <c r="R68" i="47" s="1"/>
  <c r="S60" i="47"/>
  <c r="Q61" i="47"/>
  <c r="P62" i="47"/>
  <c r="P66" i="47"/>
  <c r="P69" i="47"/>
  <c r="P67" i="47"/>
  <c r="P61" i="47"/>
  <c r="R31" i="47"/>
  <c r="P71" i="47"/>
  <c r="P70" i="47"/>
  <c r="R34" i="47"/>
  <c r="P68" i="47"/>
  <c r="P64" i="47"/>
  <c r="R38" i="47"/>
  <c r="T47" i="47"/>
  <c r="R37" i="47"/>
  <c r="P60" i="47"/>
  <c r="P63" i="47"/>
  <c r="R39" i="47"/>
  <c r="P65" i="47"/>
  <c r="AJ206" i="79"/>
  <c r="O66" i="43" s="1"/>
  <c r="Q27" i="47"/>
  <c r="Q29" i="47" s="1"/>
  <c r="Q42" i="47" s="1"/>
  <c r="Q44" i="47" s="1"/>
  <c r="P27" i="47"/>
  <c r="P29" i="47" s="1"/>
  <c r="Q60" i="47"/>
  <c r="Q67" i="47"/>
  <c r="Q69" i="47"/>
  <c r="Q50" i="47"/>
  <c r="R40" i="47"/>
  <c r="Q71" i="47"/>
  <c r="R41" i="47"/>
  <c r="R33" i="47"/>
  <c r="AL206"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6" i="79"/>
  <c r="M66" i="43" s="1"/>
  <c r="G93"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53" i="47"/>
  <c r="T45" i="47"/>
  <c r="T55" i="47"/>
  <c r="T46" i="47"/>
  <c r="T51" i="47"/>
  <c r="T49" i="47"/>
  <c r="T50" i="47"/>
  <c r="V27" i="47"/>
  <c r="V29" i="47" s="1"/>
  <c r="F96" i="43"/>
  <c r="F95" i="43"/>
  <c r="D63" i="43"/>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27" i="47" l="1"/>
  <c r="S29" i="47" s="1"/>
  <c r="S42" i="47" s="1"/>
  <c r="S44" i="47" s="1"/>
  <c r="S57" i="47" s="1"/>
  <c r="S59" i="47" s="1"/>
  <c r="S72" i="47" s="1"/>
  <c r="S74" i="47" s="1"/>
  <c r="AM263" i="46"/>
  <c r="AM265" i="46" s="1"/>
  <c r="D103" i="43"/>
  <c r="AM525" i="46"/>
  <c r="AM527" i="46" s="1"/>
  <c r="V64" i="47"/>
  <c r="V67" i="47"/>
  <c r="V54" i="47"/>
  <c r="V46" i="47"/>
  <c r="V40" i="47"/>
  <c r="V56" i="47"/>
  <c r="V31" i="47"/>
  <c r="R57" i="43"/>
  <c r="V61" i="47"/>
  <c r="V48" i="47"/>
  <c r="T64" i="47"/>
  <c r="T66" i="47"/>
  <c r="T75" i="47"/>
  <c r="T42" i="47"/>
  <c r="T44" i="47" s="1"/>
  <c r="T57" i="47" s="1"/>
  <c r="T59" i="47" s="1"/>
  <c r="V62" i="47"/>
  <c r="V63" i="47"/>
  <c r="V60" i="47"/>
  <c r="V32" i="47"/>
  <c r="V45" i="47"/>
  <c r="V53" i="47"/>
  <c r="V71" i="47"/>
  <c r="V34" i="47"/>
  <c r="V30" i="47"/>
  <c r="V69" i="47"/>
  <c r="V70" i="47"/>
  <c r="V66" i="47"/>
  <c r="V35" i="47"/>
  <c r="V51" i="47"/>
  <c r="V50" i="47"/>
  <c r="V37" i="47"/>
  <c r="V68" i="47"/>
  <c r="V65" i="47"/>
  <c r="V41" i="47"/>
  <c r="V36" i="47"/>
  <c r="V49" i="47"/>
  <c r="V47" i="47"/>
  <c r="V55" i="47"/>
  <c r="V52" i="47"/>
  <c r="V38" i="47"/>
  <c r="V33" i="47"/>
  <c r="U27" i="47"/>
  <c r="U29" i="47" s="1"/>
  <c r="T67" i="47"/>
  <c r="T68" i="47"/>
  <c r="T70" i="47"/>
  <c r="T61" i="47"/>
  <c r="T63" i="47"/>
  <c r="T65" i="47"/>
  <c r="T69" i="47"/>
  <c r="T71" i="47"/>
  <c r="T62" i="47"/>
  <c r="R63" i="43"/>
  <c r="R27" i="47"/>
  <c r="R29" i="47" s="1"/>
  <c r="R42" i="47" s="1"/>
  <c r="R44" i="47" s="1"/>
  <c r="AM133" i="46"/>
  <c r="U83" i="47"/>
  <c r="E42" i="43"/>
  <c r="H20" i="43"/>
  <c r="AM206" i="79"/>
  <c r="AM208" i="79" s="1"/>
  <c r="R66" i="43"/>
  <c r="R69" i="43"/>
  <c r="R60" i="43"/>
  <c r="Q82" i="47"/>
  <c r="P83" i="47"/>
  <c r="AM394" i="46"/>
  <c r="AM396" i="46" s="1"/>
  <c r="U63" i="47"/>
  <c r="U71" i="47"/>
  <c r="U48" i="47"/>
  <c r="U50" i="47"/>
  <c r="U61" i="47"/>
  <c r="U65" i="47"/>
  <c r="U49" i="47"/>
  <c r="U56" i="47"/>
  <c r="U68" i="47"/>
  <c r="U70" i="47"/>
  <c r="U45" i="47"/>
  <c r="U46" i="47"/>
  <c r="U60" i="47"/>
  <c r="U66" i="47"/>
  <c r="U69" i="47"/>
  <c r="U52" i="47"/>
  <c r="AM391" i="79"/>
  <c r="AM393" i="79" s="1"/>
  <c r="U62" i="47"/>
  <c r="U64" i="47"/>
  <c r="U54" i="47"/>
  <c r="U55" i="47"/>
  <c r="U67" i="47"/>
  <c r="U53" i="47"/>
  <c r="U51" i="47"/>
  <c r="W15" i="47"/>
  <c r="M82" i="47"/>
  <c r="N84" i="47"/>
  <c r="M104" i="43"/>
  <c r="F103" i="43"/>
  <c r="H103" i="43"/>
  <c r="M95" i="43"/>
  <c r="M94" i="43"/>
  <c r="L85" i="47"/>
  <c r="L77" i="47"/>
  <c r="W26" i="47"/>
  <c r="L82" i="47"/>
  <c r="L86" i="47"/>
  <c r="L75" i="47"/>
  <c r="L98" i="47"/>
  <c r="L79" i="47"/>
  <c r="G103" i="43"/>
  <c r="L83" i="47"/>
  <c r="L78" i="47"/>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O113" i="47"/>
  <c r="O107" i="47"/>
  <c r="O141" i="47"/>
  <c r="O91" i="47"/>
  <c r="O128" i="47"/>
  <c r="O93" i="47"/>
  <c r="O108"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78" i="47"/>
  <c r="U146" i="47"/>
  <c r="Q152" i="47"/>
  <c r="N116"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N110" i="47"/>
  <c r="U158" i="47"/>
  <c r="U122" i="47"/>
  <c r="Q161" i="47"/>
  <c r="S126" i="47"/>
  <c r="N114" i="47"/>
  <c r="M91" i="47"/>
  <c r="M99" i="47"/>
  <c r="M81" i="47"/>
  <c r="Q150" i="47"/>
  <c r="M83" i="47"/>
  <c r="M101" i="47"/>
  <c r="M77" i="47"/>
  <c r="U156" i="47"/>
  <c r="Q151" i="47"/>
  <c r="U121" i="47"/>
  <c r="U151" i="47"/>
  <c r="N122" i="47"/>
  <c r="N91" i="47"/>
  <c r="N99" i="47"/>
  <c r="N106" i="47"/>
  <c r="U142" i="47"/>
  <c r="U144" i="47"/>
  <c r="U153" i="47"/>
  <c r="S111" i="47"/>
  <c r="S94" i="47"/>
  <c r="S135" i="47"/>
  <c r="S97" i="47"/>
  <c r="Q138" i="47"/>
  <c r="P125" i="47"/>
  <c r="Q146" i="47"/>
  <c r="U123" i="47"/>
  <c r="U150" i="47"/>
  <c r="U140" i="47"/>
  <c r="N98" i="47"/>
  <c r="N100" i="47"/>
  <c r="N109" i="47"/>
  <c r="N112" i="47"/>
  <c r="E41" i="43"/>
  <c r="U124" i="47"/>
  <c r="S91" i="47"/>
  <c r="S156" i="47"/>
  <c r="S120" i="47"/>
  <c r="S96" i="47"/>
  <c r="E39" i="43"/>
  <c r="V155" i="47"/>
  <c r="O160" i="47"/>
  <c r="U120" i="47"/>
  <c r="U131" i="47"/>
  <c r="N135" i="47"/>
  <c r="O150" i="47"/>
  <c r="N115" i="47"/>
  <c r="N105" i="47"/>
  <c r="N136" i="47"/>
  <c r="N94" i="47"/>
  <c r="N137" i="47"/>
  <c r="N96" i="47"/>
  <c r="U138" i="47"/>
  <c r="U130" i="47"/>
  <c r="S110" i="47"/>
  <c r="S154" i="47"/>
  <c r="S106" i="47"/>
  <c r="S139" i="47"/>
  <c r="S99" i="47"/>
  <c r="S112" i="47"/>
  <c r="Q137" i="47"/>
  <c r="Q140" i="47"/>
  <c r="Q153" i="47"/>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N156" i="47"/>
  <c r="S142" i="47"/>
  <c r="R52" i="47"/>
  <c r="R51" i="47"/>
  <c r="P146" i="47"/>
  <c r="P129" i="47"/>
  <c r="P161" i="47"/>
  <c r="R62" i="47"/>
  <c r="O145" i="47"/>
  <c r="O131" i="47"/>
  <c r="O161" i="47"/>
  <c r="O151" i="47"/>
  <c r="O121" i="47"/>
  <c r="O139" i="47"/>
  <c r="N151" i="47"/>
  <c r="N140" i="47"/>
  <c r="N121" i="47"/>
  <c r="E34" i="43"/>
  <c r="N131" i="47"/>
  <c r="U145" i="47"/>
  <c r="S128" i="47"/>
  <c r="S123" i="47"/>
  <c r="S141" i="47"/>
  <c r="R71" i="47"/>
  <c r="R67" i="47"/>
  <c r="R48" i="47"/>
  <c r="R61" i="47"/>
  <c r="P135" i="47"/>
  <c r="P142" i="47"/>
  <c r="E37" i="43"/>
  <c r="R60" i="47"/>
  <c r="P152" i="47"/>
  <c r="R45" i="47"/>
  <c r="O140" i="47"/>
  <c r="N138" i="47"/>
  <c r="S144" i="47"/>
  <c r="R54" i="47"/>
  <c r="R46" i="47"/>
  <c r="P156" i="47"/>
  <c r="R66" i="47"/>
  <c r="P128" i="47"/>
  <c r="O159" i="47"/>
  <c r="O138" i="47"/>
  <c r="O143" i="47"/>
  <c r="O142" i="47"/>
  <c r="O146" i="47"/>
  <c r="N143" i="47"/>
  <c r="N139" i="47"/>
  <c r="N129" i="47"/>
  <c r="N158" i="47"/>
  <c r="N159" i="47"/>
  <c r="N130" i="47"/>
  <c r="N142" i="47"/>
  <c r="N128" i="47"/>
  <c r="U136" i="47"/>
  <c r="U160" i="47"/>
  <c r="U141" i="47"/>
  <c r="S146" i="47"/>
  <c r="S145" i="47"/>
  <c r="S130" i="47"/>
  <c r="S138" i="47"/>
  <c r="S127" i="47"/>
  <c r="S121" i="47"/>
  <c r="R56" i="47"/>
  <c r="R47" i="47"/>
  <c r="R122" i="47"/>
  <c r="P137" i="47"/>
  <c r="P139" i="47"/>
  <c r="P154" i="47"/>
  <c r="Q154" i="47"/>
  <c r="Q158" i="47"/>
  <c r="O144" i="47"/>
  <c r="O152" i="47"/>
  <c r="N160" i="47"/>
  <c r="N127" i="47"/>
  <c r="S143" i="47"/>
  <c r="S136" i="47"/>
  <c r="R50" i="47"/>
  <c r="P143" i="47"/>
  <c r="P124" i="47"/>
  <c r="P151" i="47"/>
  <c r="R65" i="47"/>
  <c r="O154" i="47"/>
  <c r="O130" i="47"/>
  <c r="O153" i="47"/>
  <c r="O129" i="47"/>
  <c r="N124" i="47"/>
  <c r="N120" i="47"/>
  <c r="N123"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P126" i="47"/>
  <c r="P121" i="47"/>
  <c r="O158" i="47"/>
  <c r="O156" i="47"/>
  <c r="N126" i="47"/>
  <c r="N161" i="47"/>
  <c r="N154" i="47"/>
  <c r="N146"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1" i="47" l="1"/>
  <c r="W38" i="47"/>
  <c r="W40" i="47"/>
  <c r="W41" i="47"/>
  <c r="W30" i="47"/>
  <c r="W35" i="47"/>
  <c r="W37" i="47"/>
  <c r="W33" i="47"/>
  <c r="T72" i="47"/>
  <c r="T74" i="47" s="1"/>
  <c r="T87" i="47" s="1"/>
  <c r="T89" i="47" s="1"/>
  <c r="T102" i="47" s="1"/>
  <c r="V42" i="47"/>
  <c r="V44" i="47" s="1"/>
  <c r="V57" i="47" s="1"/>
  <c r="V59" i="47" s="1"/>
  <c r="V72" i="47" s="1"/>
  <c r="V74" i="47" s="1"/>
  <c r="V87" i="47" s="1"/>
  <c r="V89" i="47" s="1"/>
  <c r="V102" i="47" s="1"/>
  <c r="W36" i="47"/>
  <c r="W34" i="47"/>
  <c r="W32" i="47"/>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F42" i="43"/>
  <c r="G42" i="43" s="1"/>
  <c r="F41" i="43"/>
  <c r="G41" i="43" s="1"/>
  <c r="F39" i="43"/>
  <c r="G39" i="43" s="1"/>
  <c r="O104" i="47"/>
  <c r="O117" i="47" s="1"/>
  <c r="O119" i="47" s="1"/>
  <c r="O132" i="47" s="1"/>
  <c r="O134" i="47" s="1"/>
  <c r="O147" i="47" s="1"/>
  <c r="O149" i="47" s="1"/>
  <c r="O162" i="47" s="1"/>
  <c r="J84" i="43" s="1"/>
  <c r="J85" i="43" s="1"/>
  <c r="J104" i="47"/>
  <c r="F40" i="43"/>
  <c r="G40" i="43" s="1"/>
  <c r="F37" i="43"/>
  <c r="M104" i="47"/>
  <c r="N104" i="47"/>
  <c r="N117" i="47" s="1"/>
  <c r="N119" i="47" s="1"/>
  <c r="N132" i="47" s="1"/>
  <c r="N134" i="47" s="1"/>
  <c r="N147" i="47" s="1"/>
  <c r="N149" i="47" s="1"/>
  <c r="N162" i="47" s="1"/>
  <c r="I84" i="43" s="1"/>
  <c r="I85" i="43" s="1"/>
  <c r="L72" i="47"/>
  <c r="L74" i="47" s="1"/>
  <c r="L87" i="47" s="1"/>
  <c r="L89" i="47" s="1"/>
  <c r="L102" i="47" s="1"/>
  <c r="G37" i="43" l="1"/>
  <c r="G36" i="43"/>
  <c r="F34" i="43"/>
  <c r="L104" i="47"/>
  <c r="I104" i="47"/>
  <c r="F35" i="43"/>
  <c r="G35" i="43" l="1"/>
  <c r="G34" i="43"/>
  <c r="W42" i="47"/>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AM496" i="79" l="1"/>
  <c r="AC515" i="79" l="1"/>
  <c r="AB515" i="79"/>
  <c r="AA515" i="79"/>
  <c r="Z515" i="79"/>
  <c r="AM514" i="79" l="1"/>
  <c r="Y515" i="79"/>
  <c r="AA693" i="79"/>
  <c r="AB693" i="79"/>
  <c r="Y693" i="79" l="1"/>
  <c r="Y573" i="79"/>
  <c r="Y583" i="79" s="1"/>
  <c r="Y686" i="79"/>
  <c r="AC686" i="79"/>
  <c r="AC693" i="79"/>
  <c r="Y589" i="79"/>
  <c r="Y953" i="79" s="1"/>
  <c r="Y584" i="79" l="1"/>
  <c r="D72" i="43" s="1"/>
  <c r="AC687" i="79"/>
  <c r="AC777" i="79" s="1"/>
  <c r="AC1137" i="79" s="1"/>
  <c r="Y687" i="79"/>
  <c r="Y777" i="79" s="1"/>
  <c r="Y1137" i="79" s="1"/>
  <c r="Y588" i="79"/>
  <c r="Y770" i="79" s="1"/>
  <c r="Y590" i="79"/>
  <c r="Y1136" i="79" s="1"/>
  <c r="AA686" i="79"/>
  <c r="AB686" i="79"/>
  <c r="Z686" i="79"/>
  <c r="AC776" i="79" l="1"/>
  <c r="AC954" i="79" s="1"/>
  <c r="Y760" i="79"/>
  <c r="Y771" i="79" s="1"/>
  <c r="Y772" i="79" s="1"/>
  <c r="D75" i="43" s="1"/>
  <c r="Y776" i="79"/>
  <c r="Y954" i="79" s="1"/>
  <c r="Y956" i="79" s="1"/>
  <c r="D78" i="43" s="1"/>
  <c r="AC760" i="79"/>
  <c r="AC771" i="79" s="1"/>
  <c r="AM502" i="79"/>
  <c r="I106" i="47"/>
  <c r="I116" i="47"/>
  <c r="I109" i="47"/>
  <c r="I111" i="47"/>
  <c r="I107" i="47"/>
  <c r="I113" i="47"/>
  <c r="I108" i="47"/>
  <c r="I114" i="47"/>
  <c r="I105" i="47"/>
  <c r="I110" i="47"/>
  <c r="I115" i="47"/>
  <c r="I112" i="47"/>
  <c r="Z573" i="79"/>
  <c r="Z583" i="79" s="1"/>
  <c r="Z588" i="79"/>
  <c r="Z770" i="79" s="1"/>
  <c r="Z589" i="79"/>
  <c r="Z953" i="79" s="1"/>
  <c r="Z590" i="79"/>
  <c r="Z1136" i="79" s="1"/>
  <c r="Z687" i="79"/>
  <c r="AC573" i="79"/>
  <c r="AC583" i="79" s="1"/>
  <c r="AC584" i="79" s="1"/>
  <c r="H72" i="43" s="1"/>
  <c r="AC590" i="79"/>
  <c r="AC1136" i="79" s="1"/>
  <c r="AC1140" i="79" s="1"/>
  <c r="H81" i="43" s="1"/>
  <c r="AC589" i="79"/>
  <c r="AC953" i="79" s="1"/>
  <c r="AC588" i="79"/>
  <c r="AC770" i="79" s="1"/>
  <c r="AA588" i="79"/>
  <c r="AA770" i="79" s="1"/>
  <c r="AA590" i="79"/>
  <c r="AA1136" i="79" s="1"/>
  <c r="AA589" i="79"/>
  <c r="AA953" i="79" s="1"/>
  <c r="AA573" i="79"/>
  <c r="AA583" i="79" s="1"/>
  <c r="AA584" i="79" s="1"/>
  <c r="F72" i="43" s="1"/>
  <c r="AB687" i="79"/>
  <c r="AB760" i="79" s="1"/>
  <c r="AB771" i="79" s="1"/>
  <c r="AM685" i="79"/>
  <c r="AB573" i="79"/>
  <c r="AB583" i="79" s="1"/>
  <c r="AB584" i="79" s="1"/>
  <c r="G72" i="43" s="1"/>
  <c r="AB590" i="79"/>
  <c r="AB1136" i="79" s="1"/>
  <c r="AB588" i="79"/>
  <c r="AB770" i="79" s="1"/>
  <c r="AB589" i="79"/>
  <c r="AB953" i="79" s="1"/>
  <c r="AA687" i="79"/>
  <c r="AA776" i="79" s="1"/>
  <c r="AA954" i="79" s="1"/>
  <c r="Y1140" i="79"/>
  <c r="D81" i="43" s="1"/>
  <c r="Z693" i="79"/>
  <c r="AM692" i="79"/>
  <c r="AC956" i="79" l="1"/>
  <c r="H78" i="43" s="1"/>
  <c r="Z760" i="79"/>
  <c r="Z771" i="79" s="1"/>
  <c r="Z772" i="79" s="1"/>
  <c r="E75" i="43" s="1"/>
  <c r="AC772" i="79"/>
  <c r="H75" i="43" s="1"/>
  <c r="M124" i="47" s="1"/>
  <c r="AB777" i="79"/>
  <c r="AB1137" i="79" s="1"/>
  <c r="AB1140" i="79" s="1"/>
  <c r="G81" i="43" s="1"/>
  <c r="AB776" i="79"/>
  <c r="AB954" i="79" s="1"/>
  <c r="AB956" i="79" s="1"/>
  <c r="G78" i="43" s="1"/>
  <c r="AM770" i="79"/>
  <c r="L99" i="43"/>
  <c r="I152" i="47"/>
  <c r="AM1136" i="79"/>
  <c r="AA777" i="79"/>
  <c r="AA1137" i="79" s="1"/>
  <c r="Z777" i="79"/>
  <c r="Z1137" i="79" s="1"/>
  <c r="AA760" i="79"/>
  <c r="AA771" i="79" s="1"/>
  <c r="AM953" i="79"/>
  <c r="K99" i="43"/>
  <c r="I145" i="47"/>
  <c r="I126" i="47"/>
  <c r="I143" i="47"/>
  <c r="I158" i="47"/>
  <c r="AB772" i="79"/>
  <c r="G75" i="43" s="1"/>
  <c r="L130" i="47" s="1"/>
  <c r="Z776" i="79"/>
  <c r="Z954" i="79" s="1"/>
  <c r="Z956" i="79" s="1"/>
  <c r="E78" i="43" s="1"/>
  <c r="I142" i="47"/>
  <c r="I154" i="47"/>
  <c r="I140" i="47"/>
  <c r="I146" i="47"/>
  <c r="I137" i="47"/>
  <c r="I135" i="47"/>
  <c r="I139" i="47"/>
  <c r="I157" i="47"/>
  <c r="I128" i="47"/>
  <c r="I153" i="47"/>
  <c r="I131" i="47"/>
  <c r="AA956" i="79"/>
  <c r="F78" i="43" s="1"/>
  <c r="I129" i="47"/>
  <c r="I123" i="47"/>
  <c r="I124" i="47"/>
  <c r="J99" i="43"/>
  <c r="M110" i="47"/>
  <c r="M115" i="47"/>
  <c r="M112" i="47"/>
  <c r="M105" i="47"/>
  <c r="M116" i="47"/>
  <c r="M111" i="47"/>
  <c r="M107" i="47"/>
  <c r="M108" i="47"/>
  <c r="M109" i="47"/>
  <c r="M113" i="47"/>
  <c r="M114" i="47"/>
  <c r="M106" i="47"/>
  <c r="Z584" i="79"/>
  <c r="E72" i="43" s="1"/>
  <c r="AM583" i="79"/>
  <c r="AM584" i="79" s="1"/>
  <c r="AM586" i="79" s="1"/>
  <c r="I99" i="43"/>
  <c r="I156" i="47"/>
  <c r="I136" i="47"/>
  <c r="I117" i="47"/>
  <c r="I119" i="47" s="1"/>
  <c r="E29" i="43"/>
  <c r="I155" i="47"/>
  <c r="I151" i="47"/>
  <c r="I125" i="47"/>
  <c r="I161" i="47"/>
  <c r="I160" i="47"/>
  <c r="I159" i="47"/>
  <c r="I144" i="47"/>
  <c r="L106" i="47"/>
  <c r="L110" i="47"/>
  <c r="L108" i="47"/>
  <c r="L111" i="47"/>
  <c r="L109" i="47"/>
  <c r="L115" i="47"/>
  <c r="L112" i="47"/>
  <c r="L113" i="47"/>
  <c r="L116" i="47"/>
  <c r="L114" i="47"/>
  <c r="L105" i="47"/>
  <c r="L107" i="47"/>
  <c r="K112" i="47"/>
  <c r="K115" i="47"/>
  <c r="K114" i="47"/>
  <c r="K116" i="47"/>
  <c r="K108" i="47"/>
  <c r="K111" i="47"/>
  <c r="K105" i="47"/>
  <c r="K109" i="47"/>
  <c r="K107" i="47"/>
  <c r="K106" i="47"/>
  <c r="K113" i="47"/>
  <c r="K110" i="47"/>
  <c r="I122" i="47"/>
  <c r="I121" i="47"/>
  <c r="I141" i="47"/>
  <c r="I120" i="47"/>
  <c r="I127" i="47"/>
  <c r="I150" i="47"/>
  <c r="I138" i="47"/>
  <c r="I130" i="47"/>
  <c r="J100" i="43" l="1"/>
  <c r="J103" i="43" s="1"/>
  <c r="M159" i="47"/>
  <c r="M138" i="47"/>
  <c r="M127" i="47"/>
  <c r="M157" i="47"/>
  <c r="M123" i="47"/>
  <c r="M152" i="47"/>
  <c r="E33" i="43"/>
  <c r="M125" i="47"/>
  <c r="M146" i="47"/>
  <c r="M126" i="47"/>
  <c r="M145" i="47"/>
  <c r="M161" i="47"/>
  <c r="M151" i="47"/>
  <c r="M153" i="47"/>
  <c r="M142" i="47"/>
  <c r="M143" i="47"/>
  <c r="M141" i="47"/>
  <c r="M158" i="47"/>
  <c r="M120" i="47"/>
  <c r="M135" i="47"/>
  <c r="M131" i="47"/>
  <c r="M137" i="47"/>
  <c r="M154" i="47"/>
  <c r="M122" i="47"/>
  <c r="M121" i="47"/>
  <c r="M140" i="47"/>
  <c r="M129" i="47"/>
  <c r="M155" i="47"/>
  <c r="M160" i="47"/>
  <c r="M130" i="47"/>
  <c r="M150" i="47"/>
  <c r="M156" i="47"/>
  <c r="M144" i="47"/>
  <c r="M136" i="47"/>
  <c r="M128" i="47"/>
  <c r="M139" i="47"/>
  <c r="L129" i="47"/>
  <c r="L122" i="47"/>
  <c r="AM1137" i="79"/>
  <c r="AM1140" i="79" s="1"/>
  <c r="AM1142" i="79" s="1"/>
  <c r="Z1140" i="79"/>
  <c r="E81" i="43" s="1"/>
  <c r="J161" i="47" s="1"/>
  <c r="L100" i="43"/>
  <c r="L103" i="43" s="1"/>
  <c r="AA1140" i="79"/>
  <c r="F81" i="43" s="1"/>
  <c r="L124" i="47"/>
  <c r="L123" i="47"/>
  <c r="L159" i="47"/>
  <c r="L126" i="47"/>
  <c r="L154" i="47"/>
  <c r="L125" i="47"/>
  <c r="L120" i="47"/>
  <c r="L135" i="47"/>
  <c r="L144" i="47"/>
  <c r="L127" i="47"/>
  <c r="L121" i="47"/>
  <c r="L131" i="47"/>
  <c r="L156" i="47"/>
  <c r="L157" i="47"/>
  <c r="L128" i="47"/>
  <c r="L136" i="47"/>
  <c r="L142" i="47"/>
  <c r="AA772" i="79"/>
  <c r="F75" i="43" s="1"/>
  <c r="K126" i="47" s="1"/>
  <c r="R78" i="43"/>
  <c r="L138" i="47"/>
  <c r="AM771" i="79"/>
  <c r="AM772" i="79" s="1"/>
  <c r="AM774" i="79" s="1"/>
  <c r="L117" i="47"/>
  <c r="L119" i="47" s="1"/>
  <c r="L160" i="47"/>
  <c r="L152" i="47"/>
  <c r="L137" i="47"/>
  <c r="L153" i="47"/>
  <c r="L140" i="47"/>
  <c r="L145" i="47"/>
  <c r="L161" i="47"/>
  <c r="L139" i="47"/>
  <c r="L155" i="47"/>
  <c r="L151" i="47"/>
  <c r="L158" i="47"/>
  <c r="E32" i="43"/>
  <c r="L146" i="47"/>
  <c r="L141" i="47"/>
  <c r="L143" i="47"/>
  <c r="L150" i="47"/>
  <c r="M117" i="47"/>
  <c r="M119" i="47" s="1"/>
  <c r="J143" i="47"/>
  <c r="J144" i="47"/>
  <c r="J115" i="47"/>
  <c r="W115" i="47" s="1"/>
  <c r="J141" i="47"/>
  <c r="J135" i="47"/>
  <c r="J142" i="47"/>
  <c r="J122" i="47"/>
  <c r="J137" i="47"/>
  <c r="J105" i="47"/>
  <c r="J106" i="47"/>
  <c r="W106" i="47" s="1"/>
  <c r="J114" i="47"/>
  <c r="W114" i="47" s="1"/>
  <c r="J140" i="47"/>
  <c r="J113" i="47"/>
  <c r="W113" i="47" s="1"/>
  <c r="J160" i="47"/>
  <c r="J110" i="47"/>
  <c r="W110" i="47" s="1"/>
  <c r="J109" i="47"/>
  <c r="W109" i="47" s="1"/>
  <c r="J124" i="47"/>
  <c r="J146" i="47"/>
  <c r="J126" i="47"/>
  <c r="J120" i="47"/>
  <c r="J112" i="47"/>
  <c r="W112" i="47" s="1"/>
  <c r="J130" i="47"/>
  <c r="J127" i="47"/>
  <c r="J128" i="47"/>
  <c r="J123" i="47"/>
  <c r="J139" i="47"/>
  <c r="J136" i="47"/>
  <c r="J125" i="47"/>
  <c r="J107" i="47"/>
  <c r="W107" i="47" s="1"/>
  <c r="J145" i="47"/>
  <c r="J116" i="47"/>
  <c r="W116" i="47" s="1"/>
  <c r="J111" i="47"/>
  <c r="W111" i="47" s="1"/>
  <c r="J121" i="47"/>
  <c r="J129" i="47"/>
  <c r="J138" i="47"/>
  <c r="J131" i="47"/>
  <c r="J108" i="47"/>
  <c r="W108" i="47" s="1"/>
  <c r="R72" i="43"/>
  <c r="M99" i="43"/>
  <c r="I103" i="43"/>
  <c r="K117" i="47"/>
  <c r="K119" i="47" s="1"/>
  <c r="I132" i="47"/>
  <c r="I134" i="47" s="1"/>
  <c r="I147" i="47" s="1"/>
  <c r="I149" i="47" s="1"/>
  <c r="I162" i="47" s="1"/>
  <c r="D84" i="43" s="1"/>
  <c r="K100" i="43"/>
  <c r="K103" i="43" s="1"/>
  <c r="AM954" i="79"/>
  <c r="AM956" i="79" s="1"/>
  <c r="AM958" i="79" s="1"/>
  <c r="M132" i="47" l="1"/>
  <c r="M134" i="47" s="1"/>
  <c r="M147" i="47" s="1"/>
  <c r="M149" i="47" s="1"/>
  <c r="M162" i="47" s="1"/>
  <c r="H84" i="43" s="1"/>
  <c r="H85" i="43" s="1"/>
  <c r="J150" i="47"/>
  <c r="E30" i="43"/>
  <c r="J155" i="47"/>
  <c r="J158" i="47"/>
  <c r="J154" i="47"/>
  <c r="J157" i="47"/>
  <c r="K156" i="47"/>
  <c r="R75" i="43"/>
  <c r="H19" i="43" s="1"/>
  <c r="J159" i="47"/>
  <c r="J152" i="47"/>
  <c r="J156" i="47"/>
  <c r="J153" i="47"/>
  <c r="J151" i="47"/>
  <c r="K153" i="47"/>
  <c r="R81" i="43"/>
  <c r="K145" i="47"/>
  <c r="W145" i="47" s="1"/>
  <c r="K155" i="47"/>
  <c r="K135" i="47"/>
  <c r="W135" i="47" s="1"/>
  <c r="K152" i="47"/>
  <c r="K122" i="47"/>
  <c r="W122" i="47" s="1"/>
  <c r="K160" i="47"/>
  <c r="W160" i="47" s="1"/>
  <c r="K139" i="47"/>
  <c r="W139" i="47" s="1"/>
  <c r="K131" i="47"/>
  <c r="W131" i="47" s="1"/>
  <c r="K158" i="47"/>
  <c r="W158" i="47" s="1"/>
  <c r="K123" i="47"/>
  <c r="W123" i="47" s="1"/>
  <c r="K146" i="47"/>
  <c r="W146" i="47" s="1"/>
  <c r="K161" i="47"/>
  <c r="W161" i="47" s="1"/>
  <c r="K154" i="47"/>
  <c r="K157" i="47"/>
  <c r="E31" i="43"/>
  <c r="K150" i="47"/>
  <c r="K140" i="47"/>
  <c r="W140" i="47" s="1"/>
  <c r="K136" i="47"/>
  <c r="W136" i="47" s="1"/>
  <c r="K124" i="47"/>
  <c r="W124" i="47" s="1"/>
  <c r="K151" i="47"/>
  <c r="L132" i="47"/>
  <c r="L134" i="47" s="1"/>
  <c r="L147" i="47" s="1"/>
  <c r="L149" i="47" s="1"/>
  <c r="L162" i="47" s="1"/>
  <c r="G84" i="43" s="1"/>
  <c r="F32" i="43" s="1"/>
  <c r="K159" i="47"/>
  <c r="W159" i="47" s="1"/>
  <c r="K127" i="47"/>
  <c r="W127" i="47" s="1"/>
  <c r="K130" i="47"/>
  <c r="W130" i="47" s="1"/>
  <c r="K125" i="47"/>
  <c r="W125" i="47" s="1"/>
  <c r="K128" i="47"/>
  <c r="W128" i="47" s="1"/>
  <c r="K137" i="47"/>
  <c r="W137" i="47" s="1"/>
  <c r="K129" i="47"/>
  <c r="W129" i="47" s="1"/>
  <c r="K144" i="47"/>
  <c r="W144" i="47" s="1"/>
  <c r="K143" i="47"/>
  <c r="W143" i="47" s="1"/>
  <c r="K120" i="47"/>
  <c r="K141" i="47"/>
  <c r="W141" i="47" s="1"/>
  <c r="K121" i="47"/>
  <c r="W121" i="47" s="1"/>
  <c r="K142" i="47"/>
  <c r="W142" i="47" s="1"/>
  <c r="K138" i="47"/>
  <c r="W138" i="47" s="1"/>
  <c r="W126" i="47"/>
  <c r="M100" i="43"/>
  <c r="M103" i="43" s="1"/>
  <c r="F29" i="43"/>
  <c r="D85" i="43"/>
  <c r="J117" i="47"/>
  <c r="J119" i="47" s="1"/>
  <c r="J132" i="47" s="1"/>
  <c r="J134" i="47" s="1"/>
  <c r="J147" i="47" s="1"/>
  <c r="J149" i="47" s="1"/>
  <c r="W105" i="47"/>
  <c r="W117" i="47" s="1"/>
  <c r="E43" i="43" l="1"/>
  <c r="G32" i="43"/>
  <c r="F33" i="43"/>
  <c r="W156" i="47"/>
  <c r="W157" i="47"/>
  <c r="W150" i="47"/>
  <c r="W153" i="47"/>
  <c r="W155" i="47"/>
  <c r="W152" i="47"/>
  <c r="W154" i="47"/>
  <c r="W151" i="47"/>
  <c r="J162" i="47"/>
  <c r="E84" i="43" s="1"/>
  <c r="F30" i="43" s="1"/>
  <c r="K132" i="47"/>
  <c r="K134" i="47" s="1"/>
  <c r="K147" i="47" s="1"/>
  <c r="K149" i="47" s="1"/>
  <c r="K162" i="47" s="1"/>
  <c r="F84" i="43" s="1"/>
  <c r="F31" i="43" s="1"/>
  <c r="G85" i="43"/>
  <c r="W120" i="47"/>
  <c r="W119" i="47"/>
  <c r="I105" i="43"/>
  <c r="G29" i="43"/>
  <c r="G33" i="43" l="1"/>
  <c r="G31" i="43"/>
  <c r="G30" i="43"/>
  <c r="E85" i="43"/>
  <c r="W132" i="47"/>
  <c r="W134" i="47" s="1"/>
  <c r="W147" i="47" s="1"/>
  <c r="F85" i="43"/>
  <c r="R84" i="43"/>
  <c r="H21" i="43" s="1"/>
  <c r="H22" i="43" s="1"/>
  <c r="I106" i="43"/>
  <c r="F43" i="43"/>
  <c r="G43" i="43" l="1"/>
  <c r="J105" i="43"/>
  <c r="J106" i="43" s="1"/>
  <c r="R85" i="43"/>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<sst xmlns="http://schemas.openxmlformats.org/spreadsheetml/2006/main" count="3430" uniqueCount="926">
  <si>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</si>
  <si>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</si>
  <si>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</si>
  <si>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</si>
  <si>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</si>
  <si>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</si>
  <si>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</si>
  <si>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</si>
  <si>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</si>
  <si>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</si>
  <si>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</si>
  <si>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</si>
  <si>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</si>
  <si>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</si>
  <si>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</si>
  <si>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</si>
  <si>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</si>
  <si>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</si>
  <si>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</si>
  <si>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</si>
  <si>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</si>
  <si>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</si>
  <si>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</si>
  <si>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</si>
  <si>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</si>
  <si>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</si>
  <si>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</si>
  <si>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</si>
  <si>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</si>
  <si>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</si>
  <si>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</si>
  <si>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</si>
  <si>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</si>
  <si>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</si>
  <si>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</si>
  <si>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</si>
  <si>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</si>
  <si>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</si>
  <si>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</si>
  <si>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</si>
  <si>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</si>
  <si>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</si>
  <si>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</si>
  <si>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</si>
  <si>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</si>
  <si>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</si>
  <si>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</si>
  <si>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</si>
  <si>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</si>
  <si>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</si>
  <si>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</si>
  <si>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</si>
  <si>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</si>
  <si>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</si>
  <si>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</si>
  <si>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</si>
  <si>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</si>
  <si>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</si>
  <si>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</si>
  <si>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</si>
  <si>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</si>
  <si>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</si>
  <si>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</si>
  <si>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</si>
  <si>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</si>
  <si>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</si>
  <si>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</si>
  <si>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</si>
  <si>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</si>
  <si>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</si>
  <si>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</si>
  <si>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</si>
  <si>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</si>
  <si>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</si>
  <si>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</si>
  <si>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</si>
  <si>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</si>
  <si>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</si>
  <si>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</si>
  <si>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</si>
  <si>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</si>
  <si>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</si>
  <si>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</si>
  <si>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</si>
  <si>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</si>
  <si>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</si>
  <si>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</si>
  <si>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</si>
  <si>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</si>
  <si>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</si>
  <si>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</si>
  <si>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</si>
  <si>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</si>
  <si>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</si>
  <si>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</si>
  <si>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</si>
  <si>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</si>
  <si>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</si>
  <si>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</si>
  <si>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</si>
  <si>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</si>
  <si>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</si>
  <si>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</si>
  <si>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</si>
  <si>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</si>
  <si>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</si>
  <si>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</si>
  <si>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</si>
  <si>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</si>
  <si>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</si>
  <si>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</si>
  <si>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</si>
  <si>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</si>
  <si>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</si>
  <si>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</si>
  <si>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</si>
  <si>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</si>
  <si>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</si>
  <si>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</si>
  <si>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</si>
  <si>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</si>
  <si>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</si>
  <si>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</si>
  <si>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</si>
  <si>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</si>
  <si>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</si>
  <si>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</si>
  <si>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</si>
  <si>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</si>
  <si>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</si>
  <si>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</si>
  <si>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</si>
  <si>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</si>
  <si>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</si>
  <si>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</si>
  <si>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</si>
  <si>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</si>
  <si>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</si>
  <si>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</si>
  <si>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</si>
  <si>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</si>
  <si>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</si>
  <si>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</si>
  <si>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</si>
  <si>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</si>
  <si>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</si>
  <si>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</si>
  <si>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</si>
  <si>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</si>
  <si>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</si>
  <si>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</si>
  <si>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</si>
  <si>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</si>
  <si>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</si>
  <si>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</si>
  <si>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</si>
  <si>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</si>
  <si>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</si>
  <si>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</si>
  <si>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</si>
  <si>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</si>
  <si>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</si>
  <si>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</si>
  <si>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</si>
  <si>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</si>
  <si>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</si>
  <si>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</si>
  <si>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</si>
  <si>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</si>
  <si>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</si>
  <si>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</si>
  <si>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</si>
  <si>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</si>
  <si>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</si>
  <si>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</si>
  <si>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</si>
  <si>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</si>
  <si>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</si>
  <si>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</si>
  <si>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</si>
  <si>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</si>
  <si>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</si>
  <si>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</si>
  <si>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</si>
  <si>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</si>
  <si>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</si>
  <si>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</si>
  <si>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</si>
  <si>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</si>
  <si>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</si>
  <si>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</si>
  <si>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</si>
  <si>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</si>
  <si>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</si>
  <si>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</si>
  <si>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</si>
  <si>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</si>
  <si>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</si>
  <si>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</si>
  <si>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</si>
  <si>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</si>
  <si>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</si>
  <si>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</si>
  <si>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</si>
  <si>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</si>
  <si>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</si>
  <si>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</si>
  <si>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</si>
  <si>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</si>
  <si>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</si>
  <si>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</si>
  <si>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</si>
  <si>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</si>
  <si>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</si>
  <si>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</si>
  <si>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</si>
  <si>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</si>
  <si>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</si>
  <si>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</si>
  <si>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</si>
  <si>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</si>
  <si>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</si>
  <si>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</si>
  <si>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</si>
  <si>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</si>
  <si>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</si>
  <si>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</si>
  <si>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</si>
  <si>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</si>
  <si>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</si>
  <si>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</si>
  <si>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</si>
  <si>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</si>
  <si>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</si>
  <si>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</si>
  <si>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</si>
  <si>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</si>
  <si>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</si>
  <si>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</si>
  <si>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</si>
  <si>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</si>
  <si>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</si>
  <si>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</si>
  <si>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</si>
  <si>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</si>
  <si>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</si>
  <si>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</si>
  <si>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</si>
  <si>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</si>
  <si>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</si>
  <si>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</si>
  <si>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</si>
  <si>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</si>
  <si>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</si>
  <si>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</si>
  <si>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</si>
  <si>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</si>
  <si>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</si>
  <si>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</si>
  <si>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</si>
  <si>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</si>
  <si>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</si>
  <si>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</si>
  <si>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</si>
  <si>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</si>
  <si>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</si>
  <si>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</si>
  <si>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</si>
  <si>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</si>
  <si>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</si>
  <si>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</si>
  <si>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</si>
  <si>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</si>
  <si>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</si>
  <si>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</si>
  <si>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</si>
  <si>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</si>
  <si>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</si>
  <si>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</si>
  <si>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</si>
  <si>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</si>
  <si>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</si>
  <si>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</si>
  <si>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</si>
  <si>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</si>
  <si>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</si>
  <si>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</si>
  <si>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</si>
  <si>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</si>
  <si>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</si>
  <si>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</si>
  <si>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</si>
  <si>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</si>
  <si>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</si>
  <si>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</si>
  <si>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</si>
  <si>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</si>
  <si>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</si>
  <si>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</si>
  <si>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</si>
  <si>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</si>
  <si>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</si>
  <si>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</si>
  <si>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</si>
  <si>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</si>
  <si>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</si>
  <si>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</si>
  <si>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</si>
  <si>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</si>
  <si>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</si>
  <si>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</si>
  <si>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</si>
  <si>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</si>
  <si>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</si>
  <si>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</si>
  <si>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</si>
  <si>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</si>
  <si>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</si>
  <si>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</si>
  <si>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</si>
  <si>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</si>
  <si>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</si>
  <si>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</si>
  <si>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</si>
  <si>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</si>
  <si>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</si>
  <si>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</si>
  <si>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</si>
  <si>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</si>
  <si>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</si>
  <si>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</si>
  <si>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</si>
  <si>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</si>
  <si>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</si>
  <si>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</si>
  <si>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</si>
  <si>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</si>
  <si>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</si>
  <si>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</si>
  <si>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</si>
  <si>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</si>
  <si>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</si>
  <si>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</si>
  <si>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</si>
  <si>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</si>
  <si>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</si>
  <si>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</si>
  <si>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</si>
  <si>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</si>
  <si>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</si>
  <si>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</si>
  <si>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</si>
  <si>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</si>
  <si>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</si>
  <si>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</si>
  <si>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</si>
  <si>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</si>
  <si>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</si>
  <si>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</si>
  <si>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</si>
  <si>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</si>
  <si>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</si>
  <si>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</si>
  <si>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</si>
  <si>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</si>
  <si>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</si>
  <si>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</si>
  <si>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</si>
  <si>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</si>
  <si>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</si>
  <si>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</si>
  <si>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</si>
  <si>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</si>
  <si>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</si>
  <si>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</si>
  <si>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</si>
  <si>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</si>
  <si>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</si>
  <si>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</si>
  <si>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</si>
  <si>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</si>
  <si>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</si>
  <si>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</si>
  <si>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</si>
  <si>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</si>
  <si>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</si>
  <si>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</si>
  <si>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</si>
  <si>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</si>
  <si>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</si>
  <si>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</si>
  <si>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</si>
  <si>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</si>
  <si>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</si>
  <si>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</si>
  <si>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</si>
  <si>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</si>
  <si>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</si>
  <si>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</si>
  <si>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</si>
  <si>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</si>
  <si>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</si>
  <si>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</si>
  <si>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</si>
  <si>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</si>
  <si>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</si>
  <si>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</si>
  <si>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</si>
  <si>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</si>
  <si>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</si>
  <si>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</si>
  <si>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</si>
  <si>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</si>
  <si>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</si>
  <si>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</si>
  <si>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</si>
  <si>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</si>
  <si>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</si>
  <si>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</si>
  <si>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</si>
  <si>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</si>
  <si>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</si>
  <si>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</si>
  <si>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</si>
  <si>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</si>
  <si>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</si>
  <si>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</si>
  <si>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</si>
  <si>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</si>
  <si>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</si>
  <si>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</si>
  <si>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</si>
  <si>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</si>
  <si>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</si>
  <si>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</si>
  <si>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</si>
  <si>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</si>
  <si>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</si>
  <si>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</si>
  <si>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</si>
  <si>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</si>
  <si>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</si>
  <si>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</si>
  <si>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</si>
  <si>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</si>
  <si>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</si>
  <si>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</si>
  <si>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</si>
  <si>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</si>
  <si>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</si>
  <si>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</si>
  <si>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</si>
  <si>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</si>
  <si>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</si>
  <si>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</si>
  <si>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</si>
  <si>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</si>
  <si>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</si>
  <si>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</si>
  <si>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</si>
  <si>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</si>
  <si>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</si>
  <si>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</si>
  <si>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</si>
  <si>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</si>
  <si>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</si>
  <si>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</si>
  <si>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</si>
  <si>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</si>
  <si>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</si>
  <si>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</si>
  <si>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</si>
  <si>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</si>
  <si>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</si>
  <si>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</si>
  <si>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</si>
  <si>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</si>
  <si>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</si>
  <si>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</si>
  <si>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</si>
  <si>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</si>
  <si>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</si>
  <si>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</si>
  <si>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</si>
  <si>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</si>
  <si>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</si>
  <si>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</si>
  <si>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</si>
  <si>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</si>
  <si>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</si>
  <si>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</si>
  <si>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</si>
  <si>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</si>
  <si>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</si>
  <si>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</si>
  <si>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</si>
  <si>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</si>
  <si>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</si>
  <si>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</si>
  <si>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</si>
  <si>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</si>
  <si>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</si>
  <si>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</si>
  <si>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</si>
  <si>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</si>
  <si>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</si>
  <si>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</si>
  <si>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</si>
  <si>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</si>
  <si>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</si>
  <si>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</si>
  <si>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</si>
  <si>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</si>
  <si>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</si>
  <si>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</si>
  <si>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</si>
  <si>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</si>
  <si>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</si>
  <si>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</si>
  <si>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</si>
  <si>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</si>
  <si>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</si>
  <si>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</si>
  <si>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</si>
  <si>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</si>
  <si>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</si>
  <si>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</si>
  <si>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</si>
  <si>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</si>
  <si>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</si>
  <si>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</si>
  <si>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</si>
  <si>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</si>
  <si>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</si>
  <si>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</si>
  <si>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</si>
  <si>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</si>
  <si>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</si>
  <si>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</si>
  <si>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</si>
  <si>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</si>
  <si>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</si>
  <si>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</si>
  <si>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</si>
  <si>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</si>
  <si>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</si>
  <si>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</si>
  <si>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</si>
  <si>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</si>
  <si>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</si>
  <si>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</si>
  <si>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</si>
  <si>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</si>
  <si>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</si>
  <si>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</si>
  <si>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</si>
  <si>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</si>
  <si>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</si>
  <si>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</si>
  <si>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</si>
  <si>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</si>
  <si>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</si>
  <si>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</si>
  <si>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</si>
  <si>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</si>
  <si>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</si>
  <si>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</si>
  <si>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</si>
  <si>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</si>
  <si>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</si>
  <si>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</si>
  <si>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</si>
  <si>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</si>
  <si>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</si>
  <si>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</si>
  <si>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</si>
  <si>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</si>
  <si>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</si>
  <si>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</si>
  <si>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</si>
  <si>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</si>
  <si>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</si>
  <si>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</si>
  <si>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</si>
  <si>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</si>
  <si>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</si>
  <si>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</si>
  <si>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</si>
  <si>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</si>
  <si>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</si>
  <si>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</si>
  <si>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</si>
  <si>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</si>
  <si>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</si>
  <si>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</si>
  <si>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</si>
  <si>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</si>
  <si>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</si>
  <si>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</si>
  <si>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</si>
  <si>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</si>
  <si>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</si>
  <si>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</si>
  <si>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</si>
  <si>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</si>
  <si>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</si>
  <si>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</si>
  <si>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</si>
  <si>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</si>
  <si>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</si>
  <si>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</si>
  <si>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</si>
  <si>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</si>
  <si>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</si>
  <si>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</si>
  <si>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</si>
  <si>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</si>
  <si>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</si>
  <si>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</si>
  <si>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</si>
  <si>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</si>
  <si>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</si>
  <si>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</si>
  <si>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</si>
  <si>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</si>
  <si>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</si>
  <si>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</si>
  <si>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</si>
  <si>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</si>
  <si>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</si>
  <si>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</si>
  <si>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</si>
  <si>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</si>
  <si>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</si>
  <si>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</si>
  <si>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</si>
  <si>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</si>
  <si>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</si>
  <si>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</si>
  <si>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</si>
  <si>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</si>
  <si>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</si>
  <si>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</si>
  <si>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</si>
  <si>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</si>
  <si>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</si>
  <si>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</si>
  <si>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</si>
  <si>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</si>
  <si>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</si>
  <si>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</si>
  <si>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</si>
  <si>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</si>
  <si>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</si>
  <si>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</si>
  <si>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</si>
  <si>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</si>
  <si>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</si>
  <si>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</si>
  <si>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</si>
  <si>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</si>
  <si>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</si>
  <si>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</si>
  <si>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</si>
  <si>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</si>
  <si>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</si>
  <si>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</si>
  <si>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</si>
  <si>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</si>
  <si>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</si>
  <si>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</si>
  <si>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</si>
  <si>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</si>
  <si>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</si>
  <si>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</si>
  <si>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</si>
  <si>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</si>
  <si>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</si>
  <si>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</si>
  <si>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</si>
  <si>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</si>
  <si>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</si>
  <si>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</si>
  <si>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</si>
  <si>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</si>
  <si>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</si>
  <si>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</si>
  <si>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</si>
  <si>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</si>
  <si>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</si>
  <si>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</si>
  <si>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</si>
  <si>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</si>
  <si>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</si>
  <si>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</si>
  <si>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</si>
  <si>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</si>
  <si>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</si>
  <si>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</si>
  <si>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</si>
  <si>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</si>
  <si>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</si>
  <si>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</si>
  <si>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EB-2019-0175</t>
  </si>
  <si>
    <t>2020 IRM Application</t>
  </si>
  <si>
    <t>EB-2017-0038</t>
  </si>
  <si>
    <t>2018 COS Application</t>
  </si>
  <si>
    <t>Intermediate</t>
  </si>
  <si>
    <t>EB-2019-0033</t>
  </si>
  <si>
    <t>EB-2016-0068</t>
  </si>
  <si>
    <t>EB-2015-0067</t>
  </si>
  <si>
    <t>EB-2018-0030</t>
  </si>
  <si>
    <t>Save on Energy Instant Discount Program</t>
  </si>
  <si>
    <t>Whole Home Pilot Program</t>
  </si>
  <si>
    <t>2015-2018</t>
  </si>
  <si>
    <t>2018 Settlement Agreement, p. 17</t>
  </si>
  <si>
    <t>ERTH Power - Erie Thames</t>
  </si>
  <si>
    <t>2017-2018</t>
  </si>
  <si>
    <t>GS&gt;50 to 999 kW</t>
  </si>
  <si>
    <t>Persistence in 2019</t>
  </si>
  <si>
    <t>Persistence in 2020</t>
  </si>
  <si>
    <t>Save on Instant Discount Program</t>
  </si>
  <si>
    <t>Billing Wattage (W)</t>
  </si>
  <si>
    <t>d * e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</si>
  <si>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/1000</t>
    </r>
  </si>
  <si>
    <t>Metal Halide</t>
  </si>
  <si>
    <t>Less streetlight projects</t>
  </si>
  <si>
    <t>Persistence in 2021</t>
  </si>
  <si>
    <t>Persistence in 2022</t>
  </si>
  <si>
    <t>Adjustment to 2012 savings in 2013</t>
  </si>
  <si>
    <t>Adjustment to 2012 savings in 2014</t>
  </si>
  <si>
    <t>%</t>
  </si>
  <si>
    <t>Removal of streetlights</t>
  </si>
  <si>
    <t>Less street lights</t>
  </si>
  <si>
    <t>Note:  Persistence past 2017 is not included as it is captured in the 2018 load forecast</t>
  </si>
  <si>
    <t>Adjustment to 2015 savings in 2017</t>
  </si>
  <si>
    <t>Adjustment to 2015 savings in 2016</t>
  </si>
  <si>
    <t>Adjustment to 2015 savings in 2018</t>
  </si>
  <si>
    <t>Unverified</t>
  </si>
  <si>
    <t>2011 and 2012 (20% of target)</t>
  </si>
  <si>
    <t>Billed monthly hourly peak (kW)</t>
  </si>
  <si>
    <t>Total facility monthly hourly peak demand (kW)</t>
  </si>
  <si>
    <t>Table 9: Lost revenue from cogeneration project implemented in 2015</t>
  </si>
  <si>
    <t>Data are only provided for 2017 because 2016 LRAMVA has already been claimed, and the project is built into the 2018 forecast from the use of actual load data.</t>
  </si>
  <si>
    <t>PSUI results for 2017 from Tab 9. Cogeneration</t>
  </si>
  <si>
    <t>9. Cogeneration</t>
  </si>
  <si>
    <t>New tab</t>
  </si>
  <si>
    <t>Calculated lost load from actual metered data for cogeneration and billing</t>
  </si>
  <si>
    <t>Large chunky project use not captured by IESO data</t>
  </si>
  <si>
    <t>Note: Total facility monthly hourly peak demand is the hour in the month with the highest (billed demand plus generation)</t>
  </si>
  <si>
    <t>a - b</t>
  </si>
  <si>
    <t>--&gt;</t>
  </si>
  <si>
    <t xml:space="preserve">Tab 5, </t>
  </si>
  <si>
    <t>Monthly average</t>
  </si>
  <si>
    <t>Note:  Rates for 2016 and 2019 have been deleted as they are not part of the LRAMVA disposition</t>
  </si>
  <si>
    <t>Rows 129,132</t>
  </si>
  <si>
    <t>Removed rates for 2015 and 2019</t>
  </si>
  <si>
    <t>Not part of this application; 2015 already claimed, 2019 not being claimed at this time</t>
  </si>
  <si>
    <t>Being dealt with as a  special case</t>
  </si>
  <si>
    <t>C51:C52, H154:H155</t>
  </si>
  <si>
    <t>Carrying charge interest rate for Jan-Apr 2020 estimated</t>
  </si>
  <si>
    <t>Final value not yet published by OEB</t>
  </si>
  <si>
    <t>Table 8-a:  2012 Projects</t>
  </si>
  <si>
    <t>Persistence in 2013</t>
  </si>
  <si>
    <t>Persistence in 2014</t>
  </si>
  <si>
    <t>Persistence in 2015</t>
  </si>
  <si>
    <t>Persistence in 2016</t>
  </si>
  <si>
    <t>Persistence in 2017</t>
  </si>
  <si>
    <t>Table 8-b:  2013 Projects</t>
  </si>
  <si>
    <t>Clinton HPS</t>
  </si>
  <si>
    <t>West Perth HPS</t>
  </si>
  <si>
    <t>West Perth LED</t>
  </si>
  <si>
    <t>Table 8-d:  2015 Projects</t>
  </si>
  <si>
    <t>Table 8-c:  2014 Projects</t>
  </si>
  <si>
    <t>Table 8-e:  2018 Projects</t>
  </si>
  <si>
    <t>Gross kWh savings</t>
  </si>
  <si>
    <t>Net kWh savings</t>
  </si>
  <si>
    <t>Less streetlights</t>
  </si>
  <si>
    <t>For the purposes of this application, the concern is persistence in 2016 and 2017. LRAMVA for prior years has already been disposed of. Persistence of 2011-2015 projects in 2018 is captured in the 2018 load forecast</t>
  </si>
  <si>
    <t>Notes:</t>
  </si>
  <si>
    <t>Value in 2012 is the kW rating of the bulbs (not kilowatt-months for billing purposes)</t>
  </si>
  <si>
    <t>Value in 2015 is the kW rating of the bulbs (not kilowatt-months for billing purposes)</t>
  </si>
  <si>
    <t>Cumulative gross kW reduction</t>
  </si>
  <si>
    <t>Net to Gross Ratio is for the ERII initiative; a project specific value is not available</t>
  </si>
  <si>
    <t>Net to Gross Ratio is for the Retrofit program; a project specific value is not available</t>
  </si>
  <si>
    <t>Note:</t>
  </si>
  <si>
    <t>Net to Gross Ratio is calculated by comparing the net results for the Retrofit program in the Participation and Cost Report to the gross values submitted by ERTH to the IESO.</t>
  </si>
  <si>
    <t>Cell Q136</t>
  </si>
  <si>
    <t>Rows 179,310,440</t>
  </si>
  <si>
    <t xml:space="preserve">Street light savings removed from ERII/Retrofit program </t>
  </si>
  <si>
    <t>AG267:271, AG398:AG401, AG530:AG532</t>
  </si>
  <si>
    <t>Street light demand reduction persistence is from Tab 8</t>
  </si>
  <si>
    <t>Rows 180, 181</t>
  </si>
  <si>
    <t>Where IESO showed adjustments in more than one year, each adjustment is shown separately</t>
  </si>
  <si>
    <t>Facilitates comparison with IESO reporting</t>
  </si>
  <si>
    <t>Rows 58,681</t>
  </si>
  <si>
    <t>Being dealt with as a special case, avoids double counting (see Tab 8)</t>
  </si>
  <si>
    <t>AG210:AG211, AG755, AG771:772</t>
  </si>
  <si>
    <t>Street light savings and persistence from Tab 8</t>
  </si>
  <si>
    <t>Being dealt with as a special case</t>
  </si>
  <si>
    <t>Q136</t>
  </si>
  <si>
    <t>Rows 59, 60</t>
  </si>
  <si>
    <t>8. Street Lights</t>
  </si>
  <si>
    <t>Entire tab</t>
  </si>
  <si>
    <t>Street light project details</t>
  </si>
  <si>
    <t>IESO did not estimate customer peak demand reductions; estimated from actual metered data</t>
  </si>
  <si>
    <t>D9</t>
  </si>
  <si>
    <t>Year of previous threshold corrected</t>
  </si>
  <si>
    <t>Staff Question-19 a) i.</t>
  </si>
  <si>
    <t>E30</t>
  </si>
  <si>
    <t>Corrected threshold value for GS&gt;50 in which two numbers had been transposed</t>
  </si>
  <si>
    <t>Staff Question-19 c) i.</t>
  </si>
  <si>
    <t>Save on Energy</t>
  </si>
  <si>
    <t>Save on Energy Smart Thermostat Program</t>
  </si>
  <si>
    <r>
      <t>Cells in</t>
    </r>
    <r>
      <rPr>
        <sz val="11"/>
        <color theme="9"/>
        <rFont val="Calibri (Body)"/>
      </rPr>
      <t xml:space="preserve"> orange</t>
    </r>
  </si>
  <si>
    <t>Updated from Dec 31 P&amp;C report to Apr 2019 P&amp;C report</t>
  </si>
  <si>
    <t>kWh threshold: EB-2012-0121, ETPL_201_Load Forecast_Settlement_20181003.XLSX, Allocation and kW/kWh based on Manual adjustment in 2012 Settlement Agreement, p. 16</t>
  </si>
  <si>
    <t>Application #</t>
  </si>
  <si>
    <t>Community</t>
  </si>
  <si>
    <t>Total Gross kWh savings in the year</t>
  </si>
  <si>
    <t>Central Elgin</t>
  </si>
  <si>
    <t>EZT</t>
  </si>
  <si>
    <t>Thamesford/Zorra</t>
  </si>
  <si>
    <t>Beachville/SWOX</t>
  </si>
  <si>
    <t>Ingersoll</t>
  </si>
  <si>
    <t>Norwich</t>
  </si>
  <si>
    <t>Aylmer</t>
  </si>
  <si>
    <t>West Perth</t>
  </si>
  <si>
    <t>Clinton</t>
  </si>
  <si>
    <t>Summary of 2012 projects</t>
  </si>
  <si>
    <t>Details of 2012 projects</t>
  </si>
  <si>
    <t>Beachville HPS 150W</t>
  </si>
  <si>
    <t>Beachville HPS 250W</t>
  </si>
  <si>
    <t>Beachville LEOTEK 92W</t>
  </si>
  <si>
    <t>Beachville Philips Urbansea 88W</t>
  </si>
  <si>
    <t>Persistence in 2018</t>
  </si>
  <si>
    <t>Captured in LF</t>
  </si>
  <si>
    <t>Central Elgin HPS 100W</t>
  </si>
  <si>
    <t>Central Elgin HPS 70W</t>
  </si>
  <si>
    <t>Central Elgin HPS 150W</t>
  </si>
  <si>
    <t>Central Elgin HPS 250W</t>
  </si>
  <si>
    <t>Central Elgin Leotek LED (52W)</t>
  </si>
  <si>
    <t>Central Elgin Leotek LED (92W)</t>
  </si>
  <si>
    <t>Central Elgin Philips LED 70W</t>
  </si>
  <si>
    <t>Central Elgin Philips LED 60W</t>
  </si>
  <si>
    <t>Central Elgin Philips LED 88W</t>
  </si>
  <si>
    <t>Central Elgin Philips LED 45W</t>
  </si>
  <si>
    <t>EZT HPS 100W</t>
  </si>
  <si>
    <t>EZT HPS 130W</t>
  </si>
  <si>
    <t>EZT HPS 150W</t>
  </si>
  <si>
    <t>EZT HPS 250W</t>
  </si>
  <si>
    <t>EZT Leotek LED (52W)</t>
  </si>
  <si>
    <t>EZT Leotek LED (92W)</t>
  </si>
  <si>
    <t>EZT Philips LED 72W</t>
  </si>
  <si>
    <t>EZT Philps LED 102W</t>
  </si>
  <si>
    <t>Thamesford-Zorra HPS 100W</t>
  </si>
  <si>
    <t>Thamesford-Zorra HPS 150W</t>
  </si>
  <si>
    <t>Thamesford-Zorra HPS 250W</t>
  </si>
  <si>
    <t>Thamesford-Zorra Philips LED 60W</t>
  </si>
  <si>
    <t>Thamesford-Zorra Philips LED 88W</t>
  </si>
  <si>
    <t>Ingersoll HPS 100W</t>
  </si>
  <si>
    <t>Ingersoll HPS 150W</t>
  </si>
  <si>
    <t>Ingersoll HPS 250W</t>
  </si>
  <si>
    <t>Ingersoll Leotek LED 52W</t>
  </si>
  <si>
    <t>Ingersoll Leotek LED 92W</t>
  </si>
  <si>
    <t>Ingersoll Philips LED 60W</t>
  </si>
  <si>
    <t>Ingersoll Philips LED 72W</t>
  </si>
  <si>
    <t>Ingersoll Philips LED 88W</t>
  </si>
  <si>
    <t>Ingersoll Philips LED 102W</t>
  </si>
  <si>
    <t>Ingersoll Quattro Domus LED 94W</t>
  </si>
  <si>
    <t>Norwich HPS 70W</t>
  </si>
  <si>
    <t>Norwich HPS 100W</t>
  </si>
  <si>
    <t>Norwich HPS 150W</t>
  </si>
  <si>
    <t>Norwich HPS 250W</t>
  </si>
  <si>
    <t>Norwich Decorative HPS 70W</t>
  </si>
  <si>
    <t>Norwich Decorative HPS 100W</t>
  </si>
  <si>
    <t>Norwich Decorative HPS 150W</t>
  </si>
  <si>
    <t>Norwich LED 35W</t>
  </si>
  <si>
    <t>Norwich LED 55W</t>
  </si>
  <si>
    <t>Norwich LED 80W</t>
  </si>
  <si>
    <t>Summary of 2013 Projects</t>
  </si>
  <si>
    <t>Details of 2013 Projects</t>
  </si>
  <si>
    <t>Aylmer HPS 70W</t>
  </si>
  <si>
    <t>Aylmer HPS 100W</t>
  </si>
  <si>
    <t>Aylmer HPS 150W</t>
  </si>
  <si>
    <t>Aylmer HPS 250W</t>
  </si>
  <si>
    <t>Aylmer MH 175W</t>
  </si>
  <si>
    <t>Aylmer Leotek LED 52W</t>
  </si>
  <si>
    <t>Aylmer Philips LED 36W</t>
  </si>
  <si>
    <t>Aylmer Philips SVM 48W32 LED</t>
  </si>
  <si>
    <t>Aylmer Philps SVM 48W48 LED</t>
  </si>
  <si>
    <t>Aylmer Philips SVM 72W58 LED</t>
  </si>
  <si>
    <t>Aylmer Phlips Ancestra LEDLED</t>
  </si>
  <si>
    <t>Aylmer Philips Serenade LED</t>
  </si>
  <si>
    <t>Clinton Metal Halide</t>
  </si>
  <si>
    <t>Clinton Philips LED</t>
  </si>
  <si>
    <t xml:space="preserve">Clinton King LED </t>
  </si>
  <si>
    <t>Clinton Philips</t>
  </si>
  <si>
    <t>Clinton Philips-Decorative</t>
  </si>
  <si>
    <t>Clinton Philips-Post top</t>
  </si>
  <si>
    <t>Staff question-20 prompted a review of the original streetlighting applications and the tab was updated accordingly</t>
  </si>
  <si>
    <t>Staff Question-22 a)</t>
  </si>
  <si>
    <t>Summary of 2014 Project</t>
  </si>
  <si>
    <t>Details of 2014 Project</t>
  </si>
  <si>
    <t>Summary of 2015 Project</t>
  </si>
  <si>
    <t>Details of 2015 Project</t>
  </si>
  <si>
    <t>Details of 2018 Project (April 2018)</t>
  </si>
  <si>
    <t>Sources:</t>
  </si>
  <si>
    <t>Source:</t>
  </si>
  <si>
    <t>ERTH records of individual poles in "Clinton 2018 Lights completed.xlsx", run 2018-07-18</t>
  </si>
  <si>
    <t>Source: Post-installation Retrofit Business Case, energy savings are consistent with post-installation Retrofit claim</t>
  </si>
  <si>
    <t>Gross energy savings from post-submission Retrofit application forms</t>
  </si>
  <si>
    <t>(a-b) * c</t>
  </si>
  <si>
    <t>12 months</t>
  </si>
  <si>
    <t>Original billing (kW)</t>
  </si>
  <si>
    <t>Post billing (kW)</t>
  </si>
  <si>
    <t>12 Months</t>
  </si>
  <si>
    <t>Summary of 2018 Project in Clinton</t>
  </si>
  <si>
    <t>Source: Customer bills</t>
  </si>
  <si>
    <t>Source: customer bills</t>
  </si>
  <si>
    <t>NTG from IESO final result reports for the Retrofit program, 2018 NTG uses 2017 NTG value</t>
  </si>
  <si>
    <t>Details of Project (May 2018)</t>
  </si>
  <si>
    <t>Details of Project (June 2018)</t>
  </si>
  <si>
    <t>Details of Project (July, 2018)</t>
  </si>
  <si>
    <t>Table 8: Energy savings from streetlighting projects</t>
  </si>
  <si>
    <t>Tables broken down by individual project and allocated to appropriate year based on data in post-completion Retrofit submissions and customer bills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</si>
</sst>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color theme="9"/>
      <name val="Arial"/>
      <family val="2"/>
    </font>
    <font>
      <sz val="11"/>
      <color theme="9"/>
      <name val="Arial"/>
      <family val="2"/>
    </font>
    <font>
      <sz val="11"/>
      <color theme="9"/>
      <name val="Calibri (Body)"/>
    </font>
    <font>
      <b/>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66" fontId="243" fillId="28" borderId="35" xfId="71" quotePrefix="1" applyFont="1" applyFill="1" applyBorder="1" applyAlignment="1" applyProtection="1">
      <alignment horizontal="center"/>
      <protection locked="0"/>
    </xf>
    <xf numFmtId="166" fontId="244" fillId="28" borderId="35" xfId="71" applyFont="1" applyFill="1" applyBorder="1" applyAlignment="1" applyProtection="1">
      <alignment horizontal="center"/>
      <protection locked="0"/>
    </xf>
    <xf numFmtId="166" fontId="5" fillId="28" borderId="35" xfId="71" applyFont="1" applyFill="1" applyBorder="1" applyProtection="1">
      <protection locked="0"/>
    </xf>
    <xf numFmtId="3" fontId="58" fillId="28" borderId="35" xfId="0" applyNumberFormat="1" applyFont="1" applyFill="1" applyBorder="1" applyAlignment="1" applyProtection="1">
      <alignment horizontal="center" vertic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0" fontId="12" fillId="0" borderId="0" xfId="5"/>
    <xf numFmtId="171" fontId="241" fillId="2" borderId="0" xfId="5151" applyNumberFormat="1" applyFont="1" applyFill="1" applyAlignment="1">
      <alignment vertical="center"/>
    </xf>
    <xf numFmtId="0" fontId="12" fillId="2" borderId="0" xfId="5" applyFill="1"/>
    <xf numFmtId="0" fontId="5" fillId="28" borderId="35" xfId="5" applyFont="1" applyFill="1" applyBorder="1" applyProtection="1">
      <protection locked="0"/>
    </xf>
    <xf numFmtId="166" fontId="5" fillId="28" borderId="35" xfId="71" quotePrefix="1" applyFont="1" applyFill="1" applyBorder="1" applyProtection="1">
      <protection locked="0"/>
    </xf>
    <xf numFmtId="17" fontId="4" fillId="28" borderId="35" xfId="5" applyNumberFormat="1" applyFont="1" applyFill="1" applyBorder="1"/>
    <xf numFmtId="0" fontId="4" fillId="28" borderId="35" xfId="5" applyFont="1" applyFill="1" applyBorder="1" applyProtection="1">
      <protection locked="0"/>
    </xf>
    <xf numFmtId="40" fontId="243" fillId="28" borderId="35" xfId="5" quotePrefix="1" applyNumberFormat="1" applyFont="1" applyFill="1" applyBorder="1" applyAlignment="1" applyProtection="1">
      <alignment horizontal="center"/>
      <protection locked="0"/>
    </xf>
    <xf numFmtId="40" fontId="244" fillId="28" borderId="35" xfId="5" applyNumberFormat="1" applyFont="1" applyFill="1" applyBorder="1" applyAlignment="1" applyProtection="1">
      <alignment horizontal="center"/>
      <protection locked="0"/>
    </xf>
    <xf numFmtId="166" fontId="4" fillId="28" borderId="35" xfId="71" quotePrefix="1" applyFont="1" applyFill="1" applyBorder="1" applyProtection="1">
      <protection locked="0"/>
    </xf>
    <xf numFmtId="0" fontId="222" fillId="2" borderId="0"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0" fontId="222" fillId="2" borderId="89" xfId="0" applyNumberFormat="1" applyFont="1" applyFill="1" applyBorder="1" applyAlignment="1" applyProtection="1">
      <alignment vertical="top"/>
      <protection locked="0"/>
    </xf>
    <xf numFmtId="9" fontId="45" fillId="28" borderId="0" xfId="72" applyFont="1" applyFill="1" applyBorder="1" applyAlignment="1">
      <alignment horizontal="center" vertical="center"/>
    </xf>
    <xf numFmtId="177" fontId="0" fillId="2" borderId="0" xfId="71" applyNumberFormat="1" applyFont="1" applyFill="1"/>
    <xf numFmtId="177" fontId="1" fillId="28" borderId="35" xfId="71" quotePrefix="1" applyNumberFormat="1" applyFont="1" applyFill="1" applyBorder="1" applyAlignment="1" applyProtection="1">
      <alignment horizontal="center"/>
      <protection locked="0"/>
    </xf>
    <xf numFmtId="177" fontId="5" fillId="28" borderId="35" xfId="0" applyNumberFormat="1" applyFont="1" applyFill="1" applyBorder="1" applyProtection="1">
      <protection locked="0"/>
    </xf>
    <xf numFmtId="177" fontId="4" fillId="28" borderId="35" xfId="71" quotePrefix="1" applyNumberFormat="1" applyFont="1" applyFill="1" applyBorder="1" applyProtection="1">
      <protection locked="0"/>
    </xf>
    <xf numFmtId="0" fontId="0" fillId="0" borderId="0" xfId="0" applyBorder="1" applyAlignment="1">
      <alignment horizontal="center" vertical="center" wrapText="1"/>
    </xf>
    <xf numFmtId="0" fontId="0" fillId="2" borderId="0" xfId="0" quotePrefix="1" applyFill="1"/>
    <xf numFmtId="3" fontId="0" fillId="0" borderId="0" xfId="0" applyNumberFormat="1"/>
    <xf numFmtId="282" fontId="41" fillId="2" borderId="0" xfId="0" applyNumberFormat="1" applyFont="1" applyFill="1" applyBorder="1" applyAlignment="1" applyProtection="1">
      <alignment horizontal="center" vertical="center"/>
      <protection locked="0"/>
    </xf>
    <xf numFmtId="169" fontId="41" fillId="2" borderId="0" xfId="71" applyNumberFormat="1" applyFont="1" applyFill="1" applyBorder="1" applyAlignment="1" applyProtection="1">
      <alignment horizontal="center" vertical="center"/>
      <protection locked="0"/>
    </xf>
    <xf numFmtId="169" fontId="42" fillId="2" borderId="0" xfId="71" applyNumberFormat="1" applyFont="1" applyFill="1" applyBorder="1" applyAlignment="1" applyProtection="1">
      <alignment horizontal="center" vertical="center"/>
      <protection locked="0"/>
    </xf>
    <xf numFmtId="169" fontId="42" fillId="2" borderId="0" xfId="0" applyNumberFormat="1" applyFont="1" applyFill="1" applyBorder="1" applyAlignment="1" applyProtection="1">
      <alignment horizontal="center" vertical="center"/>
      <protection locked="0"/>
    </xf>
    <xf numFmtId="283" fontId="42" fillId="2" borderId="0" xfId="70" applyNumberFormat="1" applyFont="1" applyFill="1" applyBorder="1" applyAlignment="1" applyProtection="1">
      <alignment horizontal="center" vertical="center"/>
      <protection locked="0"/>
    </xf>
    <xf numFmtId="168" fontId="42" fillId="2" borderId="0" xfId="0" applyNumberFormat="1" applyFont="1" applyFill="1" applyBorder="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0" fontId="5" fillId="28" borderId="35" xfId="0" applyFont="1" applyFill="1" applyBorder="1"/>
    <xf numFmtId="40" fontId="5" fillId="28" borderId="35" xfId="0" applyNumberFormat="1" applyFont="1" applyFill="1" applyBorder="1" applyAlignment="1" applyProtection="1">
      <alignment horizontal="center"/>
      <protection locked="0"/>
    </xf>
    <xf numFmtId="0" fontId="7" fillId="28" borderId="35" xfId="5" applyFont="1" applyFill="1" applyBorder="1" applyProtection="1">
      <protection locked="0"/>
    </xf>
    <xf numFmtId="17" fontId="7" fillId="28" borderId="35" xfId="5" applyNumberFormat="1" applyFont="1" applyFill="1" applyBorder="1"/>
    <xf numFmtId="9" fontId="5" fillId="28" borderId="35" xfId="72" applyFont="1" applyFill="1" applyBorder="1" applyProtection="1">
      <protection locked="0"/>
    </xf>
    <xf numFmtId="177" fontId="5" fillId="28" borderId="35" xfId="71" applyNumberFormat="1" applyFont="1" applyFill="1" applyBorder="1" applyProtection="1">
      <protection locked="0"/>
    </xf>
    <xf numFmtId="9" fontId="5" fillId="28" borderId="35" xfId="72" applyFont="1" applyFill="1" applyBorder="1" applyAlignment="1" applyProtection="1">
      <alignment horizontal="center"/>
      <protection locked="0"/>
    </xf>
    <xf numFmtId="0" fontId="222" fillId="2" borderId="89" xfId="0" applyFont="1" applyFill="1" applyBorder="1" applyAlignment="1" applyProtection="1">
      <alignment vertical="top"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wrapText="1"/>
    </xf>
    <xf numFmtId="3" fontId="245" fillId="2" borderId="0" xfId="0" applyNumberFormat="1" applyFont="1" applyFill="1" applyBorder="1" applyAlignment="1" applyProtection="1">
      <alignment vertical="center"/>
      <protection locked="0"/>
    </xf>
    <xf numFmtId="3" fontId="246" fillId="2" borderId="0" xfId="0" applyNumberFormat="1" applyFont="1" applyFill="1" applyBorder="1" applyAlignment="1" applyProtection="1">
      <alignment horizontal="center" vertical="center"/>
      <protection locked="0"/>
    </xf>
    <xf numFmtId="3" fontId="246" fillId="28" borderId="35" xfId="0" applyNumberFormat="1" applyFont="1" applyFill="1" applyBorder="1" applyAlignment="1" applyProtection="1">
      <alignment horizontal="center" vertical="center"/>
      <protection locked="0"/>
    </xf>
    <xf numFmtId="177" fontId="5" fillId="28" borderId="35" xfId="71" applyNumberFormat="1" applyFont="1" applyFill="1" applyBorder="1" applyAlignment="1" applyProtection="1">
      <alignment vertical="top"/>
      <protection locked="0"/>
    </xf>
    <xf numFmtId="166" fontId="5" fillId="28" borderId="35" xfId="71" quotePrefix="1" applyFont="1" applyFill="1" applyBorder="1" applyAlignment="1" applyProtection="1">
      <alignment horizontal="center"/>
      <protection locked="0"/>
    </xf>
    <xf numFmtId="17" fontId="209" fillId="28" borderId="35" xfId="0" applyNumberFormat="1" applyFont="1" applyFill="1" applyBorder="1"/>
    <xf numFmtId="166" fontId="248" fillId="28" borderId="35" xfId="71" applyFont="1" applyFill="1" applyBorder="1" applyAlignment="1" applyProtection="1">
      <alignment horizontal="center"/>
      <protection locked="0"/>
    </xf>
    <xf numFmtId="40" fontId="209" fillId="28" borderId="35" xfId="0" quotePrefix="1" applyNumberFormat="1" applyFont="1" applyFill="1" applyBorder="1" applyAlignment="1" applyProtection="1">
      <alignment horizontal="center"/>
      <protection locked="0"/>
    </xf>
    <xf numFmtId="0" fontId="209" fillId="28" borderId="35" xfId="0" applyFont="1" applyFill="1" applyBorder="1" applyProtection="1">
      <protection locked="0"/>
    </xf>
    <xf numFmtId="166" fontId="209" fillId="28" borderId="35" xfId="71" quotePrefix="1" applyFont="1" applyFill="1" applyBorder="1" applyProtection="1">
      <protection locked="0"/>
    </xf>
    <xf numFmtId="166" fontId="209" fillId="28" borderId="35" xfId="71" applyFont="1" applyFill="1" applyBorder="1" applyProtection="1">
      <protection locked="0"/>
    </xf>
    <xf numFmtId="166" fontId="5" fillId="28" borderId="35" xfId="71" applyFont="1" applyFill="1" applyBorder="1" applyAlignment="1" applyProtection="1">
      <alignment horizontal="center"/>
      <protection locked="0"/>
    </xf>
    <xf numFmtId="17" fontId="5" fillId="0" borderId="102" xfId="0" applyNumberFormat="1" applyFont="1" applyFill="1" applyBorder="1"/>
    <xf numFmtId="177" fontId="0" fillId="28" borderId="35" xfId="71"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xf>
    <xf numFmtId="0" fontId="0" fillId="28" borderId="134" xfId="0" applyFill="1" applyBorder="1" applyAlignment="1">
      <alignment horizontal="left" vertic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177" fontId="5" fillId="28" borderId="53" xfId="71" applyNumberFormat="1" applyFont="1" applyFill="1" applyBorder="1" applyAlignment="1" applyProtection="1">
      <alignment vertical="top"/>
      <protection locked="0"/>
    </xf>
    <xf numFmtId="0" fontId="0" fillId="0" borderId="102" xfId="0" applyBorder="1" applyAlignment="1">
      <alignment vertical="top"/>
    </xf>
    <xf numFmtId="0" fontId="0" fillId="0" borderId="36" xfId="0" applyBorder="1" applyAlignment="1">
      <alignment vertical="top"/>
    </xf>
    <xf numFmtId="177" fontId="0" fillId="28" borderId="53" xfId="71" applyNumberFormat="1" applyFont="1" applyFill="1" applyBorder="1" applyAlignment="1">
      <alignment vertical="top"/>
    </xf>
    <xf numFmtId="0" fontId="0" fillId="28" borderId="36" xfId="0" applyFill="1" applyBorder="1" applyAlignment="1">
      <alignment vertical="top"/>
    </xf>
    <xf numFmtId="9" fontId="5" fillId="28" borderId="53" xfId="72" applyFont="1" applyFill="1" applyBorder="1" applyAlignment="1" applyProtection="1">
      <alignment horizontal="center" vertical="top"/>
      <protection locked="0"/>
    </xf>
    <xf numFmtId="0" fontId="0" fillId="0" borderId="36" xfId="0" applyBorder="1" applyAlignment="1">
      <alignment horizontal="center" vertical="top"/>
    </xf>
    <xf numFmtId="0" fontId="91" fillId="92" borderId="0" xfId="0" applyFont="1" applyFill="1" applyAlignment="1">
      <alignment horizontal="left" vertical="center" wrapText="1"/>
    </xf>
    <xf numFmtId="0" fontId="5" fillId="28" borderId="53" xfId="0" applyFont="1" applyFill="1" applyBorder="1" applyAlignment="1" applyProtection="1">
      <alignment horizontal="center" vertical="top"/>
      <protection locked="0"/>
    </xf>
    <xf numFmtId="0" fontId="0" fillId="0" borderId="102" xfId="0" applyBorder="1" applyAlignment="1">
      <alignment horizontal="center" vertical="top"/>
    </xf>
    <xf numFmtId="171" fontId="241" fillId="2" borderId="0" xfId="5151" applyNumberFormat="1" applyFont="1" applyFill="1" applyAlignment="1">
      <alignment vertical="center" wrapText="1"/>
    </xf>
    <xf numFmtId="0" fontId="0" fillId="0" borderId="0" xfId="0" applyAlignment="1">
      <alignment wrapText="1"/>
    </xf>
    <xf numFmtId="9" fontId="72" fillId="26" borderId="120" xfId="5151" applyNumberFormat="1" applyFont="1"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2058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9073" cy="233251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844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166082"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858110"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86808"/>
          <a:ext cx="19592219" cy="1894417"/>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86808"/>
          <a:ext cx="19592219" cy="1894417"/>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F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0" t="s">
        <v>174</v>
      </c>
      <c r="C3" s="810"/>
    </row>
    <row r="4" spans="1:3" ht="11.25" customHeight="1"/>
    <row r="5" spans="1:3" s="30" customFormat="1" ht="25.5" customHeight="1">
      <c r="B5" s="60" t="s">
        <v>419</v>
      </c>
      <c r="C5" s="60" t="s">
        <v>173</v>
      </c>
    </row>
    <row r="6" spans="1:3" s="176" customFormat="1" ht="48" customHeight="1">
      <c r="A6" s="241"/>
      <c r="B6" s="618" t="s">
        <v>170</v>
      </c>
      <c r="C6" s="671" t="s">
        <v>602</v>
      </c>
    </row>
    <row r="7" spans="1:3" s="176" customFormat="1" ht="21" customHeight="1">
      <c r="A7" s="241"/>
      <c r="B7" s="612" t="s">
        <v>551</v>
      </c>
      <c r="C7" s="672" t="s">
        <v>615</v>
      </c>
    </row>
    <row r="8" spans="1:3" s="176" customFormat="1" ht="32.25" customHeight="1">
      <c r="B8" s="612" t="s">
        <v>367</v>
      </c>
      <c r="C8" s="673" t="s">
        <v>603</v>
      </c>
    </row>
    <row r="9" spans="1:3" s="176" customFormat="1" ht="27.75" customHeight="1">
      <c r="B9" s="612" t="s">
        <v>169</v>
      </c>
      <c r="C9" s="673" t="s">
        <v>604</v>
      </c>
    </row>
    <row r="10" spans="1:3" s="176" customFormat="1" ht="33" customHeight="1">
      <c r="B10" s="612" t="s">
        <v>600</v>
      </c>
      <c r="C10" s="672" t="s">
        <v>608</v>
      </c>
    </row>
    <row r="11" spans="1:3" s="176" customFormat="1" ht="26.25" customHeight="1">
      <c r="B11" s="627" t="s">
        <v>368</v>
      </c>
      <c r="C11" s="675" t="s">
        <v>605</v>
      </c>
    </row>
    <row r="12" spans="1:3" s="176" customFormat="1" ht="39.75" customHeight="1">
      <c r="B12" s="612" t="s">
        <v>369</v>
      </c>
      <c r="C12" s="673" t="s">
        <v>606</v>
      </c>
    </row>
    <row r="13" spans="1:3" s="176" customFormat="1" ht="18" customHeight="1">
      <c r="B13" s="612" t="s">
        <v>370</v>
      </c>
      <c r="C13" s="673" t="s">
        <v>607</v>
      </c>
    </row>
    <row r="14" spans="1:3" s="176" customFormat="1" ht="13.5" customHeight="1">
      <c r="B14" s="612"/>
      <c r="C14" s="674"/>
    </row>
    <row r="15" spans="1:3" s="176" customFormat="1" ht="18" customHeight="1">
      <c r="B15" s="612" t="s">
        <v>670</v>
      </c>
      <c r="C15" s="672" t="s">
        <v>668</v>
      </c>
    </row>
    <row r="16" spans="1:3" s="176" customFormat="1" ht="8.25" customHeight="1">
      <c r="B16" s="612"/>
      <c r="C16" s="674"/>
    </row>
    <row r="17" spans="2:3" s="176" customFormat="1" ht="33" customHeight="1">
      <c r="B17" s="676" t="s">
        <v>601</v>
      </c>
      <c r="C17" s="677"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R19" sqref="R19"/>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817" t="s">
        <v>504</v>
      </c>
      <c r="D16" s="818"/>
      <c r="E16" s="818"/>
      <c r="F16" s="818"/>
      <c r="G16" s="818"/>
      <c r="H16" s="818"/>
      <c r="I16" s="818"/>
      <c r="J16" s="818"/>
      <c r="K16" s="818"/>
      <c r="L16" s="818"/>
      <c r="M16" s="818"/>
      <c r="N16" s="818"/>
      <c r="O16" s="818"/>
      <c r="P16" s="818"/>
      <c r="Q16" s="818"/>
      <c r="R16" s="818"/>
      <c r="S16" s="818"/>
      <c r="T16" s="818"/>
      <c r="U16" s="818"/>
    </row>
    <row r="17" spans="2:21" ht="55.5" customHeight="1">
      <c r="B17" s="706" t="s">
        <v>637</v>
      </c>
      <c r="C17" s="819" t="s">
        <v>702</v>
      </c>
      <c r="D17" s="819"/>
      <c r="E17" s="819"/>
      <c r="F17" s="819"/>
      <c r="G17" s="819"/>
      <c r="H17" s="819"/>
      <c r="I17" s="819"/>
      <c r="J17" s="819"/>
      <c r="K17" s="819"/>
      <c r="L17" s="819"/>
      <c r="M17" s="819"/>
      <c r="N17" s="819"/>
      <c r="O17" s="819"/>
      <c r="P17" s="819"/>
      <c r="Q17" s="819"/>
      <c r="R17" s="819"/>
      <c r="S17" s="819"/>
      <c r="T17" s="819"/>
      <c r="U17" s="820"/>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641</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638</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13" t="s">
        <v>639</v>
      </c>
      <c r="D23" s="813"/>
      <c r="E23" s="813"/>
      <c r="F23" s="813"/>
      <c r="G23" s="813"/>
      <c r="H23" s="813"/>
      <c r="I23" s="813"/>
      <c r="J23" s="813"/>
      <c r="K23" s="813"/>
      <c r="L23" s="813"/>
      <c r="M23" s="813"/>
      <c r="N23" s="813"/>
      <c r="O23" s="813"/>
      <c r="P23" s="813"/>
      <c r="Q23" s="813"/>
      <c r="R23" s="813"/>
      <c r="S23" s="813"/>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642</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13" t="s">
        <v>640</v>
      </c>
      <c r="D27" s="813"/>
      <c r="E27" s="813"/>
      <c r="F27" s="813"/>
      <c r="G27" s="813"/>
      <c r="H27" s="813"/>
      <c r="I27" s="813"/>
      <c r="J27" s="813"/>
      <c r="K27" s="813"/>
      <c r="L27" s="813"/>
      <c r="M27" s="813"/>
      <c r="N27" s="813"/>
      <c r="O27" s="813"/>
      <c r="P27" s="813"/>
      <c r="Q27" s="813"/>
      <c r="R27" s="813"/>
      <c r="S27" s="813"/>
      <c r="T27" s="813"/>
      <c r="U27" s="81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13" t="s">
        <v>643</v>
      </c>
      <c r="D29" s="813"/>
      <c r="E29" s="813"/>
      <c r="F29" s="813"/>
      <c r="G29" s="813"/>
      <c r="H29" s="813"/>
      <c r="I29" s="813"/>
      <c r="J29" s="813"/>
      <c r="K29" s="813"/>
      <c r="L29" s="813"/>
      <c r="M29" s="813"/>
      <c r="N29" s="813"/>
      <c r="O29" s="813"/>
      <c r="P29" s="813"/>
      <c r="Q29" s="813"/>
      <c r="R29" s="813"/>
      <c r="S29" s="813"/>
      <c r="T29" s="813"/>
      <c r="U29" s="81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644</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645</v>
      </c>
      <c r="C33" s="821" t="s">
        <v>646</v>
      </c>
      <c r="D33" s="821"/>
      <c r="E33" s="821"/>
      <c r="F33" s="821"/>
      <c r="G33" s="821"/>
      <c r="H33" s="821"/>
      <c r="I33" s="821"/>
      <c r="J33" s="821"/>
      <c r="K33" s="821"/>
      <c r="L33" s="821"/>
      <c r="M33" s="821"/>
      <c r="N33" s="821"/>
      <c r="O33" s="821"/>
      <c r="P33" s="821"/>
      <c r="Q33" s="821"/>
      <c r="R33" s="821"/>
      <c r="S33" s="821"/>
      <c r="T33" s="821"/>
      <c r="U33" s="822"/>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647</v>
      </c>
      <c r="C35" s="720" t="s">
        <v>648</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649</v>
      </c>
      <c r="C37" s="815" t="s">
        <v>650</v>
      </c>
      <c r="D37" s="815"/>
      <c r="E37" s="815"/>
      <c r="F37" s="815"/>
      <c r="G37" s="815"/>
      <c r="H37" s="815"/>
      <c r="I37" s="815"/>
      <c r="J37" s="815"/>
      <c r="K37" s="815"/>
      <c r="L37" s="815"/>
      <c r="M37" s="815"/>
      <c r="N37" s="815"/>
      <c r="O37" s="815"/>
      <c r="P37" s="815"/>
      <c r="Q37" s="815"/>
      <c r="R37" s="815"/>
      <c r="S37" s="815"/>
      <c r="T37" s="815"/>
      <c r="U37" s="816"/>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651</v>
      </c>
      <c r="C39" s="722" t="s">
        <v>652</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653</v>
      </c>
      <c r="C41" s="823" t="s">
        <v>654</v>
      </c>
      <c r="D41" s="823"/>
      <c r="E41" s="823"/>
      <c r="F41" s="823"/>
      <c r="G41" s="823"/>
      <c r="H41" s="823"/>
      <c r="I41" s="823"/>
      <c r="J41" s="823"/>
      <c r="K41" s="823"/>
      <c r="L41" s="823"/>
      <c r="M41" s="823"/>
      <c r="N41" s="823"/>
      <c r="O41" s="823"/>
      <c r="P41" s="823"/>
      <c r="Q41" s="823"/>
      <c r="R41" s="823"/>
      <c r="S41" s="823"/>
      <c r="T41" s="823"/>
      <c r="U41" s="82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655</v>
      </c>
      <c r="C43" s="720" t="s">
        <v>656</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11" t="s">
        <v>672</v>
      </c>
      <c r="D45" s="811"/>
      <c r="E45" s="811"/>
      <c r="F45" s="811"/>
      <c r="G45" s="811"/>
      <c r="H45" s="811"/>
      <c r="I45" s="811"/>
      <c r="J45" s="811"/>
      <c r="K45" s="811"/>
      <c r="L45" s="811"/>
      <c r="M45" s="811"/>
      <c r="N45" s="811"/>
      <c r="O45" s="811"/>
      <c r="P45" s="811"/>
      <c r="Q45" s="811"/>
      <c r="R45" s="811"/>
      <c r="S45" s="811"/>
      <c r="T45" s="811"/>
      <c r="U45" s="81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11" t="s">
        <v>657</v>
      </c>
      <c r="D47" s="811"/>
      <c r="E47" s="811"/>
      <c r="F47" s="811"/>
      <c r="G47" s="811"/>
      <c r="H47" s="811"/>
      <c r="I47" s="811"/>
      <c r="J47" s="811"/>
      <c r="K47" s="811"/>
      <c r="L47" s="811"/>
      <c r="M47" s="811"/>
      <c r="N47" s="811"/>
      <c r="O47" s="811"/>
      <c r="P47" s="811"/>
      <c r="Q47" s="811"/>
      <c r="R47" s="811"/>
      <c r="S47" s="811"/>
      <c r="T47" s="811"/>
      <c r="U47" s="81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11" t="s">
        <v>658</v>
      </c>
      <c r="D49" s="811"/>
      <c r="E49" s="811"/>
      <c r="F49" s="811"/>
      <c r="G49" s="811"/>
      <c r="H49" s="811"/>
      <c r="I49" s="811"/>
      <c r="J49" s="811"/>
      <c r="K49" s="811"/>
      <c r="L49" s="811"/>
      <c r="M49" s="811"/>
      <c r="N49" s="811"/>
      <c r="O49" s="811"/>
      <c r="P49" s="811"/>
      <c r="Q49" s="811"/>
      <c r="R49" s="811"/>
      <c r="S49" s="811"/>
      <c r="T49" s="811"/>
      <c r="U49" s="81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11" t="s">
        <v>659</v>
      </c>
      <c r="D51" s="811"/>
      <c r="E51" s="811"/>
      <c r="F51" s="811"/>
      <c r="G51" s="811"/>
      <c r="H51" s="811"/>
      <c r="I51" s="811"/>
      <c r="J51" s="811"/>
      <c r="K51" s="811"/>
      <c r="L51" s="811"/>
      <c r="M51" s="811"/>
      <c r="N51" s="811"/>
      <c r="O51" s="811"/>
      <c r="P51" s="811"/>
      <c r="Q51" s="811"/>
      <c r="R51" s="811"/>
      <c r="S51" s="811"/>
      <c r="T51" s="811"/>
      <c r="U51" s="812"/>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13" t="s">
        <v>671</v>
      </c>
      <c r="D53" s="813"/>
      <c r="E53" s="813"/>
      <c r="F53" s="813"/>
      <c r="G53" s="813"/>
      <c r="H53" s="813"/>
      <c r="I53" s="813"/>
      <c r="J53" s="813"/>
      <c r="K53" s="813"/>
      <c r="L53" s="813"/>
      <c r="M53" s="813"/>
      <c r="N53" s="813"/>
      <c r="O53" s="813"/>
      <c r="P53" s="813"/>
      <c r="Q53" s="813"/>
      <c r="R53" s="813"/>
      <c r="S53" s="813"/>
      <c r="T53" s="813"/>
      <c r="U53" s="81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660</v>
      </c>
      <c r="C55" s="815" t="s">
        <v>661</v>
      </c>
      <c r="D55" s="815"/>
      <c r="E55" s="815"/>
      <c r="F55" s="815"/>
      <c r="G55" s="815"/>
      <c r="H55" s="815"/>
      <c r="I55" s="815"/>
      <c r="J55" s="815"/>
      <c r="K55" s="815"/>
      <c r="L55" s="815"/>
      <c r="M55" s="815"/>
      <c r="N55" s="815"/>
      <c r="O55" s="815"/>
      <c r="P55" s="815"/>
      <c r="Q55" s="815"/>
      <c r="R55" s="815"/>
      <c r="S55" s="815"/>
      <c r="T55" s="815"/>
      <c r="U55" s="816"/>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662</v>
      </c>
      <c r="C57" s="815" t="s">
        <v>663</v>
      </c>
      <c r="D57" s="815"/>
      <c r="E57" s="815"/>
      <c r="F57" s="815"/>
      <c r="G57" s="815"/>
      <c r="H57" s="815"/>
      <c r="I57" s="815"/>
      <c r="J57" s="815"/>
      <c r="K57" s="815"/>
      <c r="L57" s="815"/>
      <c r="M57" s="815"/>
      <c r="N57" s="815"/>
      <c r="O57" s="815"/>
      <c r="P57" s="815"/>
      <c r="Q57" s="815"/>
      <c r="R57" s="815"/>
      <c r="S57" s="815"/>
      <c r="T57" s="815"/>
      <c r="U57" s="816"/>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664</v>
      </c>
      <c r="C59" s="727" t="s">
        <v>665</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26" t="s">
        <v>692</v>
      </c>
      <c r="C3" s="827"/>
      <c r="D3" s="827"/>
      <c r="E3" s="827"/>
      <c r="F3" s="828"/>
      <c r="G3" s="122"/>
    </row>
    <row r="4" spans="2:20" ht="16.5" customHeight="1">
      <c r="B4" s="829"/>
      <c r="C4" s="830"/>
      <c r="D4" s="830"/>
      <c r="E4" s="830"/>
      <c r="F4" s="831"/>
      <c r="G4" s="122"/>
    </row>
    <row r="5" spans="2:20" ht="71.25" customHeight="1">
      <c r="B5" s="829"/>
      <c r="C5" s="830"/>
      <c r="D5" s="830"/>
      <c r="E5" s="830"/>
      <c r="F5" s="831"/>
      <c r="G5" s="122"/>
    </row>
    <row r="6" spans="2:20" ht="21.75" customHeight="1">
      <c r="B6" s="832"/>
      <c r="C6" s="833"/>
      <c r="D6" s="833"/>
      <c r="E6" s="833"/>
      <c r="F6" s="834"/>
      <c r="G6" s="122"/>
    </row>
    <row r="8" spans="2:20" ht="21">
      <c r="B8" s="825" t="s">
        <v>480</v>
      </c>
      <c r="C8" s="825"/>
      <c r="D8" s="825"/>
      <c r="E8" s="825"/>
      <c r="F8" s="825"/>
      <c r="G8" s="82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631</v>
      </c>
      <c r="G13" s="109"/>
      <c r="L13" s="33"/>
      <c r="M13" s="33"/>
      <c r="N13" s="33"/>
      <c r="O13" s="33"/>
      <c r="P13" s="33"/>
      <c r="Q13" s="68"/>
      <c r="S13" s="8"/>
      <c r="T13" s="8"/>
    </row>
    <row r="14" spans="2:20" s="9" customFormat="1" ht="26.25" customHeight="1" thickBot="1">
      <c r="B14" s="102"/>
      <c r="C14" s="172" t="s">
        <v>626</v>
      </c>
      <c r="G14" s="123"/>
      <c r="L14" s="33"/>
      <c r="M14" s="33"/>
      <c r="N14" s="33"/>
      <c r="O14" s="33"/>
      <c r="P14" s="33"/>
      <c r="Q14" s="68"/>
      <c r="S14" s="8"/>
      <c r="T14" s="8"/>
    </row>
    <row r="15" spans="2:20" s="9" customFormat="1" ht="26.25" customHeight="1" thickBot="1">
      <c r="B15" s="102"/>
      <c r="C15" s="172" t="s">
        <v>627</v>
      </c>
      <c r="G15" s="123"/>
      <c r="L15" s="33"/>
      <c r="M15" s="33"/>
      <c r="N15" s="33"/>
      <c r="O15" s="33"/>
      <c r="P15" s="33"/>
      <c r="Q15" s="68"/>
      <c r="S15" s="8"/>
      <c r="T15" s="8"/>
    </row>
    <row r="16" spans="2:20" s="9" customFormat="1" ht="26.25" customHeight="1" thickBot="1">
      <c r="B16" s="102"/>
      <c r="C16" s="172" t="s">
        <v>628</v>
      </c>
      <c r="G16" s="123"/>
      <c r="L16" s="33"/>
      <c r="M16" s="33"/>
      <c r="N16" s="33"/>
      <c r="O16" s="33"/>
      <c r="P16" s="33"/>
      <c r="Q16" s="68"/>
      <c r="S16" s="8"/>
      <c r="T16" s="8"/>
    </row>
    <row r="17" spans="2:20" s="9" customFormat="1" ht="26.25" customHeight="1" thickBot="1">
      <c r="B17" s="102"/>
      <c r="C17" s="124" t="s">
        <v>629</v>
      </c>
      <c r="G17" s="109"/>
      <c r="L17" s="33"/>
      <c r="M17" s="33"/>
      <c r="N17" s="33"/>
      <c r="O17" s="33"/>
      <c r="P17" s="33"/>
      <c r="Q17" s="68"/>
      <c r="S17" s="8"/>
      <c r="T17" s="8"/>
    </row>
    <row r="18" spans="2:20" s="9" customFormat="1" ht="26.25" customHeight="1" thickBot="1">
      <c r="B18" s="102"/>
      <c r="C18" s="124" t="s">
        <v>630</v>
      </c>
      <c r="G18" s="123"/>
      <c r="L18" s="33"/>
      <c r="M18" s="33"/>
      <c r="N18" s="33"/>
      <c r="O18" s="33"/>
      <c r="P18" s="33"/>
      <c r="Q18" s="68"/>
      <c r="S18" s="8"/>
      <c r="T18" s="8"/>
    </row>
    <row r="19" spans="2:20" s="9" customFormat="1" ht="26.25" customHeight="1" thickBot="1">
      <c r="B19" s="102"/>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591</v>
      </c>
      <c r="F22" s="656" t="s">
        <v>447</v>
      </c>
      <c r="G22" s="174"/>
      <c r="M22" s="645"/>
      <c r="T22" s="645"/>
    </row>
    <row r="23" spans="2:20" s="103" customFormat="1" ht="35.25" customHeight="1">
      <c r="B23" s="648" t="s">
        <v>457</v>
      </c>
      <c r="C23" s="654" t="s">
        <v>437</v>
      </c>
      <c r="D23" s="657" t="s">
        <v>443</v>
      </c>
      <c r="E23" s="661" t="s">
        <v>591</v>
      </c>
      <c r="F23" s="657" t="s">
        <v>447</v>
      </c>
      <c r="G23" s="174"/>
      <c r="M23" s="645"/>
      <c r="T23" s="645"/>
    </row>
    <row r="24" spans="2:20" s="103" customFormat="1" ht="34.5" customHeight="1">
      <c r="B24" s="648" t="s">
        <v>454</v>
      </c>
      <c r="C24" s="654" t="s">
        <v>437</v>
      </c>
      <c r="D24" s="657" t="s">
        <v>444</v>
      </c>
      <c r="E24" s="661" t="s">
        <v>591</v>
      </c>
      <c r="F24" s="657" t="s">
        <v>447</v>
      </c>
      <c r="G24" s="174"/>
      <c r="M24" s="645"/>
      <c r="T24" s="645"/>
    </row>
    <row r="25" spans="2:20" s="103" customFormat="1" ht="32.25" customHeight="1">
      <c r="B25" s="649" t="s">
        <v>455</v>
      </c>
      <c r="C25" s="654" t="s">
        <v>436</v>
      </c>
      <c r="D25" s="657" t="s">
        <v>445</v>
      </c>
      <c r="E25" s="662" t="s">
        <v>610</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574</v>
      </c>
      <c r="H1" s="120" t="s">
        <v>585</v>
      </c>
    </row>
    <row r="2" spans="1:8">
      <c r="A2" s="12" t="s">
        <v>29</v>
      </c>
      <c r="B2" s="12" t="s">
        <v>27</v>
      </c>
      <c r="C2" s="10">
        <v>2006</v>
      </c>
      <c r="D2" s="12" t="s">
        <v>415</v>
      </c>
      <c r="E2" s="10">
        <f>'2. LRAMVA Threshold'!D9</f>
        <v>2013</v>
      </c>
      <c r="F2" s="26" t="s">
        <v>170</v>
      </c>
      <c r="G2" s="12" t="s">
        <v>575</v>
      </c>
      <c r="H2" s="12" t="s">
        <v>593</v>
      </c>
    </row>
    <row r="3" spans="1:8">
      <c r="A3" s="12" t="s">
        <v>371</v>
      </c>
      <c r="B3" s="12" t="s">
        <v>27</v>
      </c>
      <c r="C3" s="10">
        <v>2007</v>
      </c>
      <c r="D3" s="12" t="s">
        <v>416</v>
      </c>
      <c r="E3" s="10">
        <f>'2. LRAMVA Threshold'!D24</f>
        <v>2018</v>
      </c>
      <c r="F3" s="12" t="s">
        <v>549</v>
      </c>
      <c r="G3" s="12" t="s">
        <v>576</v>
      </c>
      <c r="H3" s="12" t="s">
        <v>586</v>
      </c>
    </row>
    <row r="4" spans="1:8">
      <c r="A4" s="12" t="s">
        <v>372</v>
      </c>
      <c r="B4" s="12" t="s">
        <v>28</v>
      </c>
      <c r="C4" s="10">
        <v>2008</v>
      </c>
      <c r="D4" s="12" t="s">
        <v>417</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557</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H61" zoomScale="82" zoomScaleNormal="82" workbookViewId="0">
      <selection activeCell="L57" sqref="L57"/>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20.8554687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716</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705</v>
      </c>
      <c r="E14" s="130"/>
      <c r="F14" s="124" t="s">
        <v>547</v>
      </c>
      <c r="H14" s="542" t="s">
        <v>703</v>
      </c>
      <c r="J14" s="124" t="s">
        <v>514</v>
      </c>
      <c r="L14" s="132">
        <v>433926.94985968969</v>
      </c>
      <c r="N14" s="103"/>
      <c r="Q14" s="99"/>
      <c r="R14" s="96"/>
    </row>
    <row r="15" spans="2:22" ht="26.25" customHeight="1" thickBot="1">
      <c r="B15" s="124" t="s">
        <v>423</v>
      </c>
      <c r="C15" s="106"/>
      <c r="D15" s="542" t="s">
        <v>706</v>
      </c>
      <c r="F15" s="124" t="s">
        <v>413</v>
      </c>
      <c r="G15" s="127"/>
      <c r="H15" s="542" t="s">
        <v>704</v>
      </c>
      <c r="I15" s="17"/>
      <c r="J15" s="124" t="s">
        <v>515</v>
      </c>
      <c r="L15" s="132"/>
      <c r="M15" s="103"/>
      <c r="Q15" s="108"/>
      <c r="R15" s="96"/>
    </row>
    <row r="16" spans="2:22" ht="28.5" customHeight="1" thickBot="1">
      <c r="B16" s="124" t="s">
        <v>453</v>
      </c>
      <c r="C16" s="106"/>
      <c r="D16" s="543">
        <v>2016</v>
      </c>
      <c r="E16" s="103"/>
      <c r="F16" s="124" t="s">
        <v>433</v>
      </c>
      <c r="G16" s="125"/>
      <c r="H16" s="543" t="s">
        <v>717</v>
      </c>
      <c r="I16" s="103"/>
      <c r="K16" s="195"/>
      <c r="L16" s="195"/>
      <c r="M16" s="195"/>
      <c r="N16" s="195"/>
      <c r="Q16" s="115"/>
      <c r="R16" s="96"/>
    </row>
    <row r="17" spans="1:21" ht="29.25" customHeight="1">
      <c r="B17" s="124" t="s">
        <v>420</v>
      </c>
      <c r="C17" s="106"/>
      <c r="D17" s="733">
        <v>360312.24</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547532.3674599973</v>
      </c>
      <c r="I19" s="17"/>
      <c r="J19" s="115"/>
      <c r="K19" s="115"/>
      <c r="L19" s="115"/>
      <c r="M19" s="115"/>
      <c r="N19" s="115"/>
      <c r="P19" s="115"/>
      <c r="Q19" s="115"/>
      <c r="R19" s="96"/>
    </row>
    <row r="20" spans="1:21" ht="27.75" customHeight="1" thickBot="1">
      <c r="E20" s="9"/>
      <c r="F20" s="124" t="s">
        <v>435</v>
      </c>
      <c r="G20" s="603" t="s">
        <v>364</v>
      </c>
      <c r="H20" s="131">
        <f>-SUM(R55,R58,R61,R64,R67,R70,R73,R76)</f>
        <v>90434.562699999995</v>
      </c>
      <c r="I20" s="17"/>
      <c r="J20" s="115"/>
      <c r="P20" s="115"/>
      <c r="Q20" s="115"/>
      <c r="R20" s="96"/>
    </row>
    <row r="21" spans="1:21" ht="27.75" customHeight="1" thickBot="1">
      <c r="C21" s="32"/>
      <c r="D21" s="32"/>
      <c r="E21" s="32"/>
      <c r="F21" s="124" t="s">
        <v>408</v>
      </c>
      <c r="G21" s="603" t="s">
        <v>365</v>
      </c>
      <c r="H21" s="188">
        <f>R84</f>
        <v>23923.139064152816</v>
      </c>
      <c r="I21" s="103"/>
      <c r="P21" s="115"/>
      <c r="Q21" s="115"/>
      <c r="R21" s="96"/>
    </row>
    <row r="22" spans="1:21" ht="27.75" customHeight="1">
      <c r="C22" s="32"/>
      <c r="D22" s="32"/>
      <c r="E22" s="32"/>
      <c r="F22" s="124" t="s">
        <v>509</v>
      </c>
      <c r="G22" s="603" t="s">
        <v>448</v>
      </c>
      <c r="H22" s="188">
        <f>H19-H20+H21</f>
        <v>481020.94382415013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37" t="s">
        <v>682</v>
      </c>
      <c r="C26" s="837"/>
      <c r="D26" s="837"/>
      <c r="E26" s="837"/>
      <c r="F26" s="837"/>
      <c r="G26" s="837"/>
    </row>
    <row r="27" spans="1:21" ht="14.25" customHeight="1">
      <c r="A27" s="28"/>
      <c r="B27" s="548"/>
      <c r="C27" s="548"/>
      <c r="D27" s="538"/>
      <c r="E27" s="538"/>
      <c r="F27" s="538"/>
      <c r="G27" s="548"/>
    </row>
    <row r="28" spans="1:21" s="17" customFormat="1" ht="27" customHeight="1">
      <c r="B28" s="840" t="s">
        <v>506</v>
      </c>
      <c r="C28" s="841"/>
      <c r="D28" s="133" t="s">
        <v>41</v>
      </c>
      <c r="E28" s="134" t="s">
        <v>673</v>
      </c>
      <c r="F28" s="134" t="s">
        <v>408</v>
      </c>
      <c r="G28" s="135" t="s">
        <v>409</v>
      </c>
      <c r="T28" s="136"/>
      <c r="U28" s="136"/>
    </row>
    <row r="29" spans="1:21" ht="20.25" customHeight="1">
      <c r="B29" s="835" t="s">
        <v>29</v>
      </c>
      <c r="C29" s="836"/>
      <c r="D29" s="638" t="s">
        <v>27</v>
      </c>
      <c r="E29" s="138">
        <f>SUM(D54:D83)</f>
        <v>87713.48347708954</v>
      </c>
      <c r="F29" s="139">
        <f>D84</f>
        <v>4419.29900309405</v>
      </c>
      <c r="G29" s="138">
        <f>E29+F29</f>
        <v>92132.782480183596</v>
      </c>
    </row>
    <row r="30" spans="1:21" ht="20.25" customHeight="1">
      <c r="B30" s="835" t="s">
        <v>371</v>
      </c>
      <c r="C30" s="836"/>
      <c r="D30" s="638" t="s">
        <v>27</v>
      </c>
      <c r="E30" s="140">
        <f>SUM(E54:E83)</f>
        <v>60796.141554576832</v>
      </c>
      <c r="F30" s="141">
        <f>E84</f>
        <v>2933.5454844196715</v>
      </c>
      <c r="G30" s="140">
        <f>E30+F30</f>
        <v>63729.687038996504</v>
      </c>
    </row>
    <row r="31" spans="1:21" ht="20.25" customHeight="1">
      <c r="B31" s="835" t="s">
        <v>718</v>
      </c>
      <c r="C31" s="836"/>
      <c r="D31" s="638" t="s">
        <v>28</v>
      </c>
      <c r="E31" s="140">
        <f>SUM(F54:F83)</f>
        <v>8006.4743485635336</v>
      </c>
      <c r="F31" s="141">
        <f>F84</f>
        <v>648.97240748790318</v>
      </c>
      <c r="G31" s="140">
        <f t="shared" ref="G31:G34" si="0">E31+F31</f>
        <v>8655.4467560514368</v>
      </c>
    </row>
    <row r="32" spans="1:21" ht="20.25" customHeight="1">
      <c r="B32" s="835" t="s">
        <v>707</v>
      </c>
      <c r="C32" s="836"/>
      <c r="D32" s="638" t="s">
        <v>28</v>
      </c>
      <c r="E32" s="140">
        <f>SUM(G54:G83)</f>
        <v>119525.8118818488</v>
      </c>
      <c r="F32" s="141">
        <f>G84</f>
        <v>6531.4503784746585</v>
      </c>
      <c r="G32" s="140">
        <f t="shared" si="0"/>
        <v>126057.26226032346</v>
      </c>
    </row>
    <row r="33" spans="2:22" ht="20.25" customHeight="1">
      <c r="B33" s="835" t="s">
        <v>396</v>
      </c>
      <c r="C33" s="836"/>
      <c r="D33" s="638" t="s">
        <v>28</v>
      </c>
      <c r="E33" s="140">
        <f>SUM(H54:H83)</f>
        <v>99752.801487868361</v>
      </c>
      <c r="F33" s="141">
        <f>H84</f>
        <v>5020.1303518249388</v>
      </c>
      <c r="G33" s="140">
        <f>E33+F33</f>
        <v>104772.93183969329</v>
      </c>
    </row>
    <row r="34" spans="2:22" ht="20.25" customHeight="1">
      <c r="B34" s="835" t="s">
        <v>395</v>
      </c>
      <c r="C34" s="836"/>
      <c r="D34" s="638" t="s">
        <v>28</v>
      </c>
      <c r="E34" s="140">
        <f>SUM(I54:I83)</f>
        <v>-294.99300000000005</v>
      </c>
      <c r="F34" s="141">
        <f>I84</f>
        <v>-16.000911975000001</v>
      </c>
      <c r="G34" s="140">
        <f t="shared" si="0"/>
        <v>-310.99391197500006</v>
      </c>
    </row>
    <row r="35" spans="2:22" ht="20.25" customHeight="1">
      <c r="B35" s="835" t="s">
        <v>32</v>
      </c>
      <c r="C35" s="836"/>
      <c r="D35" s="638" t="s">
        <v>27</v>
      </c>
      <c r="E35" s="140">
        <f>SUM(J54:J83)</f>
        <v>-692.96</v>
      </c>
      <c r="F35" s="141">
        <f>J84</f>
        <v>-37.587305333333326</v>
      </c>
      <c r="G35" s="140">
        <f>E35+F35</f>
        <v>-730.54730533333338</v>
      </c>
    </row>
    <row r="36" spans="2:22" ht="20.25" customHeight="1">
      <c r="B36" s="835" t="s">
        <v>30</v>
      </c>
      <c r="C36" s="836"/>
      <c r="D36" s="638" t="s">
        <v>28</v>
      </c>
      <c r="E36" s="140">
        <f>SUM(K54:K83)</f>
        <v>-15.590400000000001</v>
      </c>
      <c r="F36" s="141">
        <f>K84</f>
        <v>-0.84564927999999995</v>
      </c>
      <c r="G36" s="140">
        <f t="shared" ref="G36:G42" si="1">E36+F36</f>
        <v>-16.436049279999999</v>
      </c>
    </row>
    <row r="37" spans="2:22" ht="20.25" customHeight="1">
      <c r="B37" s="835" t="s">
        <v>31</v>
      </c>
      <c r="C37" s="836"/>
      <c r="D37" s="638" t="s">
        <v>28</v>
      </c>
      <c r="E37" s="140">
        <f>SUM(L54:L83)</f>
        <v>82306.635410050236</v>
      </c>
      <c r="F37" s="141">
        <f>L84</f>
        <v>4424.1753054399269</v>
      </c>
      <c r="G37" s="140">
        <f t="shared" si="1"/>
        <v>86730.810715490166</v>
      </c>
    </row>
    <row r="38" spans="2:22" ht="20.25" customHeight="1">
      <c r="B38" s="835"/>
      <c r="C38" s="836"/>
      <c r="D38" s="638"/>
      <c r="E38" s="140">
        <f>SUM(M54:M83)</f>
        <v>0</v>
      </c>
      <c r="F38" s="141">
        <f>M84</f>
        <v>0</v>
      </c>
      <c r="G38" s="140">
        <f t="shared" si="1"/>
        <v>0</v>
      </c>
    </row>
    <row r="39" spans="2:22" ht="20.25" customHeight="1">
      <c r="B39" s="835"/>
      <c r="C39" s="836"/>
      <c r="D39" s="638"/>
      <c r="E39" s="140">
        <f>SUM(N54:N83)</f>
        <v>0</v>
      </c>
      <c r="F39" s="141">
        <f>N84</f>
        <v>0</v>
      </c>
      <c r="G39" s="140">
        <f t="shared" si="1"/>
        <v>0</v>
      </c>
    </row>
    <row r="40" spans="2:22" ht="20.25" customHeight="1">
      <c r="B40" s="835"/>
      <c r="C40" s="836"/>
      <c r="D40" s="638"/>
      <c r="E40" s="140">
        <f>SUM(O54:O83)</f>
        <v>0</v>
      </c>
      <c r="F40" s="141">
        <f>O84</f>
        <v>0</v>
      </c>
      <c r="G40" s="140">
        <f t="shared" si="1"/>
        <v>0</v>
      </c>
    </row>
    <row r="41" spans="2:22" ht="20.25" customHeight="1">
      <c r="B41" s="835"/>
      <c r="C41" s="836"/>
      <c r="D41" s="638"/>
      <c r="E41" s="140">
        <f>SUM(P54:P83)</f>
        <v>0</v>
      </c>
      <c r="F41" s="141">
        <f>P84</f>
        <v>0</v>
      </c>
      <c r="G41" s="140">
        <f t="shared" si="1"/>
        <v>0</v>
      </c>
    </row>
    <row r="42" spans="2:22" ht="20.25" customHeight="1">
      <c r="B42" s="835"/>
      <c r="C42" s="836"/>
      <c r="D42" s="639"/>
      <c r="E42" s="142">
        <f>SUM(Q54:Q83)</f>
        <v>0</v>
      </c>
      <c r="F42" s="143">
        <f>Q84</f>
        <v>0</v>
      </c>
      <c r="G42" s="142">
        <f t="shared" si="1"/>
        <v>0</v>
      </c>
    </row>
    <row r="43" spans="2:22" s="8" customFormat="1" ht="21" customHeight="1">
      <c r="B43" s="838" t="s">
        <v>26</v>
      </c>
      <c r="C43" s="839"/>
      <c r="D43" s="137"/>
      <c r="E43" s="144">
        <f>SUM(E29:E42)</f>
        <v>457097.80475999723</v>
      </c>
      <c r="F43" s="144">
        <f>SUM(F29:F42)</f>
        <v>23923.139064152816</v>
      </c>
      <c r="G43" s="144">
        <f>SUM(G29:G42)</f>
        <v>481020.94382415013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37" t="s">
        <v>613</v>
      </c>
      <c r="C48" s="837"/>
      <c r="D48" s="837"/>
      <c r="E48" s="837"/>
      <c r="F48" s="837"/>
      <c r="G48" s="837"/>
      <c r="H48" s="837"/>
      <c r="I48" s="837"/>
      <c r="J48" s="837"/>
      <c r="K48" s="837"/>
      <c r="L48" s="837"/>
      <c r="M48" s="617"/>
      <c r="N48" s="105"/>
      <c r="O48" s="105"/>
      <c r="P48" s="105"/>
      <c r="Q48" s="105"/>
      <c r="R48" s="105"/>
      <c r="T48" s="37"/>
      <c r="U48" s="19"/>
      <c r="V48" s="38"/>
    </row>
    <row r="49" spans="2:22" s="28" customFormat="1" ht="41.1" customHeight="1">
      <c r="B49" s="837" t="s">
        <v>563</v>
      </c>
      <c r="C49" s="837"/>
      <c r="D49" s="837"/>
      <c r="E49" s="837"/>
      <c r="F49" s="837"/>
      <c r="G49" s="837"/>
      <c r="H49" s="837"/>
      <c r="I49" s="837"/>
      <c r="J49" s="837"/>
      <c r="K49" s="837"/>
      <c r="L49" s="837"/>
      <c r="M49" s="617"/>
      <c r="N49" s="105"/>
      <c r="O49" s="105"/>
      <c r="P49" s="105"/>
      <c r="Q49" s="105"/>
      <c r="R49" s="105"/>
      <c r="T49" s="37"/>
      <c r="U49" s="19"/>
      <c r="V49" s="38"/>
    </row>
    <row r="50" spans="2:22" s="28" customFormat="1" ht="18" customHeight="1">
      <c r="B50" s="837" t="s">
        <v>681</v>
      </c>
      <c r="C50" s="837"/>
      <c r="D50" s="837"/>
      <c r="E50" s="837"/>
      <c r="F50" s="837"/>
      <c r="G50" s="837"/>
      <c r="H50" s="837"/>
      <c r="I50" s="837"/>
      <c r="J50" s="837"/>
      <c r="K50" s="837"/>
      <c r="L50" s="83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to 999 kW</v>
      </c>
      <c r="G52" s="135" t="str">
        <f>IF($B32&lt;&gt;"",$B32,"")</f>
        <v>Intermediate</v>
      </c>
      <c r="H52" s="135" t="str">
        <f>IF($B33&lt;&gt;"",$B33,"")</f>
        <v>Large Use</v>
      </c>
      <c r="I52" s="135" t="str">
        <f>IF($B34&lt;&gt;"",$B34,"")</f>
        <v>Embedded Distributor</v>
      </c>
      <c r="J52" s="135" t="str">
        <f>IF($B35&lt;&gt;"",$B35,"")</f>
        <v>Unmetered Scattered Load</v>
      </c>
      <c r="K52" s="135" t="str">
        <f>IF($B36&lt;&gt;"",$B36,"")</f>
        <v>Sentinel Lighting</v>
      </c>
      <c r="L52" s="135" t="str">
        <f>IF($B37&lt;&gt;"",$B37,"")</f>
        <v>Street Lighting</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t="str">
        <f>D37</f>
        <v>kW</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LRAM'!Y263</f>
        <v>0</v>
      </c>
      <c r="E57" s="156">
        <f>'4.  2011-2014 LRAM'!Z263</f>
        <v>0</v>
      </c>
      <c r="F57" s="156">
        <f>'4.  2011-2014 LRAM'!AA263</f>
        <v>0</v>
      </c>
      <c r="G57" s="156">
        <f>'4.  2011-2014 LRAM'!AB263</f>
        <v>0</v>
      </c>
      <c r="H57" s="156">
        <f>'4.  2011-2014 LRAM'!AC263</f>
        <v>0</v>
      </c>
      <c r="I57" s="156">
        <f>'4.  2011-2014 LRAM'!AD263</f>
        <v>0</v>
      </c>
      <c r="J57" s="156">
        <f>'4.  2011-2014 LRAM'!AE263</f>
        <v>0</v>
      </c>
      <c r="K57" s="156">
        <f>'4.  2011-2014 LRAM'!AF263</f>
        <v>0</v>
      </c>
      <c r="L57" s="156">
        <f>'4.  2011-2014 LRAM'!AG263</f>
        <v>0</v>
      </c>
      <c r="M57" s="156">
        <f>'4.  2011-2014 LRAM'!AH263</f>
        <v>0</v>
      </c>
      <c r="N57" s="156">
        <f>'4.  2011-2014 LRAM'!AI263</f>
        <v>0</v>
      </c>
      <c r="O57" s="156">
        <f>'4.  2011-2014 LRAM'!AJ263</f>
        <v>0</v>
      </c>
      <c r="P57" s="156">
        <f>'4.  2011-2014 LRAM'!AK263</f>
        <v>0</v>
      </c>
      <c r="Q57" s="156">
        <f>'4.  2011-2014 LRAM'!AL263</f>
        <v>0</v>
      </c>
      <c r="R57" s="157">
        <f>SUM(D57:Q57)</f>
        <v>0</v>
      </c>
      <c r="U57" s="152"/>
      <c r="V57" s="153"/>
    </row>
    <row r="58" spans="2:22" s="17" customFormat="1">
      <c r="B58" s="154" t="s">
        <v>36</v>
      </c>
      <c r="C58" s="155"/>
      <c r="D58" s="156">
        <f>-'4.  2011-2014 LRAM'!Y264</f>
        <v>0</v>
      </c>
      <c r="E58" s="156">
        <f>-'4.  2011-2014 LRAM'!Z264</f>
        <v>0</v>
      </c>
      <c r="F58" s="156">
        <f>-'4.  2011-2014 LRAM'!AA264</f>
        <v>0</v>
      </c>
      <c r="G58" s="156">
        <f>-'4.  2011-2014 LRAM'!AB264</f>
        <v>0</v>
      </c>
      <c r="H58" s="156">
        <f>-'4.  2011-2014 LRAM'!AC264</f>
        <v>0</v>
      </c>
      <c r="I58" s="156">
        <f>-'4.  2011-2014 LRAM'!AD264</f>
        <v>0</v>
      </c>
      <c r="J58" s="156">
        <f>-'4.  2011-2014 LRAM'!AE264</f>
        <v>0</v>
      </c>
      <c r="K58" s="156">
        <f>-'4.  2011-2014 LRAM'!AF264</f>
        <v>0</v>
      </c>
      <c r="L58" s="156">
        <f>-'4.  2011-2014 LRAM'!AG264</f>
        <v>0</v>
      </c>
      <c r="M58" s="156">
        <f>-'4.  2011-2014 LRAM'!AH264</f>
        <v>0</v>
      </c>
      <c r="N58" s="156">
        <f>-'4.  2011-2014 LRAM'!AI264</f>
        <v>0</v>
      </c>
      <c r="O58" s="156">
        <f>-'4.  2011-2014 LRAM'!AJ264</f>
        <v>0</v>
      </c>
      <c r="P58" s="156">
        <f>-'4.  2011-2014 LRAM'!AK264</f>
        <v>0</v>
      </c>
      <c r="Q58" s="156">
        <f>-'4.  2011-2014 LRAM'!AL264</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LRAM'!Y394</f>
        <v>0</v>
      </c>
      <c r="E60" s="156">
        <f>'4.  2011-2014 LRAM'!Z394</f>
        <v>0</v>
      </c>
      <c r="F60" s="156">
        <f>'4.  2011-2014 LRAM'!AA394</f>
        <v>0</v>
      </c>
      <c r="G60" s="156">
        <f>'4.  2011-2014 LRAM'!AB394</f>
        <v>0</v>
      </c>
      <c r="H60" s="156">
        <f>'4.  2011-2014 LRAM'!AC394</f>
        <v>0</v>
      </c>
      <c r="I60" s="156">
        <f>'4.  2011-2014 LRAM'!AD394</f>
        <v>0</v>
      </c>
      <c r="J60" s="156">
        <f>'4.  2011-2014 LRAM'!AE394</f>
        <v>0</v>
      </c>
      <c r="K60" s="156">
        <f>'4.  2011-2014 LRAM'!AF394</f>
        <v>0</v>
      </c>
      <c r="L60" s="156">
        <f>'4.  2011-2014 LRAM'!AG394</f>
        <v>0</v>
      </c>
      <c r="M60" s="156">
        <f>'4.  2011-2014 LRAM'!AH394</f>
        <v>0</v>
      </c>
      <c r="N60" s="156">
        <f>'4.  2011-2014 LRAM'!AI394</f>
        <v>0</v>
      </c>
      <c r="O60" s="156">
        <f>'4.  2011-2014 LRAM'!AJ394</f>
        <v>0</v>
      </c>
      <c r="P60" s="156">
        <f>'4.  2011-2014 LRAM'!AK394</f>
        <v>0</v>
      </c>
      <c r="Q60" s="156">
        <f>'4.  2011-2014 LRAM'!AL394</f>
        <v>0</v>
      </c>
      <c r="R60" s="157">
        <f>SUM(D60:Q60)</f>
        <v>0</v>
      </c>
      <c r="U60" s="152"/>
      <c r="V60" s="153"/>
    </row>
    <row r="61" spans="2:22" s="163" customFormat="1">
      <c r="B61" s="154" t="s">
        <v>37</v>
      </c>
      <c r="C61" s="155"/>
      <c r="D61" s="156">
        <f>-'4.  2011-2014 LRAM'!Y395</f>
        <v>0</v>
      </c>
      <c r="E61" s="156">
        <f>-'4.  2011-2014 LRAM'!Z395</f>
        <v>0</v>
      </c>
      <c r="F61" s="156">
        <f>-'4.  2011-2014 LRAM'!AA395</f>
        <v>0</v>
      </c>
      <c r="G61" s="156">
        <f>-'4.  2011-2014 LRAM'!AB395</f>
        <v>0</v>
      </c>
      <c r="H61" s="156">
        <f>-'4.  2011-2014 LRAM'!AC395</f>
        <v>0</v>
      </c>
      <c r="I61" s="156">
        <f>-'4.  2011-2014 LRAM'!AD395</f>
        <v>0</v>
      </c>
      <c r="J61" s="156">
        <f>-'4.  2011-2014 LRAM'!AE395</f>
        <v>0</v>
      </c>
      <c r="K61" s="156">
        <f>-'4.  2011-2014 LRAM'!AF395</f>
        <v>0</v>
      </c>
      <c r="L61" s="156">
        <f>-'4.  2011-2014 LRAM'!AG395</f>
        <v>0</v>
      </c>
      <c r="M61" s="156">
        <f>-'4.  2011-2014 LRAM'!AH395</f>
        <v>0</v>
      </c>
      <c r="N61" s="156">
        <f>-'4.  2011-2014 LRAM'!AI395</f>
        <v>0</v>
      </c>
      <c r="O61" s="156">
        <f>-'4.  2011-2014 LRAM'!AJ395</f>
        <v>0</v>
      </c>
      <c r="P61" s="156">
        <f>-'4.  2011-2014 LRAM'!AK395</f>
        <v>0</v>
      </c>
      <c r="Q61" s="156">
        <f>-'4.  2011-2014 LRAM'!AL395</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LRAM'!Y525</f>
        <v>0</v>
      </c>
      <c r="E63" s="156">
        <f>'4.  2011-2014 LRAM'!Z525</f>
        <v>0</v>
      </c>
      <c r="F63" s="156">
        <f>'4.  2011-2014 LRAM'!AA525</f>
        <v>0</v>
      </c>
      <c r="G63" s="156">
        <f>'4.  2011-2014 LRAM'!AB525</f>
        <v>0</v>
      </c>
      <c r="H63" s="156">
        <f>'4.  2011-2014 LRAM'!AC525</f>
        <v>0</v>
      </c>
      <c r="I63" s="156">
        <f>'4.  2011-2014 LRAM'!AD525</f>
        <v>0</v>
      </c>
      <c r="J63" s="156">
        <f>'4.  2011-2014 LRAM'!AE525</f>
        <v>0</v>
      </c>
      <c r="K63" s="156">
        <f>'4.  2011-2014 LRAM'!AF525</f>
        <v>0</v>
      </c>
      <c r="L63" s="156">
        <f>'4.  2011-2014 LRAM'!AG525</f>
        <v>0</v>
      </c>
      <c r="M63" s="156">
        <f>'4.  2011-2014 LRAM'!AH525</f>
        <v>0</v>
      </c>
      <c r="N63" s="156">
        <f>'4.  2011-2014 LRAM'!AI525</f>
        <v>0</v>
      </c>
      <c r="O63" s="156">
        <f>'4.  2011-2014 LRAM'!AJ525</f>
        <v>0</v>
      </c>
      <c r="P63" s="156">
        <f>'4.  2011-2014 LRAM'!AK525</f>
        <v>0</v>
      </c>
      <c r="Q63" s="156">
        <f>'4.  2011-2014 LRAM'!AL525</f>
        <v>0</v>
      </c>
      <c r="R63" s="157">
        <f>SUM(D63:Q63)</f>
        <v>0</v>
      </c>
      <c r="U63" s="152"/>
      <c r="V63" s="153"/>
    </row>
    <row r="64" spans="2:22" s="163" customFormat="1">
      <c r="B64" s="154" t="s">
        <v>39</v>
      </c>
      <c r="C64" s="155"/>
      <c r="D64" s="156">
        <f>-'4.  2011-2014 LRAM'!Y526</f>
        <v>0</v>
      </c>
      <c r="E64" s="156">
        <f>-'4.  2011-2014 LRAM'!Z526</f>
        <v>0</v>
      </c>
      <c r="F64" s="156">
        <f>-'4.  2011-2014 LRAM'!AA526</f>
        <v>0</v>
      </c>
      <c r="G64" s="156">
        <f>-'4.  2011-2014 LRAM'!AB526</f>
        <v>0</v>
      </c>
      <c r="H64" s="156">
        <f>-'4.  2011-2014 LRAM'!AC526</f>
        <v>0</v>
      </c>
      <c r="I64" s="156">
        <f>-'4.  2011-2014 LRAM'!AD526</f>
        <v>0</v>
      </c>
      <c r="J64" s="156">
        <f>-'4.  2011-2014 LRAM'!AE526</f>
        <v>0</v>
      </c>
      <c r="K64" s="156">
        <f>-'4.  2011-2014 LRAM'!AF526</f>
        <v>0</v>
      </c>
      <c r="L64" s="156">
        <f>-'4.  2011-2014 LRAM'!AG526</f>
        <v>0</v>
      </c>
      <c r="M64" s="156">
        <f>-'4.  2011-2014 LRAM'!AH526</f>
        <v>0</v>
      </c>
      <c r="N64" s="156">
        <f>-'4.  2011-2014 LRAM'!AI526</f>
        <v>0</v>
      </c>
      <c r="O64" s="156">
        <f>-'4.  2011-2014 LRAM'!AJ526</f>
        <v>0</v>
      </c>
      <c r="P64" s="156">
        <f>-'4.  2011-2014 LRAM'!AK526</f>
        <v>0</v>
      </c>
      <c r="Q64" s="156">
        <f>-'4.  2011-2014 LRAM'!AL526</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0</v>
      </c>
      <c r="E69" s="156">
        <f>'5.  2015-2020 LRAM'!Z391</f>
        <v>0</v>
      </c>
      <c r="F69" s="156">
        <f>'5.  2015-2020 LRAM'!AA391</f>
        <v>0</v>
      </c>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f>-'5.  2015-2020 LRAM'!Y392</f>
        <v>0</v>
      </c>
      <c r="E70" s="156">
        <f>-'5.  2015-2020 LRAM'!Z392</f>
        <v>0</v>
      </c>
      <c r="F70" s="156">
        <f>-'5.  2015-2020 LRAM'!AA392</f>
        <v>0</v>
      </c>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LRAM'!Y584</f>
        <v>81535.391762504689</v>
      </c>
      <c r="E72" s="156">
        <f>'5.  2015-2020 LRAM'!Z584</f>
        <v>44219.909586539907</v>
      </c>
      <c r="F72" s="156">
        <f>'5.  2015-2020 LRAM'!AA584</f>
        <v>22823.773181805376</v>
      </c>
      <c r="G72" s="156">
        <f>'5.  2015-2020 LRAM'!AB584</f>
        <v>124277.47667848258</v>
      </c>
      <c r="H72" s="156">
        <f>'5.  2015-2020 LRAM'!AC584</f>
        <v>74841.334284421726</v>
      </c>
      <c r="I72" s="156">
        <f>'5.  2015-2020 LRAM'!AD584</f>
        <v>0</v>
      </c>
      <c r="J72" s="156">
        <f>'5.  2015-2020 LRAM'!AE584</f>
        <v>0</v>
      </c>
      <c r="K72" s="156">
        <f>'5.  2015-2020 LRAM'!AF584</f>
        <v>0</v>
      </c>
      <c r="L72" s="156">
        <f>'5.  2015-2020 LRAM'!AG584</f>
        <v>80264.976560722236</v>
      </c>
      <c r="M72" s="156">
        <f>'5.  2015-2020 LRAM'!AH584</f>
        <v>0</v>
      </c>
      <c r="N72" s="156">
        <f>'5.  2015-2020 LRAM'!AI584</f>
        <v>0</v>
      </c>
      <c r="O72" s="156">
        <f>'5.  2015-2020 LRAM'!AJ584</f>
        <v>0</v>
      </c>
      <c r="P72" s="156">
        <f>'5.  2015-2020 LRAM'!AK584</f>
        <v>0</v>
      </c>
      <c r="Q72" s="156">
        <f>'5.  2015-2020 LRAM'!AL584</f>
        <v>0</v>
      </c>
      <c r="R72" s="157">
        <f>SUM(D72:Q72)</f>
        <v>427962.86205447651</v>
      </c>
      <c r="U72" s="152"/>
      <c r="V72" s="153"/>
    </row>
    <row r="73" spans="2:22" s="163" customFormat="1">
      <c r="B73" s="154" t="s">
        <v>226</v>
      </c>
      <c r="C73" s="155"/>
      <c r="D73" s="156">
        <f>-'5.  2015-2020 LRAM'!Y585</f>
        <v>-15890.2053</v>
      </c>
      <c r="E73" s="156">
        <f>-'5.  2015-2020 LRAM'!Z585</f>
        <v>-7168.7087999999994</v>
      </c>
      <c r="F73" s="156">
        <f>-'5.  2015-2020 LRAM'!AA585</f>
        <v>-817.81650000000002</v>
      </c>
      <c r="G73" s="156">
        <f>-'5.  2015-2020 LRAM'!AB585</f>
        <v>-1610.4960000000001</v>
      </c>
      <c r="H73" s="156">
        <f>-'5.  2015-2020 LRAM'!AC585</f>
        <v>-560.80160000000001</v>
      </c>
      <c r="I73" s="156">
        <f>-'5.  2015-2020 LRAM'!AD585</f>
        <v>-294.99300000000005</v>
      </c>
      <c r="J73" s="156">
        <f>-'5.  2015-2020 LRAM'!AE585</f>
        <v>-692.96</v>
      </c>
      <c r="K73" s="156">
        <f>-'5.  2015-2020 LRAM'!AF585</f>
        <v>-15.590400000000001</v>
      </c>
      <c r="L73" s="156">
        <f>-'5.  2015-2020 LRAM'!AG585</f>
        <v>-584.53499999999997</v>
      </c>
      <c r="M73" s="156">
        <f>-'5.  2015-2020 LRAM'!AH585</f>
        <v>0</v>
      </c>
      <c r="N73" s="156">
        <f>-'5.  2015-2020 LRAM'!AI585</f>
        <v>0</v>
      </c>
      <c r="O73" s="156">
        <f>-'5.  2015-2020 LRAM'!AJ585</f>
        <v>0</v>
      </c>
      <c r="P73" s="156">
        <f>-'5.  2015-2020 LRAM'!AK585</f>
        <v>0</v>
      </c>
      <c r="Q73" s="156">
        <f>-'5.  2015-2020 LRAM'!AL585</f>
        <v>0</v>
      </c>
      <c r="R73" s="157">
        <f>SUM(D73:Q73)</f>
        <v>-27636.106599999996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LRAM'!Y772</f>
        <v>33228.53701458485</v>
      </c>
      <c r="E75" s="156">
        <f>'5.  2015-2020 LRAM'!Z772</f>
        <v>40399.964568036929</v>
      </c>
      <c r="F75" s="156">
        <f>'5.  2015-2020 LRAM'!AA772</f>
        <v>6003.5944667581571</v>
      </c>
      <c r="G75" s="156">
        <f>'5.  2015-2020 LRAM'!AB772</f>
        <v>939.13120336622444</v>
      </c>
      <c r="H75" s="156">
        <f>'5.  2015-2020 LRAM'!AC772</f>
        <v>36372.084303446645</v>
      </c>
      <c r="I75" s="156">
        <f>'5.  2015-2020 LRAM'!AD772</f>
        <v>0</v>
      </c>
      <c r="J75" s="156">
        <f>'5.  2015-2020 LRAM'!AE772</f>
        <v>0</v>
      </c>
      <c r="K75" s="156">
        <f>'5.  2015-2020 LRAM'!AF772</f>
        <v>0</v>
      </c>
      <c r="L75" s="156">
        <f>'5.  2015-2020 LRAM'!AG772</f>
        <v>2626.1938493279995</v>
      </c>
      <c r="M75" s="156">
        <f>'5.  2015-2020 LRAM'!AH772</f>
        <v>0</v>
      </c>
      <c r="N75" s="156">
        <f>'5.  2015-2020 LRAM'!AI772</f>
        <v>0</v>
      </c>
      <c r="O75" s="156">
        <f>'5.  2015-2020 LRAM'!AJ772</f>
        <v>0</v>
      </c>
      <c r="P75" s="156">
        <f>'5.  2015-2020 LRAM'!AK772</f>
        <v>0</v>
      </c>
      <c r="Q75" s="156">
        <f>'5.  2015-2020 LRAM'!AL772</f>
        <v>0</v>
      </c>
      <c r="R75" s="157">
        <f>SUM(D75:Q75)</f>
        <v>119569.50540552082</v>
      </c>
      <c r="U75" s="152"/>
      <c r="V75" s="153"/>
    </row>
    <row r="76" spans="2:22" s="163" customFormat="1" ht="16.5" customHeight="1">
      <c r="B76" s="154" t="s">
        <v>228</v>
      </c>
      <c r="C76" s="155"/>
      <c r="D76" s="156">
        <f>-'5.  2015-2020 LRAM'!Y773</f>
        <v>-11160.24</v>
      </c>
      <c r="E76" s="156">
        <f>-'5.  2015-2020 LRAM'!Z773</f>
        <v>-16655.023800000003</v>
      </c>
      <c r="F76" s="156">
        <f>-'5.  2015-2020 LRAM'!AA773</f>
        <v>-20003.076799999999</v>
      </c>
      <c r="G76" s="156">
        <f>-'5.  2015-2020 LRAM'!AB773</f>
        <v>-4080.2999999999997</v>
      </c>
      <c r="H76" s="156">
        <f>-'5.  2015-2020 LRAM'!AC773</f>
        <v>-10899.815500000001</v>
      </c>
      <c r="I76" s="156">
        <f>-'5.  2015-2020 LRAM'!AD773</f>
        <v>0</v>
      </c>
      <c r="J76" s="156">
        <f>-'5.  2015-2020 LRAM'!AE773</f>
        <v>0</v>
      </c>
      <c r="K76" s="156">
        <f>-'5.  2015-2020 LRAM'!AF773</f>
        <v>0</v>
      </c>
      <c r="L76" s="156">
        <f>-'5.  2015-2020 LRAM'!AG773</f>
        <v>0</v>
      </c>
      <c r="M76" s="156">
        <f>-'5.  2015-2020 LRAM'!AH773</f>
        <v>0</v>
      </c>
      <c r="N76" s="156">
        <f>-'5.  2015-2020 LRAM'!AI773</f>
        <v>0</v>
      </c>
      <c r="O76" s="156">
        <f>-'5.  2015-2020 LRAM'!AJ773</f>
        <v>0</v>
      </c>
      <c r="P76" s="156">
        <f>-'5.  2015-2020 LRAM'!AK773</f>
        <v>0</v>
      </c>
      <c r="Q76" s="156">
        <f>-'5.  2015-2020 LRAM'!AL773</f>
        <v>0</v>
      </c>
      <c r="R76" s="157">
        <f>SUM(D76:Q76)</f>
        <v>-62798.456099999996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LRAM'!Y956</f>
        <v>0</v>
      </c>
      <c r="E78" s="156">
        <f>'5.  2015-2020 LRAM'!Z956</f>
        <v>0</v>
      </c>
      <c r="F78" s="156">
        <f>'5.  2015-2020 LRAM'!AA956</f>
        <v>0</v>
      </c>
      <c r="G78" s="156">
        <f>'5.  2015-2020 LRAM'!AB956</f>
        <v>0</v>
      </c>
      <c r="H78" s="156">
        <f>'5.  2015-2020 LRAM'!AC956</f>
        <v>0</v>
      </c>
      <c r="I78" s="156">
        <f>'5.  2015-2020 LRAM'!AD956</f>
        <v>0</v>
      </c>
      <c r="J78" s="156">
        <f>'5.  2015-2020 LRAM'!AE956</f>
        <v>0</v>
      </c>
      <c r="K78" s="156">
        <f>'5.  2015-2020 LRAM'!AF956</f>
        <v>0</v>
      </c>
      <c r="L78" s="156">
        <f>'5.  2015-2020 LRAM'!AG956</f>
        <v>0</v>
      </c>
      <c r="M78" s="156">
        <f>'5.  2015-2020 LRAM'!AH956</f>
        <v>0</v>
      </c>
      <c r="N78" s="156">
        <f>'5.  2015-2020 LRAM'!AI956</f>
        <v>0</v>
      </c>
      <c r="O78" s="156">
        <f>'5.  2015-2020 LRAM'!AJ956</f>
        <v>0</v>
      </c>
      <c r="P78" s="156">
        <f>'5.  2015-2020 LRAM'!AK956</f>
        <v>0</v>
      </c>
      <c r="Q78" s="156">
        <f>'5.  2015-2020 LRAM'!AL956</f>
        <v>0</v>
      </c>
      <c r="R78" s="157">
        <f>SUM(D78:Q78)</f>
        <v>0</v>
      </c>
      <c r="U78" s="152"/>
      <c r="V78" s="153"/>
    </row>
    <row r="79" spans="2:22" s="163" customFormat="1">
      <c r="B79" s="154" t="s">
        <v>230</v>
      </c>
      <c r="C79" s="155"/>
      <c r="D79" s="156">
        <f>-'5.  2015-2020 LRAM'!Y957</f>
        <v>0</v>
      </c>
      <c r="E79" s="156">
        <f>-'5.  2015-2020 LRAM'!Z957</f>
        <v>0</v>
      </c>
      <c r="F79" s="156">
        <f>-'5.  2015-2020 LRAM'!AA957</f>
        <v>0</v>
      </c>
      <c r="G79" s="156">
        <f>-'5.  2015-2020 LRAM'!AB957</f>
        <v>0</v>
      </c>
      <c r="H79" s="156">
        <f>-'5.  2015-2020 LRAM'!AC957</f>
        <v>0</v>
      </c>
      <c r="I79" s="156">
        <f>-'5.  2015-2020 LRAM'!AD957</f>
        <v>0</v>
      </c>
      <c r="J79" s="156">
        <f>-'5.  2015-2020 LRAM'!AE957</f>
        <v>0</v>
      </c>
      <c r="K79" s="156">
        <f>-'5.  2015-2020 LRAM'!AF957</f>
        <v>0</v>
      </c>
      <c r="L79" s="156">
        <f>-'5.  2015-2020 LRAM'!AG957</f>
        <v>0</v>
      </c>
      <c r="M79" s="156">
        <f>-'5.  2015-2020 LRAM'!AH957</f>
        <v>0</v>
      </c>
      <c r="N79" s="156">
        <f>-'5.  2015-2020 LRAM'!AI957</f>
        <v>0</v>
      </c>
      <c r="O79" s="156">
        <f>-'5.  2015-2020 LRAM'!AJ957</f>
        <v>0</v>
      </c>
      <c r="P79" s="156">
        <f>-'5.  2015-2020 LRAM'!AK957</f>
        <v>0</v>
      </c>
      <c r="Q79" s="156">
        <f>-'5.  2015-2020 LRAM'!AL957</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LRAM'!Y1140</f>
        <v>0</v>
      </c>
      <c r="E81" s="156">
        <f>'5.  2015-2020 LRAM'!Z1140</f>
        <v>0</v>
      </c>
      <c r="F81" s="156">
        <f>'5.  2015-2020 LRAM'!AA1140</f>
        <v>0</v>
      </c>
      <c r="G81" s="156">
        <f>'5.  2015-2020 LRAM'!AB1140</f>
        <v>0</v>
      </c>
      <c r="H81" s="156">
        <f>'5.  2015-2020 LRAM'!AC1140</f>
        <v>0</v>
      </c>
      <c r="I81" s="156">
        <f>'5.  2015-2020 LRAM'!AD1140</f>
        <v>0</v>
      </c>
      <c r="J81" s="156">
        <f>'5.  2015-2020 LRAM'!AE1140</f>
        <v>0</v>
      </c>
      <c r="K81" s="156">
        <f>'5.  2015-2020 LRAM'!AF1140</f>
        <v>0</v>
      </c>
      <c r="L81" s="156">
        <f>'5.  2015-2020 LRAM'!AG1140</f>
        <v>0</v>
      </c>
      <c r="M81" s="156">
        <f>'5.  2015-2020 LRAM'!AH1140</f>
        <v>0</v>
      </c>
      <c r="N81" s="156">
        <f>'5.  2015-2020 LRAM'!AI1140</f>
        <v>0</v>
      </c>
      <c r="O81" s="156">
        <f>'5.  2015-2020 LRAM'!AJ1140</f>
        <v>0</v>
      </c>
      <c r="P81" s="156">
        <f>'5.  2015-2020 LRAM'!AK1140</f>
        <v>0</v>
      </c>
      <c r="Q81" s="156">
        <f>'5.  2015-2020 LRAM'!AL1140</f>
        <v>0</v>
      </c>
      <c r="R81" s="157">
        <f>SUM(D81:Q81)</f>
        <v>0</v>
      </c>
      <c r="U81" s="152"/>
      <c r="V81" s="153"/>
    </row>
    <row r="82" spans="2:22" s="163" customFormat="1">
      <c r="B82" s="154" t="s">
        <v>232</v>
      </c>
      <c r="C82" s="155"/>
      <c r="D82" s="156">
        <f>-'5.  2015-2020 LRAM'!Y1141</f>
        <v>0</v>
      </c>
      <c r="E82" s="156">
        <f>-'5.  2015-2020 LRAM'!Z1141</f>
        <v>0</v>
      </c>
      <c r="F82" s="156">
        <f>-'5.  2015-2020 LRAM'!AA1141</f>
        <v>0</v>
      </c>
      <c r="G82" s="156">
        <f>-'5.  2015-2020 LRAM'!AB1141</f>
        <v>0</v>
      </c>
      <c r="H82" s="156">
        <f>-'5.  2015-2020 LRAM'!AC1141</f>
        <v>0</v>
      </c>
      <c r="I82" s="156">
        <f>-'5.  2015-2020 LRAM'!AD1141</f>
        <v>0</v>
      </c>
      <c r="J82" s="156">
        <f>-'5.  2015-2020 LRAM'!AE1141</f>
        <v>0</v>
      </c>
      <c r="K82" s="156">
        <f>-'5.  2015-2020 LRAM'!AF1141</f>
        <v>0</v>
      </c>
      <c r="L82" s="156">
        <f>-'5.  2015-2020 LRAM'!AG1141</f>
        <v>0</v>
      </c>
      <c r="M82" s="156">
        <f>-'5.  2015-2020 LRAM'!AH1141</f>
        <v>0</v>
      </c>
      <c r="N82" s="156">
        <f>-'5.  2015-2020 LRAM'!AI1141</f>
        <v>0</v>
      </c>
      <c r="O82" s="156">
        <f>-'5.  2015-2020 LRAM'!AJ1141</f>
        <v>0</v>
      </c>
      <c r="P82" s="156">
        <f>-'5.  2015-2020 LRAM'!AK1141</f>
        <v>0</v>
      </c>
      <c r="Q82" s="156">
        <f>-'5.  2015-2020 LRAM'!AL1141</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4419.29900309405</v>
      </c>
      <c r="E84" s="679">
        <f>'6.  Carrying Charges'!J162</f>
        <v>2933.5454844196715</v>
      </c>
      <c r="F84" s="679">
        <f>'6.  Carrying Charges'!K162</f>
        <v>648.97240748790318</v>
      </c>
      <c r="G84" s="679">
        <f>'6.  Carrying Charges'!L162</f>
        <v>6531.4503784746585</v>
      </c>
      <c r="H84" s="679">
        <f>'6.  Carrying Charges'!M162</f>
        <v>5020.1303518249388</v>
      </c>
      <c r="I84" s="679">
        <f>'6.  Carrying Charges'!N162</f>
        <v>-16.000911975000001</v>
      </c>
      <c r="J84" s="679">
        <f>'6.  Carrying Charges'!O162</f>
        <v>-37.587305333333326</v>
      </c>
      <c r="K84" s="679">
        <f>'6.  Carrying Charges'!P162</f>
        <v>-0.84564927999999995</v>
      </c>
      <c r="L84" s="679">
        <f>'6.  Carrying Charges'!Q162</f>
        <v>4424.1753054399269</v>
      </c>
      <c r="M84" s="679">
        <f>'6.  Carrying Charges'!R162</f>
        <v>0</v>
      </c>
      <c r="N84" s="679">
        <f>'6.  Carrying Charges'!S162</f>
        <v>0</v>
      </c>
      <c r="O84" s="679">
        <f>'6.  Carrying Charges'!T162</f>
        <v>0</v>
      </c>
      <c r="P84" s="679">
        <f>'6.  Carrying Charges'!U162</f>
        <v>0</v>
      </c>
      <c r="Q84" s="679">
        <f>'6.  Carrying Charges'!V162</f>
        <v>0</v>
      </c>
      <c r="R84" s="680">
        <f>SUM(D84:Q84)</f>
        <v>23923.139064152816</v>
      </c>
      <c r="U84" s="152"/>
      <c r="V84" s="153"/>
    </row>
    <row r="85" spans="2:22" s="163" customFormat="1" ht="21.75" customHeight="1">
      <c r="B85" s="623" t="s">
        <v>240</v>
      </c>
      <c r="C85" s="624"/>
      <c r="D85" s="623">
        <f>SUM(D54:D77)+D84</f>
        <v>92132.782480183596</v>
      </c>
      <c r="E85" s="623">
        <f>SUM(E54:E77)+E84</f>
        <v>63729.687038996504</v>
      </c>
      <c r="F85" s="623">
        <f>SUM(F54:F77)+F84</f>
        <v>8655.4467560514368</v>
      </c>
      <c r="G85" s="623">
        <f>SUM(G54:G77)+G84</f>
        <v>126057.26226032346</v>
      </c>
      <c r="H85" s="623">
        <f>SUM(H54:H77)+H84</f>
        <v>104772.93183969329</v>
      </c>
      <c r="I85" s="623">
        <f t="shared" ref="I85:O85" si="2">SUM(I54:I77)+I84</f>
        <v>-310.99391197500006</v>
      </c>
      <c r="J85" s="623">
        <f t="shared" si="2"/>
        <v>-730.54730533333338</v>
      </c>
      <c r="K85" s="623">
        <f t="shared" si="2"/>
        <v>-16.436049279999999</v>
      </c>
      <c r="L85" s="623">
        <f t="shared" si="2"/>
        <v>86730.810715490166</v>
      </c>
      <c r="M85" s="623">
        <f t="shared" si="2"/>
        <v>0</v>
      </c>
      <c r="N85" s="623">
        <f>SUM(N54:N77)+N84</f>
        <v>0</v>
      </c>
      <c r="O85" s="623">
        <f t="shared" si="2"/>
        <v>0</v>
      </c>
      <c r="P85" s="623">
        <f>SUM(P54:P77)+P84</f>
        <v>0</v>
      </c>
      <c r="Q85" s="623">
        <f>SUM(Q54:Q77)+Q84</f>
        <v>0</v>
      </c>
      <c r="R85" s="623">
        <f>SUM(R54:R77)+R84</f>
        <v>481020.94382415019</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LRAM'!Y261:AL261)</f>
        <v>0</v>
      </c>
      <c r="E93" s="556">
        <f>SUM('4.  2011-2014 LRAM'!Y391:AL391)</f>
        <v>0</v>
      </c>
      <c r="F93" s="557">
        <f>SUM('4.  2011-2014 LRAM'!Y521:AL521)</f>
        <v>0</v>
      </c>
      <c r="G93" s="557">
        <f>SUM('5.  2015-2020 LRAM'!Y201:AL201)</f>
        <v>0</v>
      </c>
      <c r="H93" s="556">
        <f>SUM('5.  2015-2020 LRAM'!Y385:AL385)</f>
        <v>0</v>
      </c>
      <c r="I93" s="557">
        <f>SUM('5.  2015-2020 LRAM'!Y577:AL577)</f>
        <v>8701.5938741832433</v>
      </c>
      <c r="J93" s="556">
        <f>SUM('5.  2015-2020 LRAM'!Y764:AL764)</f>
        <v>0</v>
      </c>
      <c r="K93" s="556">
        <f>SUM('5.  2015-2020 LRAM'!Y947:AL947)</f>
        <v>0</v>
      </c>
      <c r="L93" s="556">
        <f>SUM('5.  2015-2020 LRAM'!Y1130:AL1130)</f>
        <v>0</v>
      </c>
      <c r="M93" s="556">
        <f>SUM(C93:L93)</f>
        <v>8701.5938741832433</v>
      </c>
      <c r="T93" s="197"/>
      <c r="U93" s="197"/>
    </row>
    <row r="94" spans="2:22" s="90" customFormat="1" ht="23.25" hidden="1" customHeight="1">
      <c r="B94" s="198">
        <v>2012</v>
      </c>
      <c r="C94" s="558"/>
      <c r="D94" s="557">
        <f>SUM('4.  2011-2014 LRAM'!Y262:AL262)</f>
        <v>0</v>
      </c>
      <c r="E94" s="556">
        <f>SUM('4.  2011-2014 LRAM'!Y392:AL392)</f>
        <v>0</v>
      </c>
      <c r="F94" s="557">
        <f>SUM('4.  2011-2014 LRAM'!Y522:AL522)</f>
        <v>0</v>
      </c>
      <c r="G94" s="557">
        <f>SUM('5.  2015-2020 LRAM'!Y202:AL202)</f>
        <v>0</v>
      </c>
      <c r="H94" s="556">
        <f>SUM('5.  2015-2020 LRAM'!Y386:AL386)</f>
        <v>0</v>
      </c>
      <c r="I94" s="557">
        <f>SUM('5.  2015-2020 LRAM'!Y578:AL578)</f>
        <v>42711.464393212489</v>
      </c>
      <c r="J94" s="556">
        <f>SUM('5.  2015-2020 LRAM'!Y765:AL765)</f>
        <v>0</v>
      </c>
      <c r="K94" s="556">
        <f>SUM('5.  2015-2020 LRAM'!Y948:AL948)</f>
        <v>0</v>
      </c>
      <c r="L94" s="556">
        <f>SUM('5.  2015-2020 LRAM'!Y1131:AL1131)</f>
        <v>0</v>
      </c>
      <c r="M94" s="556">
        <f>SUM(D94:L94)</f>
        <v>42711.464393212489</v>
      </c>
      <c r="T94" s="197"/>
      <c r="U94" s="197"/>
    </row>
    <row r="95" spans="2:22" s="90" customFormat="1" ht="23.25" hidden="1" customHeight="1">
      <c r="B95" s="198">
        <v>2013</v>
      </c>
      <c r="C95" s="559"/>
      <c r="D95" s="559"/>
      <c r="E95" s="557">
        <f>SUM('4.  2011-2014 LRAM'!Y393:AL393)</f>
        <v>0</v>
      </c>
      <c r="F95" s="557">
        <f>SUM('4.  2011-2014 LRAM'!Y523:AL523)</f>
        <v>0</v>
      </c>
      <c r="G95" s="557">
        <f>SUM('5.  2015-2020 LRAM'!Y203:AL203)</f>
        <v>0</v>
      </c>
      <c r="H95" s="556">
        <f>SUM('5.  2015-2020 LRAM'!Y387:AL387)</f>
        <v>0</v>
      </c>
      <c r="I95" s="557">
        <f>SUM('5.  2015-2020 LRAM'!Y579:AL579)</f>
        <v>51645.050586142053</v>
      </c>
      <c r="J95" s="556">
        <f>SUM('5.  2015-2020 LRAM'!Y766:AL766)</f>
        <v>0</v>
      </c>
      <c r="K95" s="556">
        <f>SUM('5.  2015-2020 LRAM'!Y949:AL949)</f>
        <v>0</v>
      </c>
      <c r="L95" s="556">
        <f>SUM('5.  2015-2020 LRAM'!Y1132:AL1132)</f>
        <v>0</v>
      </c>
      <c r="M95" s="556">
        <f>SUM(C95:L95)</f>
        <v>51645.050586142053</v>
      </c>
      <c r="T95" s="197"/>
      <c r="U95" s="197"/>
    </row>
    <row r="96" spans="2:22" s="90" customFormat="1" ht="23.25" hidden="1" customHeight="1">
      <c r="B96" s="198">
        <v>2014</v>
      </c>
      <c r="C96" s="559"/>
      <c r="D96" s="559"/>
      <c r="E96" s="559"/>
      <c r="F96" s="557">
        <f>SUM('4.  2011-2014 LRAM'!Y524:AL524)</f>
        <v>0</v>
      </c>
      <c r="G96" s="557">
        <f>SUM('5.  2015-2020 LRAM'!Y204:AL204)</f>
        <v>0</v>
      </c>
      <c r="H96" s="556">
        <f>SUM('5.  2015-2020 LRAM'!Y388:AL388)</f>
        <v>0</v>
      </c>
      <c r="I96" s="557">
        <f>SUM('5.  2015-2020 LRAM'!Y580:AL580)</f>
        <v>63579.720360083222</v>
      </c>
      <c r="J96" s="556">
        <f>SUM('5.  2015-2020 LRAM'!Y767:AL767)</f>
        <v>0</v>
      </c>
      <c r="K96" s="556">
        <f>SUM('5.  2015-2020 LRAM'!Y950:AL950)</f>
        <v>0</v>
      </c>
      <c r="L96" s="556">
        <f>SUM('5.  2015-2020 LRAM'!Y1133:AL1133)</f>
        <v>0</v>
      </c>
      <c r="M96" s="556">
        <f>SUM(F96:L96)</f>
        <v>63579.720360083222</v>
      </c>
      <c r="T96" s="197"/>
      <c r="U96" s="197"/>
    </row>
    <row r="97" spans="2:21" s="90" customFormat="1" ht="23.25" hidden="1" customHeight="1">
      <c r="B97" s="198">
        <v>2015</v>
      </c>
      <c r="C97" s="559"/>
      <c r="D97" s="559"/>
      <c r="E97" s="559"/>
      <c r="F97" s="559"/>
      <c r="G97" s="557">
        <f>SUM('5.  2015-2020 LRAM'!Y205:AL205)</f>
        <v>0</v>
      </c>
      <c r="H97" s="556">
        <f>SUM('5.  2015-2020 LRAM'!Y389:AL389)</f>
        <v>0</v>
      </c>
      <c r="I97" s="557">
        <f>SUM('5.  2015-2020 LRAM'!Y581:AL581)</f>
        <v>127175.43556580415</v>
      </c>
      <c r="J97" s="556">
        <f>SUM('5.  2015-2020 LRAM'!Y768:AL768)</f>
        <v>0</v>
      </c>
      <c r="K97" s="556">
        <f>SUM('5.  2015-2020 LRAM'!Y951:AL951)</f>
        <v>0</v>
      </c>
      <c r="L97" s="556">
        <f>SUM('5.  2015-2020 LRAM'!Y1134:AL1134)</f>
        <v>0</v>
      </c>
      <c r="M97" s="556">
        <f>SUM(G97:L97)</f>
        <v>127175.43556580415</v>
      </c>
      <c r="T97" s="197"/>
      <c r="U97" s="197"/>
    </row>
    <row r="98" spans="2:21" s="90" customFormat="1" ht="23.25" hidden="1" customHeight="1">
      <c r="B98" s="198">
        <v>2016</v>
      </c>
      <c r="C98" s="559"/>
      <c r="D98" s="559"/>
      <c r="E98" s="559"/>
      <c r="F98" s="559"/>
      <c r="G98" s="559"/>
      <c r="H98" s="556">
        <f>SUM('5.  2015-2020 LRAM'!Y390:AL390)</f>
        <v>0</v>
      </c>
      <c r="I98" s="557">
        <f>SUM('5.  2015-2020 LRAM'!Y582:AL582)</f>
        <v>31019.79816904938</v>
      </c>
      <c r="J98" s="556">
        <f>SUM('5.  2015-2020 LRAM'!Y769:AL769)</f>
        <v>23057.61092878487</v>
      </c>
      <c r="K98" s="556">
        <f>SUM('5.  2015-2020 LRAM'!Y952:AL952)</f>
        <v>0</v>
      </c>
      <c r="L98" s="556">
        <f>SUM('5.  2015-2020 LRAM'!Y1135:AL1135)</f>
        <v>0</v>
      </c>
      <c r="M98" s="556">
        <f>SUM(H98:L98)</f>
        <v>54077.40909783425</v>
      </c>
      <c r="T98" s="197"/>
      <c r="U98" s="197"/>
    </row>
    <row r="99" spans="2:21" s="90" customFormat="1" ht="23.25" hidden="1" customHeight="1">
      <c r="B99" s="198">
        <v>2017</v>
      </c>
      <c r="C99" s="559"/>
      <c r="D99" s="559"/>
      <c r="E99" s="559"/>
      <c r="F99" s="559"/>
      <c r="G99" s="559"/>
      <c r="H99" s="559"/>
      <c r="I99" s="556">
        <f>SUM('5.  2015-2020 LRAM'!Y583:AL583)</f>
        <v>103129.79910600197</v>
      </c>
      <c r="J99" s="556">
        <f>SUM('5.  2015-2020 LRAM'!Y770:AL770)</f>
        <v>72914.131986304579</v>
      </c>
      <c r="K99" s="556">
        <f>SUM('5.  2015-2020 LRAM'!Y953:AL953)</f>
        <v>0</v>
      </c>
      <c r="L99" s="556">
        <f>SUM('5.  2015-2020 LRAM'!Y1136:AL1136)</f>
        <v>0</v>
      </c>
      <c r="M99" s="556">
        <f>SUM(I99:L99)</f>
        <v>176043.93109230656</v>
      </c>
      <c r="T99" s="197"/>
      <c r="U99" s="197"/>
    </row>
    <row r="100" spans="2:21" s="90" customFormat="1" ht="23.25" hidden="1" customHeight="1">
      <c r="B100" s="198">
        <v>2018</v>
      </c>
      <c r="C100" s="559"/>
      <c r="D100" s="559"/>
      <c r="E100" s="559"/>
      <c r="F100" s="559"/>
      <c r="G100" s="559"/>
      <c r="H100" s="559"/>
      <c r="I100" s="559"/>
      <c r="J100" s="556">
        <f>SUM('5.  2015-2020 LRAM'!Y771:AL771)</f>
        <v>23597.762490431356</v>
      </c>
      <c r="K100" s="556">
        <f>SUM('5.  2015-2020 LRAM'!Y954:AL954)</f>
        <v>0</v>
      </c>
      <c r="L100" s="556">
        <f>SUM('5.  2015-2020 LRAM'!Y1137:AL1137)</f>
        <v>0</v>
      </c>
      <c r="M100" s="556">
        <f>SUM(J100:L100)</f>
        <v>23597.762490431356</v>
      </c>
      <c r="T100" s="197"/>
      <c r="U100" s="197"/>
    </row>
    <row r="101" spans="2:21" s="90" customFormat="1" ht="23.25" hidden="1" customHeight="1">
      <c r="B101" s="198">
        <v>2019</v>
      </c>
      <c r="C101" s="559"/>
      <c r="D101" s="559"/>
      <c r="E101" s="559"/>
      <c r="F101" s="559"/>
      <c r="G101" s="559"/>
      <c r="H101" s="559"/>
      <c r="I101" s="559"/>
      <c r="J101" s="559"/>
      <c r="K101" s="556">
        <f>SUM('5.  2015-2020 LRAM'!Y955:AL955)</f>
        <v>0</v>
      </c>
      <c r="L101" s="556">
        <f>SUM('5.  2015-2020 LRAM'!Y1138:AL1138)</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LRAM'!Y1139:AL1139)</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427962.86205447651</v>
      </c>
      <c r="J103" s="556">
        <f>J93+J94+J95+J96+J97+J98+J99+J100</f>
        <v>119569.5054055208</v>
      </c>
      <c r="K103" s="556">
        <f>K93+K94+K95+K96+K97+K98+K99+K100+K101</f>
        <v>0</v>
      </c>
      <c r="L103" s="556">
        <f>SUM(L93:L102)</f>
        <v>0</v>
      </c>
      <c r="M103" s="556">
        <f>SUM(M93:M102)</f>
        <v>547532.3674599973</v>
      </c>
      <c r="T103" s="199"/>
      <c r="U103" s="199"/>
    </row>
    <row r="104" spans="2:21" s="27" customFormat="1" ht="24.75" hidden="1" customHeight="1">
      <c r="B104" s="572" t="s">
        <v>517</v>
      </c>
      <c r="C104" s="554">
        <f>'4.  2011-2014 LRAM'!AM132</f>
        <v>0</v>
      </c>
      <c r="D104" s="554">
        <f>'4.  2011-2014 LRAM'!AM264</f>
        <v>0</v>
      </c>
      <c r="E104" s="554">
        <f>'4.  2011-2014 LRAM'!AM395</f>
        <v>0</v>
      </c>
      <c r="F104" s="554">
        <f>'4.  2011-2014 LRAM'!AM526</f>
        <v>0</v>
      </c>
      <c r="G104" s="554">
        <f>'5.  2015-2020 LRAM'!AM207</f>
        <v>0</v>
      </c>
      <c r="H104" s="554">
        <f>'5.  2015-2020 LRAM'!AM392</f>
        <v>0</v>
      </c>
      <c r="I104" s="554">
        <f>'5.  2015-2020 LRAM'!AM585</f>
        <v>27636.106599999996</v>
      </c>
      <c r="J104" s="554">
        <f>'5.  2015-2020 LRAM'!AM773</f>
        <v>62798.456099999996</v>
      </c>
      <c r="K104" s="554">
        <f>'5.  2015-2020 LRAM'!AM957</f>
        <v>0</v>
      </c>
      <c r="L104" s="554">
        <f>'5.  2015-2020 LRAM'!AM1141</f>
        <v>0</v>
      </c>
      <c r="M104" s="556">
        <f>SUM(C104:L104)</f>
        <v>90434.562699999995</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2351.9196882950491</v>
      </c>
      <c r="J105" s="554">
        <f>'6.  Carrying Charges'!W132</f>
        <v>10328.288520915894</v>
      </c>
      <c r="K105" s="554">
        <f>'6.  Carrying Charges'!W147</f>
        <v>20601.56168289683</v>
      </c>
      <c r="L105" s="554">
        <f>'6.  Carrying Charges'!W162</f>
        <v>23923.139064152809</v>
      </c>
      <c r="M105" s="556">
        <f>SUM(C105:L105)</f>
        <v>57204.90895626058</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402678.67514277156</v>
      </c>
      <c r="J106" s="554">
        <f t="shared" si="3"/>
        <v>67099.337826436706</v>
      </c>
      <c r="K106" s="554">
        <f>K103-K104+K105</f>
        <v>20601.56168289683</v>
      </c>
      <c r="L106" s="554">
        <f>L103-L104+L105</f>
        <v>23923.139064152809</v>
      </c>
      <c r="M106" s="554">
        <f>M103-M104+M105</f>
        <v>514302.71371625789</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5" zoomScale="80" zoomScaleNormal="80" workbookViewId="0">
      <selection activeCell="G43" sqref="G43:H4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618</v>
      </c>
    </row>
    <row r="20" spans="2:8" ht="13.5" customHeight="1"/>
    <row r="21" spans="2:8" ht="41.1" customHeight="1">
      <c r="B21" s="837" t="s">
        <v>680</v>
      </c>
      <c r="C21" s="837"/>
      <c r="D21" s="837"/>
      <c r="E21" s="837"/>
      <c r="F21" s="837"/>
      <c r="G21" s="837"/>
      <c r="H21" s="837"/>
    </row>
    <row r="23" spans="2:8" s="609" customFormat="1" ht="15.75">
      <c r="B23" s="619" t="s">
        <v>545</v>
      </c>
      <c r="C23" s="619" t="s">
        <v>560</v>
      </c>
      <c r="D23" s="619" t="s">
        <v>544</v>
      </c>
      <c r="E23" s="846" t="s">
        <v>34</v>
      </c>
      <c r="F23" s="847"/>
      <c r="G23" s="846" t="s">
        <v>543</v>
      </c>
      <c r="H23" s="847"/>
    </row>
    <row r="24" spans="2:8">
      <c r="B24" s="608">
        <v>1</v>
      </c>
      <c r="C24" s="644" t="s">
        <v>169</v>
      </c>
      <c r="D24" s="607" t="s">
        <v>755</v>
      </c>
      <c r="E24" s="842" t="s">
        <v>756</v>
      </c>
      <c r="F24" s="843"/>
      <c r="G24" s="844" t="s">
        <v>757</v>
      </c>
      <c r="H24" s="845"/>
    </row>
    <row r="25" spans="2:8">
      <c r="B25" s="608">
        <v>2</v>
      </c>
      <c r="C25" s="644" t="s">
        <v>368</v>
      </c>
      <c r="D25" s="607" t="s">
        <v>788</v>
      </c>
      <c r="E25" s="842" t="s">
        <v>789</v>
      </c>
      <c r="F25" s="843"/>
      <c r="G25" s="844" t="s">
        <v>796</v>
      </c>
      <c r="H25" s="845"/>
    </row>
    <row r="26" spans="2:8" ht="45">
      <c r="B26" s="793">
        <v>3</v>
      </c>
      <c r="C26" s="794" t="s">
        <v>368</v>
      </c>
      <c r="D26" s="795" t="s">
        <v>790</v>
      </c>
      <c r="E26" s="850" t="s">
        <v>791</v>
      </c>
      <c r="F26" s="851"/>
      <c r="G26" s="848" t="s">
        <v>758</v>
      </c>
      <c r="H26" s="849"/>
    </row>
    <row r="27" spans="2:8">
      <c r="B27" s="608">
        <v>4</v>
      </c>
      <c r="C27" s="644" t="s">
        <v>368</v>
      </c>
      <c r="D27" s="607" t="s">
        <v>792</v>
      </c>
      <c r="E27" s="842" t="s">
        <v>793</v>
      </c>
      <c r="F27" s="843"/>
      <c r="G27" s="844" t="s">
        <v>794</v>
      </c>
      <c r="H27" s="845"/>
    </row>
    <row r="28" spans="2:8">
      <c r="B28" s="608">
        <v>5</v>
      </c>
      <c r="C28" s="644" t="s">
        <v>369</v>
      </c>
      <c r="D28" s="607" t="s">
        <v>795</v>
      </c>
      <c r="E28" s="842" t="s">
        <v>789</v>
      </c>
      <c r="F28" s="843"/>
      <c r="G28" s="844" t="s">
        <v>796</v>
      </c>
      <c r="H28" s="845"/>
    </row>
    <row r="29" spans="2:8" ht="30">
      <c r="B29" s="793">
        <v>6</v>
      </c>
      <c r="C29" s="794" t="s">
        <v>369</v>
      </c>
      <c r="D29" s="795" t="s">
        <v>797</v>
      </c>
      <c r="E29" s="850" t="s">
        <v>798</v>
      </c>
      <c r="F29" s="851"/>
      <c r="G29" s="848" t="s">
        <v>799</v>
      </c>
      <c r="H29" s="849"/>
    </row>
    <row r="30" spans="2:8">
      <c r="B30" s="608">
        <v>7</v>
      </c>
      <c r="C30" s="644" t="s">
        <v>369</v>
      </c>
      <c r="D30" s="607" t="s">
        <v>800</v>
      </c>
      <c r="E30" s="842" t="s">
        <v>744</v>
      </c>
      <c r="F30" s="843"/>
      <c r="G30" s="844" t="s">
        <v>805</v>
      </c>
      <c r="H30" s="845"/>
    </row>
    <row r="31" spans="2:8">
      <c r="B31" s="608">
        <v>8</v>
      </c>
      <c r="C31" s="644" t="s">
        <v>369</v>
      </c>
      <c r="D31" s="607" t="s">
        <v>801</v>
      </c>
      <c r="E31" s="842" t="s">
        <v>793</v>
      </c>
      <c r="F31" s="843"/>
      <c r="G31" s="844" t="s">
        <v>794</v>
      </c>
      <c r="H31" s="845"/>
    </row>
    <row r="32" spans="2:8">
      <c r="B32" s="608">
        <v>9</v>
      </c>
      <c r="C32" s="644" t="s">
        <v>370</v>
      </c>
      <c r="D32" s="607" t="s">
        <v>759</v>
      </c>
      <c r="E32" s="842" t="s">
        <v>760</v>
      </c>
      <c r="F32" s="843"/>
      <c r="G32" s="844" t="s">
        <v>761</v>
      </c>
      <c r="H32" s="845"/>
    </row>
    <row r="33" spans="2:8">
      <c r="B33" s="608">
        <v>10</v>
      </c>
      <c r="C33" s="644" t="s">
        <v>802</v>
      </c>
      <c r="D33" s="607" t="s">
        <v>803</v>
      </c>
      <c r="E33" s="842" t="s">
        <v>804</v>
      </c>
      <c r="F33" s="843"/>
      <c r="G33" s="844" t="s">
        <v>805</v>
      </c>
      <c r="H33" s="845"/>
    </row>
    <row r="34" spans="2:8">
      <c r="B34" s="608" t="s">
        <v>479</v>
      </c>
      <c r="C34" s="644" t="s">
        <v>745</v>
      </c>
      <c r="D34" s="607" t="s">
        <v>746</v>
      </c>
      <c r="E34" s="842" t="s">
        <v>747</v>
      </c>
      <c r="F34" s="843"/>
      <c r="G34" s="844" t="s">
        <v>748</v>
      </c>
      <c r="H34" s="845"/>
    </row>
    <row r="36" spans="2:8" ht="30.75" customHeight="1">
      <c r="B36" s="537" t="s">
        <v>614</v>
      </c>
    </row>
    <row r="37" spans="2:8" ht="23.25" customHeight="1">
      <c r="B37" s="568" t="s">
        <v>619</v>
      </c>
      <c r="C37" s="605"/>
      <c r="D37" s="605"/>
      <c r="E37" s="605"/>
      <c r="F37" s="605"/>
      <c r="G37" s="605"/>
      <c r="H37" s="605"/>
    </row>
    <row r="39" spans="2:8" s="90" customFormat="1" ht="15.75">
      <c r="B39" s="619" t="s">
        <v>545</v>
      </c>
      <c r="C39" s="619" t="s">
        <v>560</v>
      </c>
      <c r="D39" s="619" t="s">
        <v>544</v>
      </c>
      <c r="E39" s="846" t="s">
        <v>34</v>
      </c>
      <c r="F39" s="847"/>
      <c r="G39" s="846" t="s">
        <v>543</v>
      </c>
      <c r="H39" s="847"/>
    </row>
    <row r="40" spans="2:8">
      <c r="B40" s="608">
        <v>1</v>
      </c>
      <c r="C40" s="644" t="s">
        <v>549</v>
      </c>
      <c r="D40" s="607" t="s">
        <v>806</v>
      </c>
      <c r="E40" s="842" t="s">
        <v>807</v>
      </c>
      <c r="F40" s="843"/>
      <c r="G40" s="844" t="s">
        <v>808</v>
      </c>
      <c r="H40" s="845"/>
    </row>
    <row r="41" spans="2:8">
      <c r="B41" s="608">
        <v>2</v>
      </c>
      <c r="C41" s="644" t="s">
        <v>549</v>
      </c>
      <c r="D41" s="607" t="s">
        <v>809</v>
      </c>
      <c r="E41" s="842" t="s">
        <v>810</v>
      </c>
      <c r="F41" s="843"/>
      <c r="G41" s="844" t="s">
        <v>811</v>
      </c>
      <c r="H41" s="845"/>
    </row>
    <row r="42" spans="2:8">
      <c r="B42" s="608">
        <v>3</v>
      </c>
      <c r="C42" s="644" t="s">
        <v>369</v>
      </c>
      <c r="D42" s="607" t="s">
        <v>814</v>
      </c>
      <c r="E42" s="842" t="s">
        <v>815</v>
      </c>
      <c r="F42" s="843"/>
      <c r="G42" s="844" t="s">
        <v>901</v>
      </c>
      <c r="H42" s="845"/>
    </row>
    <row r="43" spans="2:8" ht="30" customHeight="1">
      <c r="B43" s="608">
        <v>4</v>
      </c>
      <c r="C43" s="644" t="s">
        <v>802</v>
      </c>
      <c r="D43" s="607" t="s">
        <v>803</v>
      </c>
      <c r="E43" s="842" t="s">
        <v>925</v>
      </c>
      <c r="F43" s="843"/>
      <c r="G43" s="842" t="s">
        <v>900</v>
      </c>
      <c r="H43" s="843"/>
    </row>
    <row r="44" spans="2:8">
      <c r="B44" s="608">
        <v>5</v>
      </c>
      <c r="C44" s="644"/>
      <c r="D44" s="607"/>
      <c r="E44" s="842"/>
      <c r="F44" s="843"/>
      <c r="G44" s="844"/>
      <c r="H44" s="845"/>
    </row>
    <row r="45" spans="2:8">
      <c r="B45" s="608">
        <v>6</v>
      </c>
      <c r="C45" s="644"/>
      <c r="D45" s="607"/>
      <c r="E45" s="842"/>
      <c r="F45" s="843"/>
      <c r="G45" s="844"/>
      <c r="H45" s="845"/>
    </row>
    <row r="46" spans="2:8">
      <c r="B46" s="608">
        <v>7</v>
      </c>
      <c r="C46" s="644"/>
      <c r="D46" s="607"/>
      <c r="E46" s="842"/>
      <c r="F46" s="843"/>
      <c r="G46" s="844"/>
      <c r="H46" s="845"/>
    </row>
    <row r="47" spans="2:8">
      <c r="B47" s="608">
        <v>8</v>
      </c>
      <c r="C47" s="644"/>
      <c r="D47" s="607"/>
      <c r="E47" s="842"/>
      <c r="F47" s="843"/>
      <c r="G47" s="844"/>
      <c r="H47" s="845"/>
    </row>
    <row r="48" spans="2:8">
      <c r="B48" s="608">
        <v>9</v>
      </c>
      <c r="C48" s="644"/>
      <c r="D48" s="607"/>
      <c r="E48" s="842"/>
      <c r="F48" s="843"/>
      <c r="G48" s="844"/>
      <c r="H48" s="845"/>
    </row>
    <row r="49" spans="2:8">
      <c r="B49" s="608">
        <v>10</v>
      </c>
      <c r="C49" s="644"/>
      <c r="D49" s="607"/>
      <c r="E49" s="842"/>
      <c r="F49" s="843"/>
      <c r="G49" s="844"/>
      <c r="H49" s="845"/>
    </row>
    <row r="50" spans="2:8">
      <c r="B50" s="608" t="s">
        <v>479</v>
      </c>
      <c r="C50" s="644"/>
      <c r="D50" s="607"/>
      <c r="E50" s="842"/>
      <c r="F50" s="843"/>
      <c r="G50" s="844"/>
      <c r="H50" s="84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C24:C32 C40:C42 C44:C50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3" zoomScale="80" zoomScaleNormal="80" workbookViewId="0">
      <selection activeCell="C22" sqref="C22"/>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52" t="s">
        <v>562</v>
      </c>
      <c r="C11" s="852"/>
      <c r="D11" s="852"/>
      <c r="E11" s="852"/>
      <c r="F11" s="852"/>
      <c r="G11" s="852"/>
      <c r="H11" s="852"/>
      <c r="I11" s="852"/>
      <c r="J11" s="852"/>
      <c r="K11" s="852"/>
      <c r="L11" s="852"/>
      <c r="M11" s="85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999 kW</v>
      </c>
      <c r="G13" s="243" t="str">
        <f>'1.  LRAMVA Summary'!G52</f>
        <v>Intermediate</v>
      </c>
      <c r="H13" s="243" t="str">
        <f>'1.  LRAMVA Summary'!H52</f>
        <v>Large Use</v>
      </c>
      <c r="I13" s="243" t="str">
        <f>'1.  LRAMVA Summary'!I52</f>
        <v>Embedded Distributor</v>
      </c>
      <c r="J13" s="243" t="str">
        <f>'1.  LRAMVA Summary'!J52</f>
        <v>Unmetered Scattered Load</v>
      </c>
      <c r="K13" s="243" t="str">
        <f>'1.  LRAMVA Summary'!K52</f>
        <v>Sentinel Lighting</v>
      </c>
      <c r="L13" s="243" t="str">
        <f>'1.  LRAMVA Summary'!L52</f>
        <v>Street Lighting</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t="str">
        <f>'1.  LRAMVA Summary'!L53</f>
        <v>kW</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4594000</v>
      </c>
      <c r="D15" s="451">
        <v>1457817</v>
      </c>
      <c r="E15" s="451">
        <v>497827</v>
      </c>
      <c r="F15" s="451">
        <v>438559</v>
      </c>
      <c r="G15" s="451">
        <v>1012174</v>
      </c>
      <c r="H15" s="451">
        <v>958416</v>
      </c>
      <c r="I15" s="451">
        <v>171169</v>
      </c>
      <c r="J15" s="451">
        <v>6100</v>
      </c>
      <c r="K15" s="451">
        <v>2810</v>
      </c>
      <c r="L15" s="451">
        <v>49128</v>
      </c>
      <c r="M15" s="451"/>
      <c r="N15" s="451"/>
      <c r="O15" s="451"/>
      <c r="P15" s="452"/>
      <c r="Q15" s="452"/>
    </row>
    <row r="16" spans="2:17" s="456" customFormat="1" ht="15.75" customHeight="1">
      <c r="B16" s="461" t="s">
        <v>28</v>
      </c>
      <c r="C16" s="626">
        <f>SUM(D16:Q16)</f>
        <v>1044</v>
      </c>
      <c r="D16" s="450"/>
      <c r="E16" s="450"/>
      <c r="F16" s="450">
        <v>265</v>
      </c>
      <c r="G16" s="450">
        <v>384</v>
      </c>
      <c r="H16" s="450">
        <v>296</v>
      </c>
      <c r="I16" s="450">
        <v>73</v>
      </c>
      <c r="J16" s="450"/>
      <c r="K16" s="452">
        <v>1</v>
      </c>
      <c r="L16" s="452">
        <v>25</v>
      </c>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1457817</v>
      </c>
      <c r="E18" s="192">
        <f t="shared" si="0"/>
        <v>497827</v>
      </c>
      <c r="F18" s="192">
        <f>IF(F14="kw",HLOOKUP(F14,F14:F16,3,FALSE),HLOOKUP(F14,F14:F16,2,FALSE))</f>
        <v>265</v>
      </c>
      <c r="G18" s="192">
        <f t="shared" ref="G18:Q18" si="1">IF(G14="kw",HLOOKUP(G14,G14:G16,3,FALSE),HLOOKUP(G14,G14:G16,2,FALSE))</f>
        <v>384</v>
      </c>
      <c r="H18" s="192">
        <f t="shared" si="1"/>
        <v>296</v>
      </c>
      <c r="I18" s="192">
        <f t="shared" si="1"/>
        <v>73</v>
      </c>
      <c r="J18" s="192">
        <f t="shared" si="1"/>
        <v>6100</v>
      </c>
      <c r="K18" s="192">
        <f t="shared" si="1"/>
        <v>1</v>
      </c>
      <c r="L18" s="192">
        <f t="shared" si="1"/>
        <v>25</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739</v>
      </c>
      <c r="D20" s="454"/>
    </row>
    <row r="21" spans="2:17" s="438" customFormat="1" ht="21" customHeight="1">
      <c r="B21" s="460" t="s">
        <v>366</v>
      </c>
      <c r="C21" s="453" t="s">
        <v>816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852" t="s">
        <v>561</v>
      </c>
      <c r="C26" s="852"/>
      <c r="D26" s="852"/>
      <c r="E26" s="852"/>
      <c r="F26" s="852"/>
      <c r="G26" s="852"/>
      <c r="H26" s="852"/>
      <c r="I26" s="852"/>
      <c r="J26" s="852"/>
      <c r="K26" s="852"/>
      <c r="L26" s="852"/>
      <c r="M26" s="85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999 kW</v>
      </c>
      <c r="G28" s="243" t="str">
        <f>'1.  LRAMVA Summary'!G52</f>
        <v>Intermediate</v>
      </c>
      <c r="H28" s="243" t="str">
        <f>'1.  LRAMVA Summary'!H52</f>
        <v>Large Use</v>
      </c>
      <c r="I28" s="243" t="str">
        <f>'1.  LRAMVA Summary'!I52</f>
        <v>Embedded Distributor</v>
      </c>
      <c r="J28" s="243" t="str">
        <f>'1.  LRAMVA Summary'!J52</f>
        <v>Unmetered Scattered Load</v>
      </c>
      <c r="K28" s="243" t="str">
        <f>'1.  LRAMVA Summary'!K52</f>
        <v>Sentinel Lighting</v>
      </c>
      <c r="L28" s="243" t="str">
        <f>'1.  LRAMVA Summary'!L52</f>
        <v>Street Lighting</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t="str">
        <f>'1.  LRAMVA Summary'!L53</f>
        <v>kW</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11958024</v>
      </c>
      <c r="D30" s="462">
        <v>1716960</v>
      </c>
      <c r="E30" s="462">
        <v>1172889</v>
      </c>
      <c r="F30" s="462">
        <v>3150670</v>
      </c>
      <c r="G30" s="462">
        <v>1119803</v>
      </c>
      <c r="H30" s="462">
        <v>4797702</v>
      </c>
      <c r="I30" s="462"/>
      <c r="J30" s="462"/>
      <c r="K30" s="462"/>
      <c r="L30" s="462"/>
      <c r="M30" s="462"/>
      <c r="N30" s="462"/>
      <c r="O30" s="462"/>
      <c r="P30" s="462"/>
      <c r="Q30" s="452"/>
    </row>
    <row r="31" spans="2:17" s="463" customFormat="1" ht="15" customHeight="1">
      <c r="B31" s="461" t="s">
        <v>28</v>
      </c>
      <c r="C31" s="626">
        <f>SUM(D31:Q31)</f>
        <v>14078</v>
      </c>
      <c r="D31" s="450"/>
      <c r="E31" s="450"/>
      <c r="F31" s="450">
        <v>6608</v>
      </c>
      <c r="G31" s="450">
        <v>1675</v>
      </c>
      <c r="H31" s="450">
        <v>5795</v>
      </c>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1716960</v>
      </c>
      <c r="E33" s="192">
        <f>IF(E29="kw",HLOOKUP(E29,E29:E31,3,FALSE),HLOOKUP(E29,E29:E31,2,FALSE))</f>
        <v>1172889</v>
      </c>
      <c r="F33" s="192">
        <f>IF(F29="kw",HLOOKUP(F29,F29:F31,3,FALSE),HLOOKUP(F29,F29:F31,2,FALSE))</f>
        <v>6608</v>
      </c>
      <c r="G33" s="192">
        <f>IF(G29="kw",HLOOKUP(G29,G29:G31,3,FALSE),HLOOKUP(G29,G29:G31,2,FALSE))</f>
        <v>1675</v>
      </c>
      <c r="H33" s="192">
        <f t="shared" ref="H33:Q33" si="2">IF(H29="kw",HLOOKUP(H29,H29:H31,3,FALSE),HLOOKUP(H29,H29:H31,2,FALSE))</f>
        <v>5795</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714</v>
      </c>
      <c r="D35" s="454"/>
      <c r="E35" s="93"/>
      <c r="F35" s="93"/>
      <c r="G35" s="93"/>
      <c r="H35" s="93"/>
      <c r="I35" s="93"/>
      <c r="J35" s="93"/>
      <c r="K35" s="93"/>
      <c r="L35" s="93"/>
      <c r="M35" s="93"/>
      <c r="N35" s="93"/>
      <c r="O35" s="93"/>
      <c r="P35" s="93"/>
      <c r="Q35" s="93"/>
    </row>
    <row r="36" spans="2:32" s="438" customFormat="1" ht="21" customHeight="1">
      <c r="B36" s="460" t="s">
        <v>366</v>
      </c>
      <c r="C36" s="453" t="s">
        <v>715</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52" t="s">
        <v>612</v>
      </c>
      <c r="C40" s="852"/>
      <c r="D40" s="852"/>
      <c r="E40" s="852"/>
      <c r="F40" s="852"/>
      <c r="G40" s="852"/>
      <c r="H40" s="852"/>
      <c r="I40" s="852"/>
      <c r="J40" s="852"/>
      <c r="K40" s="852"/>
      <c r="L40" s="852"/>
      <c r="M40" s="85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GS&gt;50 to 999 kW</v>
      </c>
      <c r="G42" s="243" t="str">
        <f>'1.  LRAMVA Summary'!G52</f>
        <v>Intermediate</v>
      </c>
      <c r="H42" s="243" t="str">
        <f>'1.  LRAMVA Summary'!H52</f>
        <v>Large Use</v>
      </c>
      <c r="I42" s="243" t="str">
        <f>'1.  LRAMVA Summary'!I52</f>
        <v>Embedded Distributor</v>
      </c>
      <c r="J42" s="243" t="str">
        <f>'1.  LRAMVA Summary'!J52</f>
        <v>Unmetered Scattered Load</v>
      </c>
      <c r="K42" s="243" t="str">
        <f>'1.  LRAMVA Summary'!K52</f>
        <v>Sentinel Lighting</v>
      </c>
      <c r="L42" s="243" t="str">
        <f>'1.  LRAMVA Summary'!L52</f>
        <v>Street Lighting</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t="str">
        <f>'1.  LRAMVA Summary'!L53</f>
        <v>kW</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1457817</v>
      </c>
      <c r="E50" s="190">
        <f t="shared" si="9"/>
        <v>497827</v>
      </c>
      <c r="F50" s="190">
        <f t="shared" si="9"/>
        <v>265</v>
      </c>
      <c r="G50" s="190">
        <f t="shared" si="9"/>
        <v>384</v>
      </c>
      <c r="H50" s="190">
        <f t="shared" si="9"/>
        <v>296</v>
      </c>
      <c r="I50" s="190">
        <f t="shared" si="9"/>
        <v>73</v>
      </c>
      <c r="J50" s="190">
        <f t="shared" ref="J50:Q50" si="10">IF(ISBLANK($C$50),0,IF($C$50=$D$9,HLOOKUP(J43,J14:J18,5,FALSE),HLOOKUP(J43,J29:J33,5,FALSE)))</f>
        <v>6100</v>
      </c>
      <c r="K50" s="190">
        <f t="shared" si="10"/>
        <v>1</v>
      </c>
      <c r="L50" s="190">
        <f t="shared" si="10"/>
        <v>25</v>
      </c>
      <c r="M50" s="190">
        <f t="shared" si="10"/>
        <v>0</v>
      </c>
      <c r="N50" s="190">
        <f t="shared" si="10"/>
        <v>0</v>
      </c>
      <c r="O50" s="190">
        <f t="shared" si="10"/>
        <v>0</v>
      </c>
      <c r="P50" s="190">
        <f t="shared" si="10"/>
        <v>0</v>
      </c>
      <c r="Q50" s="190">
        <f t="shared" si="10"/>
        <v>0</v>
      </c>
      <c r="R50" s="163"/>
      <c r="AF50" s="163"/>
    </row>
    <row r="51" spans="2:32" s="17" customFormat="1" ht="15.75">
      <c r="B51" s="171">
        <v>2018</v>
      </c>
      <c r="C51" s="534">
        <v>2018</v>
      </c>
      <c r="D51" s="190">
        <f t="shared" ref="D51:Q51" si="11">IF(ISBLANK($C$51),0,IF($C$51=$D$9,HLOOKUP(D43,D14:D18,5,FALSE),HLOOKUP(D43,D29:D33,5,FALSE)))</f>
        <v>1716960</v>
      </c>
      <c r="E51" s="190">
        <f t="shared" si="11"/>
        <v>1172889</v>
      </c>
      <c r="F51" s="190">
        <f t="shared" si="11"/>
        <v>6608</v>
      </c>
      <c r="G51" s="190">
        <f t="shared" si="11"/>
        <v>1675</v>
      </c>
      <c r="H51" s="190">
        <f t="shared" si="11"/>
        <v>5795</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20" activePane="bottomLeft" state="frozen"/>
      <selection pane="bottomLeft" activeCell="B135" sqref="B135"/>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8" t="s">
        <v>171</v>
      </c>
      <c r="C4" s="85" t="s">
        <v>175</v>
      </c>
      <c r="D4" s="85"/>
      <c r="E4" s="49"/>
    </row>
    <row r="5" spans="1:26" s="18" customFormat="1" ht="26.25" hidden="1" customHeight="1" outlineLevel="1" thickBot="1">
      <c r="A5" s="4"/>
      <c r="B5" s="858"/>
      <c r="C5" s="86" t="s">
        <v>172</v>
      </c>
      <c r="D5" s="86"/>
      <c r="E5" s="49"/>
    </row>
    <row r="6" spans="1:26" ht="26.25" hidden="1" customHeight="1" outlineLevel="1" thickBot="1">
      <c r="B6" s="858"/>
      <c r="C6" s="861" t="s">
        <v>550</v>
      </c>
      <c r="D6" s="86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56" t="s">
        <v>620</v>
      </c>
      <c r="C12" s="856"/>
      <c r="D12" s="856"/>
      <c r="E12" s="856"/>
      <c r="F12" s="856"/>
      <c r="G12" s="856"/>
      <c r="H12" s="856"/>
      <c r="I12" s="856"/>
      <c r="J12" s="856"/>
      <c r="K12" s="856"/>
      <c r="L12" s="856"/>
      <c r="M12" s="856"/>
      <c r="N12" s="856"/>
      <c r="O12" s="85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567</v>
      </c>
      <c r="H14" s="472" t="s">
        <v>568</v>
      </c>
      <c r="I14" s="472" t="s">
        <v>569</v>
      </c>
      <c r="J14" s="472" t="s">
        <v>710</v>
      </c>
      <c r="K14" s="472" t="s">
        <v>709</v>
      </c>
      <c r="L14" s="472" t="s">
        <v>705</v>
      </c>
      <c r="M14" s="472" t="s">
        <v>711</v>
      </c>
      <c r="N14" s="472" t="s">
        <v>708</v>
      </c>
      <c r="O14" s="472" t="s">
        <v>570</v>
      </c>
      <c r="P14" s="7"/>
    </row>
    <row r="15" spans="1:26" s="7" customFormat="1" ht="18.75" customHeight="1">
      <c r="B15" s="473" t="s">
        <v>188</v>
      </c>
      <c r="C15" s="85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54"/>
      <c r="D16" s="477"/>
      <c r="E16" s="477"/>
      <c r="F16" s="477"/>
      <c r="G16" s="477"/>
      <c r="H16" s="477"/>
      <c r="I16" s="477"/>
      <c r="J16" s="477">
        <v>4</v>
      </c>
      <c r="K16" s="477">
        <v>4</v>
      </c>
      <c r="L16" s="477">
        <v>4</v>
      </c>
      <c r="M16" s="477">
        <v>4</v>
      </c>
      <c r="N16" s="477">
        <v>4</v>
      </c>
      <c r="O16" s="478">
        <v>4</v>
      </c>
    </row>
    <row r="17" spans="1:15" s="111" customFormat="1" ht="17.25" customHeight="1">
      <c r="B17" s="479" t="s">
        <v>559</v>
      </c>
      <c r="C17" s="860"/>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53" t="str">
        <f>'2. LRAMVA Threshold'!D43</f>
        <v>kWh</v>
      </c>
      <c r="D18" s="46"/>
      <c r="E18" s="46"/>
      <c r="F18" s="46"/>
      <c r="G18" s="46"/>
      <c r="H18" s="46"/>
      <c r="I18" s="46"/>
      <c r="J18" s="46">
        <v>1.3899999999999999E-2</v>
      </c>
      <c r="K18" s="46">
        <v>9.4000000000000004E-3</v>
      </c>
      <c r="L18" s="46">
        <v>5.1000000000000004E-3</v>
      </c>
      <c r="M18" s="46"/>
      <c r="N18" s="46"/>
      <c r="O18" s="69"/>
    </row>
    <row r="19" spans="1:15" s="7" customFormat="1" ht="15" customHeight="1" outlineLevel="1">
      <c r="B19" s="536" t="s">
        <v>510</v>
      </c>
      <c r="C19" s="854"/>
      <c r="D19" s="46"/>
      <c r="E19" s="46"/>
      <c r="F19" s="46"/>
      <c r="G19" s="46"/>
      <c r="H19" s="46"/>
      <c r="I19" s="46"/>
      <c r="J19" s="46"/>
      <c r="K19" s="46"/>
      <c r="L19" s="46"/>
      <c r="M19" s="46"/>
      <c r="N19" s="46"/>
      <c r="O19" s="69"/>
    </row>
    <row r="20" spans="1:15" s="7" customFormat="1" ht="15" customHeight="1" outlineLevel="1">
      <c r="B20" s="536" t="s">
        <v>511</v>
      </c>
      <c r="C20" s="854"/>
      <c r="D20" s="46"/>
      <c r="E20" s="46"/>
      <c r="F20" s="46"/>
      <c r="G20" s="46"/>
      <c r="H20" s="46"/>
      <c r="I20" s="46"/>
      <c r="J20" s="46"/>
      <c r="K20" s="46"/>
      <c r="L20" s="46"/>
      <c r="M20" s="46"/>
      <c r="N20" s="46"/>
      <c r="O20" s="69"/>
    </row>
    <row r="21" spans="1:15" s="7" customFormat="1" ht="15" customHeight="1" outlineLevel="1">
      <c r="B21" s="536" t="s">
        <v>489</v>
      </c>
      <c r="C21" s="854"/>
      <c r="D21" s="46"/>
      <c r="E21" s="46"/>
      <c r="F21" s="46"/>
      <c r="G21" s="46"/>
      <c r="H21" s="46"/>
      <c r="I21" s="46"/>
      <c r="J21" s="46"/>
      <c r="K21" s="46"/>
      <c r="L21" s="46"/>
      <c r="M21" s="46"/>
      <c r="N21" s="46"/>
      <c r="O21" s="69"/>
    </row>
    <row r="22" spans="1:15" s="7" customFormat="1" ht="14.25" customHeight="1">
      <c r="B22" s="536" t="s">
        <v>512</v>
      </c>
      <c r="C22" s="855"/>
      <c r="D22" s="65">
        <f>SUM(D18:D21)</f>
        <v>0</v>
      </c>
      <c r="E22" s="65">
        <f>SUM(E18:E21)</f>
        <v>0</v>
      </c>
      <c r="F22" s="65">
        <f>SUM(F18:F21)</f>
        <v>0</v>
      </c>
      <c r="G22" s="65">
        <f t="shared" ref="G22:N22" si="2">SUM(G18:G21)</f>
        <v>0</v>
      </c>
      <c r="H22" s="65">
        <f t="shared" si="2"/>
        <v>0</v>
      </c>
      <c r="I22" s="65">
        <f t="shared" si="2"/>
        <v>0</v>
      </c>
      <c r="J22" s="65">
        <f t="shared" si="2"/>
        <v>1.3899999999999999E-2</v>
      </c>
      <c r="K22" s="65">
        <f t="shared" si="2"/>
        <v>9.4000000000000004E-3</v>
      </c>
      <c r="L22" s="65">
        <f t="shared" si="2"/>
        <v>5.1000000000000004E-3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9.2999999999999992E-3</v>
      </c>
      <c r="K23" s="484">
        <f t="shared" si="3"/>
        <v>1.09E-2</v>
      </c>
      <c r="L23" s="484">
        <f t="shared" si="3"/>
        <v>6.4999999999999997E-3</v>
      </c>
      <c r="M23" s="484">
        <f t="shared" si="3"/>
        <v>1.6999999999999999E-3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53" t="str">
        <f>'2. LRAMVA Threshold'!E43</f>
        <v>kWh</v>
      </c>
      <c r="D25" s="46"/>
      <c r="E25" s="46"/>
      <c r="F25" s="46"/>
      <c r="G25" s="46"/>
      <c r="H25" s="46"/>
      <c r="I25" s="46"/>
      <c r="J25" s="46">
        <v>1.43E-2</v>
      </c>
      <c r="K25" s="46">
        <v>1.4500000000000001E-2</v>
      </c>
      <c r="L25" s="46">
        <v>1.41E-2</v>
      </c>
      <c r="M25" s="46"/>
      <c r="N25" s="46"/>
      <c r="O25" s="69"/>
    </row>
    <row r="26" spans="1:15" s="18" customFormat="1" outlineLevel="1">
      <c r="A26" s="4"/>
      <c r="B26" s="536" t="s">
        <v>510</v>
      </c>
      <c r="C26" s="854"/>
      <c r="D26" s="46"/>
      <c r="E26" s="46"/>
      <c r="F26" s="46"/>
      <c r="G26" s="46"/>
      <c r="H26" s="46"/>
      <c r="I26" s="46"/>
      <c r="J26" s="46"/>
      <c r="K26" s="46"/>
      <c r="L26" s="46"/>
      <c r="M26" s="46"/>
      <c r="N26" s="46"/>
      <c r="O26" s="69"/>
    </row>
    <row r="27" spans="1:15" s="18" customFormat="1" outlineLevel="1">
      <c r="A27" s="4"/>
      <c r="B27" s="536" t="s">
        <v>511</v>
      </c>
      <c r="C27" s="854"/>
      <c r="D27" s="46"/>
      <c r="E27" s="46"/>
      <c r="F27" s="46"/>
      <c r="G27" s="46"/>
      <c r="H27" s="46"/>
      <c r="I27" s="46"/>
      <c r="J27" s="46"/>
      <c r="K27" s="46"/>
      <c r="L27" s="46"/>
      <c r="M27" s="46"/>
      <c r="N27" s="46"/>
      <c r="O27" s="69"/>
    </row>
    <row r="28" spans="1:15" s="18" customFormat="1" outlineLevel="1">
      <c r="A28" s="4"/>
      <c r="B28" s="536" t="s">
        <v>489</v>
      </c>
      <c r="C28" s="854"/>
      <c r="D28" s="46"/>
      <c r="E28" s="46"/>
      <c r="F28" s="46"/>
      <c r="G28" s="46"/>
      <c r="H28" s="46"/>
      <c r="I28" s="46"/>
      <c r="J28" s="46"/>
      <c r="K28" s="46"/>
      <c r="L28" s="46"/>
      <c r="M28" s="46"/>
      <c r="N28" s="46"/>
      <c r="O28" s="69"/>
    </row>
    <row r="29" spans="1:15" s="18" customFormat="1">
      <c r="A29" s="4"/>
      <c r="B29" s="536" t="s">
        <v>512</v>
      </c>
      <c r="C29" s="855"/>
      <c r="D29" s="65">
        <f>SUM(D25:D28)</f>
        <v>0</v>
      </c>
      <c r="E29" s="65">
        <f t="shared" ref="E29:N29" si="4">SUM(E25:E28)</f>
        <v>0</v>
      </c>
      <c r="F29" s="65">
        <f t="shared" si="4"/>
        <v>0</v>
      </c>
      <c r="G29" s="65">
        <f t="shared" si="4"/>
        <v>0</v>
      </c>
      <c r="H29" s="65">
        <f t="shared" si="4"/>
        <v>0</v>
      </c>
      <c r="I29" s="65">
        <f t="shared" si="4"/>
        <v>0</v>
      </c>
      <c r="J29" s="65">
        <f t="shared" si="4"/>
        <v>1.43E-2</v>
      </c>
      <c r="K29" s="65">
        <f t="shared" si="4"/>
        <v>1.4500000000000001E-2</v>
      </c>
      <c r="L29" s="65">
        <f t="shared" si="4"/>
        <v>1.41E-2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9.4999999999999998E-3</v>
      </c>
      <c r="K30" s="484">
        <f t="shared" si="5"/>
        <v>1.44E-2</v>
      </c>
      <c r="L30" s="484">
        <f t="shared" si="5"/>
        <v>1.4200000000000001E-2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to 999 kW</v>
      </c>
      <c r="C32" s="853" t="str">
        <f>'2. LRAMVA Threshold'!F43</f>
        <v>kW</v>
      </c>
      <c r="D32" s="46"/>
      <c r="E32" s="46"/>
      <c r="F32" s="46"/>
      <c r="G32" s="46"/>
      <c r="H32" s="46"/>
      <c r="I32" s="46"/>
      <c r="J32" s="46">
        <v>3.0535000000000001</v>
      </c>
      <c r="K32" s="46">
        <v>3.1023999999999998</v>
      </c>
      <c r="L32" s="46">
        <v>2.9893999999999998</v>
      </c>
      <c r="M32" s="46"/>
      <c r="N32" s="46"/>
      <c r="O32" s="69"/>
    </row>
    <row r="33" spans="1:15" s="18" customFormat="1" outlineLevel="1">
      <c r="A33" s="4"/>
      <c r="B33" s="536" t="s">
        <v>510</v>
      </c>
      <c r="C33" s="854"/>
      <c r="D33" s="46"/>
      <c r="E33" s="46"/>
      <c r="F33" s="46"/>
      <c r="G33" s="46"/>
      <c r="H33" s="46"/>
      <c r="I33" s="46"/>
      <c r="J33" s="46"/>
      <c r="K33" s="46"/>
      <c r="L33" s="46"/>
      <c r="M33" s="46"/>
      <c r="N33" s="46"/>
      <c r="O33" s="69"/>
    </row>
    <row r="34" spans="1:15" s="18" customFormat="1" outlineLevel="1">
      <c r="A34" s="4"/>
      <c r="B34" s="536" t="s">
        <v>511</v>
      </c>
      <c r="C34" s="854"/>
      <c r="D34" s="46"/>
      <c r="E34" s="46"/>
      <c r="F34" s="46"/>
      <c r="G34" s="46"/>
      <c r="H34" s="46"/>
      <c r="I34" s="46"/>
      <c r="J34" s="46"/>
      <c r="K34" s="46"/>
      <c r="L34" s="46"/>
      <c r="M34" s="46"/>
      <c r="N34" s="46"/>
      <c r="O34" s="69"/>
    </row>
    <row r="35" spans="1:15" s="18" customFormat="1" outlineLevel="1">
      <c r="A35" s="4"/>
      <c r="B35" s="536" t="s">
        <v>489</v>
      </c>
      <c r="C35" s="854"/>
      <c r="D35" s="46"/>
      <c r="E35" s="46"/>
      <c r="F35" s="46"/>
      <c r="G35" s="46"/>
      <c r="H35" s="46"/>
      <c r="I35" s="46"/>
      <c r="J35" s="46"/>
      <c r="K35" s="46"/>
      <c r="L35" s="46"/>
      <c r="M35" s="46"/>
      <c r="N35" s="46"/>
      <c r="O35" s="69"/>
    </row>
    <row r="36" spans="1:15" s="18" customFormat="1">
      <c r="A36" s="4"/>
      <c r="B36" s="536" t="s">
        <v>512</v>
      </c>
      <c r="C36" s="855"/>
      <c r="D36" s="65">
        <f>SUM(D32:D35)</f>
        <v>0</v>
      </c>
      <c r="E36" s="65">
        <f>SUM(E32:E35)</f>
        <v>0</v>
      </c>
      <c r="F36" s="65">
        <f t="shared" ref="F36:M36" si="6">SUM(F32:F35)</f>
        <v>0</v>
      </c>
      <c r="G36" s="65">
        <f t="shared" si="6"/>
        <v>0</v>
      </c>
      <c r="H36" s="65">
        <f t="shared" si="6"/>
        <v>0</v>
      </c>
      <c r="I36" s="65">
        <f t="shared" si="6"/>
        <v>0</v>
      </c>
      <c r="J36" s="65">
        <f t="shared" si="6"/>
        <v>3.0535000000000001</v>
      </c>
      <c r="K36" s="65">
        <f t="shared" si="6"/>
        <v>3.1023999999999998</v>
      </c>
      <c r="L36" s="65">
        <f t="shared" si="6"/>
        <v>2.9893999999999998</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2.0356999999999998</v>
      </c>
      <c r="K37" s="484">
        <f t="shared" si="7"/>
        <v>3.0861000000000001</v>
      </c>
      <c r="L37" s="484">
        <f t="shared" si="7"/>
        <v>3.0270999999999999</v>
      </c>
      <c r="M37" s="484">
        <f t="shared" si="7"/>
        <v>0.99650000000000005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Intermediate</v>
      </c>
      <c r="C39" s="853" t="str">
        <f>'2. LRAMVA Threshold'!G43</f>
        <v>kW</v>
      </c>
      <c r="D39" s="46"/>
      <c r="E39" s="46"/>
      <c r="F39" s="46"/>
      <c r="G39" s="46"/>
      <c r="H39" s="46"/>
      <c r="I39" s="46"/>
      <c r="J39" s="46">
        <v>4.1497000000000002</v>
      </c>
      <c r="K39" s="46">
        <v>4.2161</v>
      </c>
      <c r="L39" s="46">
        <v>1.5459000000000001</v>
      </c>
      <c r="M39" s="46"/>
      <c r="N39" s="46"/>
      <c r="O39" s="69"/>
    </row>
    <row r="40" spans="1:15" s="18" customFormat="1" outlineLevel="1">
      <c r="A40" s="4"/>
      <c r="B40" s="536" t="s">
        <v>510</v>
      </c>
      <c r="C40" s="854"/>
      <c r="D40" s="46"/>
      <c r="E40" s="46"/>
      <c r="F40" s="46"/>
      <c r="G40" s="46"/>
      <c r="H40" s="46"/>
      <c r="I40" s="46"/>
      <c r="J40" s="46"/>
      <c r="K40" s="46"/>
      <c r="L40" s="46"/>
      <c r="M40" s="46"/>
      <c r="N40" s="46"/>
      <c r="O40" s="69"/>
    </row>
    <row r="41" spans="1:15" s="18" customFormat="1" outlineLevel="1">
      <c r="A41" s="4"/>
      <c r="B41" s="536" t="s">
        <v>511</v>
      </c>
      <c r="C41" s="854"/>
      <c r="D41" s="46"/>
      <c r="E41" s="46"/>
      <c r="F41" s="46"/>
      <c r="G41" s="46"/>
      <c r="H41" s="46"/>
      <c r="I41" s="46"/>
      <c r="J41" s="46"/>
      <c r="K41" s="46"/>
      <c r="L41" s="46"/>
      <c r="M41" s="46"/>
      <c r="N41" s="46"/>
      <c r="O41" s="69"/>
    </row>
    <row r="42" spans="1:15" s="18" customFormat="1" outlineLevel="1">
      <c r="A42" s="4"/>
      <c r="B42" s="536" t="s">
        <v>489</v>
      </c>
      <c r="C42" s="854"/>
      <c r="D42" s="46"/>
      <c r="E42" s="46"/>
      <c r="F42" s="46"/>
      <c r="G42" s="46"/>
      <c r="H42" s="46"/>
      <c r="I42" s="46"/>
      <c r="J42" s="46"/>
      <c r="K42" s="46"/>
      <c r="L42" s="46"/>
      <c r="M42" s="46"/>
      <c r="N42" s="46"/>
      <c r="O42" s="69"/>
    </row>
    <row r="43" spans="1:15" s="18" customFormat="1">
      <c r="A43" s="4"/>
      <c r="B43" s="536" t="s">
        <v>512</v>
      </c>
      <c r="C43" s="855"/>
      <c r="D43" s="65">
        <f>SUM(D39:D42)</f>
        <v>0</v>
      </c>
      <c r="E43" s="65">
        <f t="shared" ref="E43:N43" si="8">SUM(E39:E42)</f>
        <v>0</v>
      </c>
      <c r="F43" s="65">
        <f t="shared" si="8"/>
        <v>0</v>
      </c>
      <c r="G43" s="65">
        <f t="shared" si="8"/>
        <v>0</v>
      </c>
      <c r="H43" s="65">
        <f t="shared" si="8"/>
        <v>0</v>
      </c>
      <c r="I43" s="65">
        <f t="shared" si="8"/>
        <v>0</v>
      </c>
      <c r="J43" s="65">
        <f t="shared" si="8"/>
        <v>4.1497000000000002</v>
      </c>
      <c r="K43" s="65">
        <f t="shared" si="8"/>
        <v>4.2161</v>
      </c>
      <c r="L43" s="65">
        <f t="shared" si="8"/>
        <v>1.5459000000000001</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2.7665000000000002</v>
      </c>
      <c r="K44" s="484">
        <f t="shared" si="9"/>
        <v>4.194</v>
      </c>
      <c r="L44" s="484">
        <f t="shared" si="9"/>
        <v>2.4359999999999999</v>
      </c>
      <c r="M44" s="484">
        <f t="shared" si="9"/>
        <v>0.51529999999999998</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53" t="str">
        <f>'2. LRAMVA Threshold'!H43</f>
        <v>kW</v>
      </c>
      <c r="D46" s="46"/>
      <c r="E46" s="46"/>
      <c r="F46" s="46"/>
      <c r="G46" s="46"/>
      <c r="H46" s="46"/>
      <c r="I46" s="46"/>
      <c r="J46" s="46">
        <v>1.8746</v>
      </c>
      <c r="K46" s="46">
        <v>1.9046000000000001</v>
      </c>
      <c r="L46" s="46">
        <v>1.869</v>
      </c>
      <c r="M46" s="46"/>
      <c r="N46" s="46"/>
      <c r="O46" s="69"/>
    </row>
    <row r="47" spans="1:15" s="18" customFormat="1" outlineLevel="1">
      <c r="A47" s="4"/>
      <c r="B47" s="536" t="s">
        <v>510</v>
      </c>
      <c r="C47" s="854"/>
      <c r="D47" s="46"/>
      <c r="E47" s="46"/>
      <c r="F47" s="46"/>
      <c r="G47" s="46"/>
      <c r="H47" s="46"/>
      <c r="I47" s="46"/>
      <c r="J47" s="46"/>
      <c r="K47" s="46"/>
      <c r="L47" s="46"/>
      <c r="M47" s="46"/>
      <c r="N47" s="46"/>
      <c r="O47" s="69"/>
    </row>
    <row r="48" spans="1:15" s="18" customFormat="1" outlineLevel="1">
      <c r="A48" s="4"/>
      <c r="B48" s="536" t="s">
        <v>511</v>
      </c>
      <c r="C48" s="854"/>
      <c r="D48" s="46"/>
      <c r="E48" s="46"/>
      <c r="F48" s="46"/>
      <c r="G48" s="46"/>
      <c r="H48" s="46"/>
      <c r="I48" s="46"/>
      <c r="J48" s="46"/>
      <c r="K48" s="46"/>
      <c r="L48" s="46"/>
      <c r="M48" s="46"/>
      <c r="N48" s="46"/>
      <c r="O48" s="69"/>
    </row>
    <row r="49" spans="1:15" s="18" customFormat="1" outlineLevel="1">
      <c r="A49" s="4"/>
      <c r="B49" s="536" t="s">
        <v>489</v>
      </c>
      <c r="C49" s="854"/>
      <c r="D49" s="46"/>
      <c r="E49" s="46"/>
      <c r="F49" s="46"/>
      <c r="G49" s="46"/>
      <c r="H49" s="46"/>
      <c r="I49" s="46"/>
      <c r="J49" s="46"/>
      <c r="K49" s="46"/>
      <c r="L49" s="46"/>
      <c r="M49" s="46"/>
      <c r="N49" s="46"/>
      <c r="O49" s="69"/>
    </row>
    <row r="50" spans="1:15" s="18" customFormat="1">
      <c r="A50" s="4"/>
      <c r="B50" s="536" t="s">
        <v>512</v>
      </c>
      <c r="C50" s="855"/>
      <c r="D50" s="65">
        <f>SUM(D46:D49)</f>
        <v>0</v>
      </c>
      <c r="E50" s="65">
        <f t="shared" ref="E50:N50" si="10">SUM(E46:E49)</f>
        <v>0</v>
      </c>
      <c r="F50" s="65">
        <f t="shared" si="10"/>
        <v>0</v>
      </c>
      <c r="G50" s="65">
        <f t="shared" si="10"/>
        <v>0</v>
      </c>
      <c r="H50" s="65">
        <f t="shared" si="10"/>
        <v>0</v>
      </c>
      <c r="I50" s="65">
        <f t="shared" si="10"/>
        <v>0</v>
      </c>
      <c r="J50" s="65">
        <f t="shared" si="10"/>
        <v>1.8746</v>
      </c>
      <c r="K50" s="65">
        <f t="shared" si="10"/>
        <v>1.9046000000000001</v>
      </c>
      <c r="L50" s="65">
        <f t="shared" si="10"/>
        <v>1.869</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1.2497</v>
      </c>
      <c r="K51" s="484">
        <f t="shared" si="11"/>
        <v>1.8946000000000001</v>
      </c>
      <c r="L51" s="484">
        <f t="shared" si="11"/>
        <v>1.8809</v>
      </c>
      <c r="M51" s="484">
        <f t="shared" si="11"/>
        <v>0.623</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Embedded Distributor</v>
      </c>
      <c r="C53" s="853" t="str">
        <f>'2. LRAMVA Threshold'!I43</f>
        <v>kW</v>
      </c>
      <c r="D53" s="46"/>
      <c r="E53" s="46"/>
      <c r="F53" s="46"/>
      <c r="G53" s="46"/>
      <c r="H53" s="46"/>
      <c r="I53" s="46"/>
      <c r="J53" s="46">
        <v>3.9983</v>
      </c>
      <c r="K53" s="46">
        <v>4.0622999999999996</v>
      </c>
      <c r="L53" s="46">
        <v>2.9068999999999998</v>
      </c>
      <c r="M53" s="46"/>
      <c r="N53" s="46"/>
      <c r="O53" s="69"/>
    </row>
    <row r="54" spans="1:15" s="18" customFormat="1" outlineLevel="1">
      <c r="A54" s="4"/>
      <c r="B54" s="536" t="s">
        <v>510</v>
      </c>
      <c r="C54" s="854"/>
      <c r="D54" s="46"/>
      <c r="E54" s="46"/>
      <c r="F54" s="46"/>
      <c r="G54" s="46"/>
      <c r="H54" s="46"/>
      <c r="I54" s="46"/>
      <c r="J54" s="46"/>
      <c r="K54" s="46"/>
      <c r="L54" s="46"/>
      <c r="M54" s="46"/>
      <c r="N54" s="46"/>
      <c r="O54" s="69"/>
    </row>
    <row r="55" spans="1:15" s="18" customFormat="1" outlineLevel="1">
      <c r="A55" s="4"/>
      <c r="B55" s="536" t="s">
        <v>511</v>
      </c>
      <c r="C55" s="854"/>
      <c r="D55" s="46"/>
      <c r="E55" s="46"/>
      <c r="F55" s="46"/>
      <c r="G55" s="46"/>
      <c r="H55" s="46"/>
      <c r="I55" s="46"/>
      <c r="J55" s="46"/>
      <c r="K55" s="46"/>
      <c r="L55" s="46"/>
      <c r="M55" s="46"/>
      <c r="N55" s="46"/>
      <c r="O55" s="69"/>
    </row>
    <row r="56" spans="1:15" s="18" customFormat="1" outlineLevel="1">
      <c r="A56" s="4"/>
      <c r="B56" s="536" t="s">
        <v>489</v>
      </c>
      <c r="C56" s="854"/>
      <c r="D56" s="46"/>
      <c r="E56" s="46"/>
      <c r="F56" s="46"/>
      <c r="G56" s="46"/>
      <c r="H56" s="46"/>
      <c r="I56" s="46"/>
      <c r="J56" s="46"/>
      <c r="K56" s="46"/>
      <c r="L56" s="46"/>
      <c r="M56" s="46"/>
      <c r="N56" s="46"/>
      <c r="O56" s="69"/>
    </row>
    <row r="57" spans="1:15" s="18" customFormat="1">
      <c r="A57" s="4"/>
      <c r="B57" s="536" t="s">
        <v>512</v>
      </c>
      <c r="C57" s="855"/>
      <c r="D57" s="65">
        <f>SUM(D53:D56)</f>
        <v>0</v>
      </c>
      <c r="E57" s="65">
        <f t="shared" ref="E57:N57" si="12">SUM(E53:E56)</f>
        <v>0</v>
      </c>
      <c r="F57" s="65">
        <f t="shared" si="12"/>
        <v>0</v>
      </c>
      <c r="G57" s="65">
        <f t="shared" si="12"/>
        <v>0</v>
      </c>
      <c r="H57" s="65">
        <f t="shared" si="12"/>
        <v>0</v>
      </c>
      <c r="I57" s="65">
        <f t="shared" si="12"/>
        <v>0</v>
      </c>
      <c r="J57" s="65">
        <f t="shared" si="12"/>
        <v>3.9983</v>
      </c>
      <c r="K57" s="65">
        <f t="shared" si="12"/>
        <v>4.0622999999999996</v>
      </c>
      <c r="L57" s="65">
        <f t="shared" si="12"/>
        <v>2.9068999999999998</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2.6655000000000002</v>
      </c>
      <c r="K58" s="484">
        <f t="shared" si="13"/>
        <v>4.0410000000000004</v>
      </c>
      <c r="L58" s="484">
        <f t="shared" si="13"/>
        <v>3.2919999999999998</v>
      </c>
      <c r="M58" s="484">
        <f t="shared" si="13"/>
        <v>0.96899999999999997</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53" t="str">
        <f>'2. LRAMVA Threshold'!J43</f>
        <v>kWh</v>
      </c>
      <c r="D60" s="46"/>
      <c r="E60" s="46"/>
      <c r="F60" s="46"/>
      <c r="G60" s="46"/>
      <c r="H60" s="46"/>
      <c r="I60" s="46"/>
      <c r="J60" s="46">
        <v>0.1124</v>
      </c>
      <c r="K60" s="46">
        <v>0.1142</v>
      </c>
      <c r="L60" s="46">
        <v>7.5200000000000003E-2</v>
      </c>
      <c r="M60" s="46"/>
      <c r="N60" s="46"/>
      <c r="O60" s="69"/>
    </row>
    <row r="61" spans="1:15" s="18" customFormat="1" outlineLevel="1">
      <c r="A61" s="4"/>
      <c r="B61" s="536" t="s">
        <v>510</v>
      </c>
      <c r="C61" s="854"/>
      <c r="D61" s="46"/>
      <c r="E61" s="46"/>
      <c r="F61" s="46"/>
      <c r="G61" s="46"/>
      <c r="H61" s="46"/>
      <c r="I61" s="46"/>
      <c r="J61" s="46"/>
      <c r="K61" s="46"/>
      <c r="L61" s="46"/>
      <c r="M61" s="46"/>
      <c r="N61" s="46"/>
      <c r="O61" s="69"/>
    </row>
    <row r="62" spans="1:15" s="18" customFormat="1" outlineLevel="1">
      <c r="A62" s="4"/>
      <c r="B62" s="536" t="s">
        <v>511</v>
      </c>
      <c r="C62" s="854"/>
      <c r="D62" s="46"/>
      <c r="E62" s="46"/>
      <c r="F62" s="46"/>
      <c r="G62" s="46"/>
      <c r="H62" s="46"/>
      <c r="I62" s="46"/>
      <c r="J62" s="46"/>
      <c r="K62" s="46"/>
      <c r="L62" s="46"/>
      <c r="M62" s="46"/>
      <c r="N62" s="46"/>
      <c r="O62" s="69"/>
    </row>
    <row r="63" spans="1:15" s="18" customFormat="1" outlineLevel="1">
      <c r="A63" s="4"/>
      <c r="B63" s="536" t="s">
        <v>489</v>
      </c>
      <c r="C63" s="854"/>
      <c r="D63" s="46"/>
      <c r="E63" s="46"/>
      <c r="F63" s="46"/>
      <c r="G63" s="46"/>
      <c r="H63" s="46"/>
      <c r="I63" s="46"/>
      <c r="J63" s="46"/>
      <c r="K63" s="46"/>
      <c r="L63" s="46"/>
      <c r="M63" s="46"/>
      <c r="N63" s="46"/>
      <c r="O63" s="69"/>
    </row>
    <row r="64" spans="1:15" s="18" customFormat="1">
      <c r="A64" s="4"/>
      <c r="B64" s="536" t="s">
        <v>512</v>
      </c>
      <c r="C64" s="855"/>
      <c r="D64" s="65">
        <f>SUM(D60:D63)</f>
        <v>0</v>
      </c>
      <c r="E64" s="65">
        <f t="shared" ref="E64:N64" si="14">SUM(E60:E63)</f>
        <v>0</v>
      </c>
      <c r="F64" s="65">
        <f t="shared" si="14"/>
        <v>0</v>
      </c>
      <c r="G64" s="65">
        <f t="shared" si="14"/>
        <v>0</v>
      </c>
      <c r="H64" s="65">
        <f t="shared" si="14"/>
        <v>0</v>
      </c>
      <c r="I64" s="65">
        <f t="shared" si="14"/>
        <v>0</v>
      </c>
      <c r="J64" s="65">
        <f t="shared" si="14"/>
        <v>0.1124</v>
      </c>
      <c r="K64" s="65">
        <f t="shared" si="14"/>
        <v>0.1142</v>
      </c>
      <c r="L64" s="65">
        <f t="shared" si="14"/>
        <v>7.5200000000000003E-2</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7.4899999999999994E-2</v>
      </c>
      <c r="K65" s="484">
        <f t="shared" si="15"/>
        <v>0.11360000000000001</v>
      </c>
      <c r="L65" s="484">
        <f t="shared" si="15"/>
        <v>8.8200000000000001E-2</v>
      </c>
      <c r="M65" s="484">
        <f t="shared" si="15"/>
        <v>2.5100000000000001E-2</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Lighting</v>
      </c>
      <c r="C67" s="853" t="str">
        <f>'2. LRAMVA Threshold'!K43</f>
        <v>kW</v>
      </c>
      <c r="D67" s="46"/>
      <c r="E67" s="46"/>
      <c r="F67" s="46"/>
      <c r="G67" s="46"/>
      <c r="H67" s="46"/>
      <c r="I67" s="46"/>
      <c r="J67" s="46">
        <v>15.4259</v>
      </c>
      <c r="K67" s="46">
        <v>15.672700000000001</v>
      </c>
      <c r="L67" s="46">
        <v>9.6299999999999997E-2</v>
      </c>
      <c r="M67" s="46"/>
      <c r="N67" s="46"/>
      <c r="O67" s="69"/>
    </row>
    <row r="68" spans="1:15" s="18" customFormat="1" outlineLevel="1">
      <c r="A68" s="4"/>
      <c r="B68" s="536" t="s">
        <v>510</v>
      </c>
      <c r="C68" s="854"/>
      <c r="D68" s="46"/>
      <c r="E68" s="46"/>
      <c r="F68" s="46"/>
      <c r="G68" s="46"/>
      <c r="H68" s="46"/>
      <c r="I68" s="46"/>
      <c r="J68" s="46"/>
      <c r="K68" s="46"/>
      <c r="L68" s="46"/>
      <c r="M68" s="46"/>
      <c r="N68" s="46"/>
      <c r="O68" s="69"/>
    </row>
    <row r="69" spans="1:15" s="18" customFormat="1" outlineLevel="1">
      <c r="A69" s="4"/>
      <c r="B69" s="536" t="s">
        <v>511</v>
      </c>
      <c r="C69" s="854"/>
      <c r="D69" s="46"/>
      <c r="E69" s="46"/>
      <c r="F69" s="46"/>
      <c r="G69" s="46"/>
      <c r="H69" s="46"/>
      <c r="I69" s="46"/>
      <c r="J69" s="46"/>
      <c r="K69" s="46"/>
      <c r="L69" s="46"/>
      <c r="M69" s="46"/>
      <c r="N69" s="46"/>
      <c r="O69" s="69"/>
    </row>
    <row r="70" spans="1:15" s="18" customFormat="1" outlineLevel="1">
      <c r="A70" s="4"/>
      <c r="B70" s="536" t="s">
        <v>489</v>
      </c>
      <c r="C70" s="854"/>
      <c r="D70" s="46"/>
      <c r="E70" s="46"/>
      <c r="F70" s="46"/>
      <c r="G70" s="46"/>
      <c r="H70" s="46"/>
      <c r="I70" s="46"/>
      <c r="J70" s="46"/>
      <c r="K70" s="46"/>
      <c r="L70" s="46"/>
      <c r="M70" s="46"/>
      <c r="N70" s="46"/>
      <c r="O70" s="69"/>
    </row>
    <row r="71" spans="1:15" s="18" customFormat="1">
      <c r="A71" s="4"/>
      <c r="B71" s="536" t="s">
        <v>512</v>
      </c>
      <c r="C71" s="855"/>
      <c r="D71" s="65">
        <f>SUM(D67:D70)</f>
        <v>0</v>
      </c>
      <c r="E71" s="65">
        <f t="shared" ref="E71:N71" si="16">SUM(E67:E70)</f>
        <v>0</v>
      </c>
      <c r="F71" s="65">
        <f>SUM(F67:F70)</f>
        <v>0</v>
      </c>
      <c r="G71" s="65">
        <f t="shared" si="16"/>
        <v>0</v>
      </c>
      <c r="H71" s="65">
        <f t="shared" si="16"/>
        <v>0</v>
      </c>
      <c r="I71" s="65">
        <f t="shared" si="16"/>
        <v>0</v>
      </c>
      <c r="J71" s="65">
        <f t="shared" si="16"/>
        <v>15.4259</v>
      </c>
      <c r="K71" s="65">
        <f t="shared" si="16"/>
        <v>15.672700000000001</v>
      </c>
      <c r="L71" s="65">
        <f t="shared" si="16"/>
        <v>9.6299999999999997E-2</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10.283899999999999</v>
      </c>
      <c r="K72" s="484">
        <f t="shared" si="17"/>
        <v>15.590400000000001</v>
      </c>
      <c r="L72" s="484">
        <f t="shared" si="17"/>
        <v>5.2884000000000002</v>
      </c>
      <c r="M72" s="484">
        <f t="shared" si="17"/>
        <v>3.2099999999999997E-2</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t="str">
        <f>'1.  LRAMVA Summary'!B37</f>
        <v>Street Lighting</v>
      </c>
      <c r="C74" s="853" t="str">
        <f>'2. LRAMVA Threshold'!L43</f>
        <v>kW</v>
      </c>
      <c r="D74" s="46"/>
      <c r="E74" s="46"/>
      <c r="F74" s="46"/>
      <c r="G74" s="46"/>
      <c r="H74" s="46"/>
      <c r="I74" s="46"/>
      <c r="J74" s="46">
        <v>23.134599999999999</v>
      </c>
      <c r="K74" s="46">
        <v>23.504799999999999</v>
      </c>
      <c r="L74" s="46">
        <v>21.6752</v>
      </c>
      <c r="M74" s="46"/>
      <c r="N74" s="46"/>
      <c r="O74" s="69"/>
    </row>
    <row r="75" spans="1:15" s="18" customFormat="1" outlineLevel="1">
      <c r="A75" s="4"/>
      <c r="B75" s="536" t="s">
        <v>510</v>
      </c>
      <c r="C75" s="854"/>
      <c r="D75" s="46"/>
      <c r="E75" s="46"/>
      <c r="F75" s="46"/>
      <c r="G75" s="46"/>
      <c r="H75" s="46"/>
      <c r="I75" s="46"/>
      <c r="J75" s="46"/>
      <c r="K75" s="46"/>
      <c r="L75" s="46"/>
      <c r="M75" s="46"/>
      <c r="N75" s="46"/>
      <c r="O75" s="69"/>
    </row>
    <row r="76" spans="1:15" s="18" customFormat="1" outlineLevel="1">
      <c r="A76" s="4"/>
      <c r="B76" s="536" t="s">
        <v>511</v>
      </c>
      <c r="C76" s="854"/>
      <c r="D76" s="46"/>
      <c r="E76" s="46"/>
      <c r="F76" s="46"/>
      <c r="G76" s="46"/>
      <c r="H76" s="46"/>
      <c r="I76" s="46"/>
      <c r="J76" s="46"/>
      <c r="K76" s="46"/>
      <c r="L76" s="46"/>
      <c r="M76" s="46"/>
      <c r="N76" s="46"/>
      <c r="O76" s="69"/>
    </row>
    <row r="77" spans="1:15" s="18" customFormat="1" outlineLevel="1">
      <c r="A77" s="4"/>
      <c r="B77" s="536" t="s">
        <v>489</v>
      </c>
      <c r="C77" s="854"/>
      <c r="D77" s="46"/>
      <c r="E77" s="46"/>
      <c r="F77" s="46"/>
      <c r="G77" s="46"/>
      <c r="H77" s="46"/>
      <c r="I77" s="46"/>
      <c r="J77" s="46"/>
      <c r="K77" s="46"/>
      <c r="L77" s="46"/>
      <c r="M77" s="46"/>
      <c r="N77" s="46"/>
      <c r="O77" s="69"/>
    </row>
    <row r="78" spans="1:15" s="18" customFormat="1">
      <c r="A78" s="4"/>
      <c r="B78" s="536" t="s">
        <v>512</v>
      </c>
      <c r="C78" s="855"/>
      <c r="D78" s="65">
        <f>SUM(D74:D77)</f>
        <v>0</v>
      </c>
      <c r="E78" s="65">
        <f>SUM(E74:E77)</f>
        <v>0</v>
      </c>
      <c r="F78" s="65">
        <f t="shared" ref="F78:N78" si="18">SUM(F74:F77)</f>
        <v>0</v>
      </c>
      <c r="G78" s="65">
        <f t="shared" si="18"/>
        <v>0</v>
      </c>
      <c r="H78" s="65">
        <f t="shared" si="18"/>
        <v>0</v>
      </c>
      <c r="I78" s="65">
        <f t="shared" si="18"/>
        <v>0</v>
      </c>
      <c r="J78" s="65">
        <f t="shared" si="18"/>
        <v>23.134599999999999</v>
      </c>
      <c r="K78" s="65">
        <f t="shared" si="18"/>
        <v>23.504799999999999</v>
      </c>
      <c r="L78" s="65">
        <f t="shared" si="18"/>
        <v>21.6752</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15.4231</v>
      </c>
      <c r="K79" s="484">
        <f t="shared" si="19"/>
        <v>23.381399999999999</v>
      </c>
      <c r="L79" s="484">
        <f t="shared" si="19"/>
        <v>22.2851</v>
      </c>
      <c r="M79" s="484">
        <f t="shared" si="19"/>
        <v>7.2251000000000003</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53">
        <f>'2. LRAMVA Threshold'!M43</f>
        <v>0</v>
      </c>
      <c r="D81" s="46"/>
      <c r="E81" s="46"/>
      <c r="F81" s="46"/>
      <c r="G81" s="46"/>
      <c r="H81" s="46"/>
      <c r="I81" s="46"/>
      <c r="J81" s="46"/>
      <c r="K81" s="46"/>
      <c r="L81" s="46"/>
      <c r="M81" s="46"/>
      <c r="N81" s="46"/>
      <c r="O81" s="69"/>
    </row>
    <row r="82" spans="1:15" s="18" customFormat="1" outlineLevel="1">
      <c r="A82" s="4"/>
      <c r="B82" s="536" t="s">
        <v>510</v>
      </c>
      <c r="C82" s="854"/>
      <c r="D82" s="46"/>
      <c r="E82" s="46"/>
      <c r="F82" s="46"/>
      <c r="G82" s="46"/>
      <c r="H82" s="46"/>
      <c r="I82" s="46"/>
      <c r="J82" s="46"/>
      <c r="K82" s="46"/>
      <c r="L82" s="46"/>
      <c r="M82" s="46"/>
      <c r="N82" s="46"/>
      <c r="O82" s="69"/>
    </row>
    <row r="83" spans="1:15" s="18" customFormat="1" outlineLevel="1">
      <c r="A83" s="4"/>
      <c r="B83" s="536" t="s">
        <v>511</v>
      </c>
      <c r="C83" s="854"/>
      <c r="D83" s="46"/>
      <c r="E83" s="46"/>
      <c r="F83" s="46"/>
      <c r="G83" s="46"/>
      <c r="H83" s="46"/>
      <c r="I83" s="46"/>
      <c r="J83" s="46"/>
      <c r="K83" s="46"/>
      <c r="L83" s="46"/>
      <c r="M83" s="46"/>
      <c r="N83" s="46"/>
      <c r="O83" s="69"/>
    </row>
    <row r="84" spans="1:15" s="18" customFormat="1" outlineLevel="1">
      <c r="A84" s="4"/>
      <c r="B84" s="536" t="s">
        <v>489</v>
      </c>
      <c r="C84" s="854"/>
      <c r="D84" s="46"/>
      <c r="E84" s="46"/>
      <c r="F84" s="46"/>
      <c r="G84" s="46"/>
      <c r="H84" s="46"/>
      <c r="I84" s="46"/>
      <c r="J84" s="46"/>
      <c r="K84" s="46"/>
      <c r="L84" s="46"/>
      <c r="M84" s="46"/>
      <c r="N84" s="46"/>
      <c r="O84" s="69"/>
    </row>
    <row r="85" spans="1:15" s="18" customFormat="1">
      <c r="A85" s="4"/>
      <c r="B85" s="536" t="s">
        <v>512</v>
      </c>
      <c r="C85" s="85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53">
        <f>'2. LRAMVA Threshold'!N43</f>
        <v>0</v>
      </c>
      <c r="D88" s="46"/>
      <c r="E88" s="46"/>
      <c r="F88" s="46"/>
      <c r="G88" s="46"/>
      <c r="H88" s="46"/>
      <c r="I88" s="46"/>
      <c r="J88" s="46"/>
      <c r="K88" s="46"/>
      <c r="L88" s="46"/>
      <c r="M88" s="46"/>
      <c r="N88" s="46"/>
      <c r="O88" s="69"/>
    </row>
    <row r="89" spans="1:15" s="18" customFormat="1" outlineLevel="1">
      <c r="A89" s="4"/>
      <c r="B89" s="536" t="s">
        <v>510</v>
      </c>
      <c r="C89" s="854"/>
      <c r="D89" s="46"/>
      <c r="E89" s="46"/>
      <c r="F89" s="46"/>
      <c r="G89" s="46"/>
      <c r="H89" s="46"/>
      <c r="I89" s="46"/>
      <c r="J89" s="46"/>
      <c r="K89" s="46"/>
      <c r="L89" s="46"/>
      <c r="M89" s="46"/>
      <c r="N89" s="46"/>
      <c r="O89" s="69"/>
    </row>
    <row r="90" spans="1:15" s="18" customFormat="1" outlineLevel="1">
      <c r="A90" s="4"/>
      <c r="B90" s="536" t="s">
        <v>511</v>
      </c>
      <c r="C90" s="854"/>
      <c r="D90" s="46"/>
      <c r="E90" s="46"/>
      <c r="F90" s="46"/>
      <c r="G90" s="46"/>
      <c r="H90" s="46"/>
      <c r="I90" s="46"/>
      <c r="J90" s="46"/>
      <c r="K90" s="46"/>
      <c r="L90" s="46"/>
      <c r="M90" s="46"/>
      <c r="N90" s="46"/>
      <c r="O90" s="69"/>
    </row>
    <row r="91" spans="1:15" s="18" customFormat="1" outlineLevel="1">
      <c r="A91" s="4"/>
      <c r="B91" s="536" t="s">
        <v>489</v>
      </c>
      <c r="C91" s="854"/>
      <c r="D91" s="46"/>
      <c r="E91" s="46"/>
      <c r="F91" s="46"/>
      <c r="G91" s="46"/>
      <c r="H91" s="46"/>
      <c r="I91" s="46"/>
      <c r="J91" s="46"/>
      <c r="K91" s="46"/>
      <c r="L91" s="46"/>
      <c r="M91" s="46"/>
      <c r="N91" s="46"/>
      <c r="O91" s="69"/>
    </row>
    <row r="92" spans="1:15" s="18" customFormat="1">
      <c r="A92" s="4"/>
      <c r="B92" s="536" t="s">
        <v>512</v>
      </c>
      <c r="C92" s="85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53">
        <f>'2. LRAMVA Threshold'!O43</f>
        <v>0</v>
      </c>
      <c r="D95" s="46"/>
      <c r="E95" s="46"/>
      <c r="F95" s="46"/>
      <c r="G95" s="46"/>
      <c r="H95" s="46"/>
      <c r="I95" s="46"/>
      <c r="J95" s="46"/>
      <c r="K95" s="46"/>
      <c r="L95" s="46"/>
      <c r="M95" s="46"/>
      <c r="N95" s="46"/>
      <c r="O95" s="69"/>
    </row>
    <row r="96" spans="1:15" s="18" customFormat="1" outlineLevel="1">
      <c r="A96" s="4"/>
      <c r="B96" s="536" t="s">
        <v>510</v>
      </c>
      <c r="C96" s="854"/>
      <c r="D96" s="46"/>
      <c r="E96" s="46"/>
      <c r="F96" s="46"/>
      <c r="G96" s="46"/>
      <c r="H96" s="46"/>
      <c r="I96" s="46"/>
      <c r="J96" s="46"/>
      <c r="K96" s="46"/>
      <c r="L96" s="46"/>
      <c r="M96" s="46"/>
      <c r="N96" s="46"/>
      <c r="O96" s="69"/>
    </row>
    <row r="97" spans="1:15" s="18" customFormat="1" outlineLevel="1">
      <c r="A97" s="4"/>
      <c r="B97" s="536" t="s">
        <v>511</v>
      </c>
      <c r="C97" s="854"/>
      <c r="D97" s="46"/>
      <c r="E97" s="46"/>
      <c r="F97" s="46"/>
      <c r="G97" s="46"/>
      <c r="H97" s="46"/>
      <c r="I97" s="46"/>
      <c r="J97" s="46"/>
      <c r="K97" s="46"/>
      <c r="L97" s="46"/>
      <c r="M97" s="46"/>
      <c r="N97" s="46"/>
      <c r="O97" s="69"/>
    </row>
    <row r="98" spans="1:15" s="18" customFormat="1" outlineLevel="1">
      <c r="A98" s="4"/>
      <c r="B98" s="536" t="s">
        <v>489</v>
      </c>
      <c r="C98" s="854"/>
      <c r="D98" s="46"/>
      <c r="E98" s="46"/>
      <c r="F98" s="46"/>
      <c r="G98" s="46"/>
      <c r="H98" s="46"/>
      <c r="I98" s="46"/>
      <c r="J98" s="46"/>
      <c r="K98" s="46"/>
      <c r="L98" s="46"/>
      <c r="M98" s="46"/>
      <c r="N98" s="46"/>
      <c r="O98" s="69"/>
    </row>
    <row r="99" spans="1:15" s="18" customFormat="1">
      <c r="A99" s="4"/>
      <c r="B99" s="536" t="s">
        <v>512</v>
      </c>
      <c r="C99" s="85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53">
        <f>'2. LRAMVA Threshold'!P43</f>
        <v>0</v>
      </c>
      <c r="D102" s="46"/>
      <c r="E102" s="46"/>
      <c r="F102" s="46"/>
      <c r="G102" s="46"/>
      <c r="H102" s="46"/>
      <c r="I102" s="46"/>
      <c r="J102" s="46"/>
      <c r="K102" s="46"/>
      <c r="L102" s="46"/>
      <c r="M102" s="46"/>
      <c r="N102" s="46"/>
      <c r="O102" s="69"/>
    </row>
    <row r="103" spans="1:15" s="18" customFormat="1" outlineLevel="1">
      <c r="A103" s="4"/>
      <c r="B103" s="536" t="s">
        <v>510</v>
      </c>
      <c r="C103" s="854"/>
      <c r="D103" s="46"/>
      <c r="E103" s="46"/>
      <c r="F103" s="46"/>
      <c r="G103" s="46"/>
      <c r="H103" s="46"/>
      <c r="I103" s="46"/>
      <c r="J103" s="46"/>
      <c r="K103" s="46"/>
      <c r="L103" s="46"/>
      <c r="M103" s="46"/>
      <c r="N103" s="46"/>
      <c r="O103" s="69"/>
    </row>
    <row r="104" spans="1:15" s="18" customFormat="1" outlineLevel="1">
      <c r="A104" s="4"/>
      <c r="B104" s="536" t="s">
        <v>511</v>
      </c>
      <c r="C104" s="854"/>
      <c r="D104" s="46"/>
      <c r="E104" s="46"/>
      <c r="F104" s="46"/>
      <c r="G104" s="46"/>
      <c r="H104" s="46"/>
      <c r="I104" s="46"/>
      <c r="J104" s="46"/>
      <c r="K104" s="46"/>
      <c r="L104" s="46"/>
      <c r="M104" s="46"/>
      <c r="N104" s="46"/>
      <c r="O104" s="69"/>
    </row>
    <row r="105" spans="1:15" s="18" customFormat="1" outlineLevel="1">
      <c r="A105" s="4"/>
      <c r="B105" s="536" t="s">
        <v>489</v>
      </c>
      <c r="C105" s="854"/>
      <c r="D105" s="46"/>
      <c r="E105" s="46"/>
      <c r="F105" s="46"/>
      <c r="G105" s="46"/>
      <c r="H105" s="46"/>
      <c r="I105" s="46"/>
      <c r="J105" s="46"/>
      <c r="K105" s="46"/>
      <c r="L105" s="46"/>
      <c r="M105" s="46"/>
      <c r="N105" s="46"/>
      <c r="O105" s="69"/>
    </row>
    <row r="106" spans="1:15" s="18" customFormat="1">
      <c r="A106" s="4"/>
      <c r="B106" s="536" t="s">
        <v>512</v>
      </c>
      <c r="C106" s="85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53">
        <f>'2. LRAMVA Threshold'!Q43</f>
        <v>0</v>
      </c>
      <c r="D109" s="46"/>
      <c r="E109" s="46"/>
      <c r="F109" s="46"/>
      <c r="G109" s="46"/>
      <c r="H109" s="46"/>
      <c r="I109" s="46"/>
      <c r="J109" s="46"/>
      <c r="K109" s="46"/>
      <c r="L109" s="46"/>
      <c r="M109" s="46"/>
      <c r="N109" s="46"/>
      <c r="O109" s="69"/>
    </row>
    <row r="110" spans="1:15" s="18" customFormat="1" outlineLevel="1">
      <c r="A110" s="4"/>
      <c r="B110" s="536" t="s">
        <v>510</v>
      </c>
      <c r="C110" s="854"/>
      <c r="D110" s="46"/>
      <c r="E110" s="46"/>
      <c r="F110" s="46"/>
      <c r="G110" s="46"/>
      <c r="H110" s="46"/>
      <c r="I110" s="46"/>
      <c r="J110" s="46"/>
      <c r="K110" s="46"/>
      <c r="L110" s="46"/>
      <c r="M110" s="46"/>
      <c r="N110" s="46"/>
      <c r="O110" s="69"/>
    </row>
    <row r="111" spans="1:15" s="18" customFormat="1" outlineLevel="1">
      <c r="A111" s="4"/>
      <c r="B111" s="536" t="s">
        <v>511</v>
      </c>
      <c r="C111" s="854"/>
      <c r="D111" s="46"/>
      <c r="E111" s="46"/>
      <c r="F111" s="46"/>
      <c r="G111" s="46"/>
      <c r="H111" s="46"/>
      <c r="I111" s="46"/>
      <c r="J111" s="46"/>
      <c r="K111" s="46"/>
      <c r="L111" s="46"/>
      <c r="M111" s="46"/>
      <c r="N111" s="46"/>
      <c r="O111" s="69"/>
    </row>
    <row r="112" spans="1:15" s="18" customFormat="1" outlineLevel="1">
      <c r="A112" s="4"/>
      <c r="B112" s="536" t="s">
        <v>489</v>
      </c>
      <c r="C112" s="854"/>
      <c r="D112" s="46"/>
      <c r="E112" s="46"/>
      <c r="F112" s="46"/>
      <c r="G112" s="46"/>
      <c r="H112" s="46"/>
      <c r="I112" s="46"/>
      <c r="J112" s="46"/>
      <c r="K112" s="46"/>
      <c r="L112" s="46"/>
      <c r="M112" s="46"/>
      <c r="N112" s="46"/>
      <c r="O112" s="69"/>
    </row>
    <row r="113" spans="1:17" s="18" customFormat="1">
      <c r="A113" s="4"/>
      <c r="B113" s="536" t="s">
        <v>512</v>
      </c>
      <c r="C113" s="85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57" t="s">
        <v>676</v>
      </c>
      <c r="C120" s="857"/>
      <c r="D120" s="857"/>
      <c r="E120" s="857"/>
      <c r="F120" s="857"/>
      <c r="G120" s="857"/>
      <c r="H120" s="857"/>
      <c r="I120" s="857"/>
      <c r="J120" s="857"/>
      <c r="K120" s="857"/>
      <c r="L120" s="857"/>
      <c r="M120" s="857"/>
      <c r="N120" s="857"/>
      <c r="O120" s="857"/>
      <c r="P120" s="85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999 kW</v>
      </c>
      <c r="F122" s="244" t="str">
        <f>'1.  LRAMVA Summary'!G52</f>
        <v>Intermediate</v>
      </c>
      <c r="G122" s="244" t="str">
        <f>'1.  LRAMVA Summary'!H52</f>
        <v>Large Use</v>
      </c>
      <c r="H122" s="244" t="str">
        <f>'1.  LRAMVA Summary'!I52</f>
        <v>Embedded Distributor</v>
      </c>
      <c r="I122" s="244" t="str">
        <f>'1.  LRAMVA Summary'!J52</f>
        <v>Unmetered Scattered Load</v>
      </c>
      <c r="J122" s="244" t="str">
        <f>'1.  LRAMVA Summary'!K52</f>
        <v>Sentinel Lighting</v>
      </c>
      <c r="K122" s="244" t="str">
        <f>'1.  LRAMVA Summary'!L52</f>
        <v>Street Lighting</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t="str">
        <f>'1.  LRAMVA Summary'!L53</f>
        <v>kW</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8"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1"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c r="D129" s="685"/>
      <c r="E129" s="686"/>
      <c r="F129" s="685"/>
      <c r="G129" s="686"/>
      <c r="H129" s="685"/>
      <c r="I129" s="686"/>
      <c r="J129" s="686"/>
      <c r="K129" s="686"/>
      <c r="L129" s="686">
        <f t="shared" si="43"/>
        <v>0</v>
      </c>
      <c r="M129" s="686">
        <f t="shared" si="40"/>
        <v>0</v>
      </c>
      <c r="N129" s="686">
        <f t="shared" si="41"/>
        <v>0</v>
      </c>
      <c r="O129" s="686">
        <f t="shared" si="42"/>
        <v>0</v>
      </c>
      <c r="P129" s="686">
        <f t="shared" si="31"/>
        <v>0</v>
      </c>
    </row>
    <row r="130" spans="2:16">
      <c r="B130" s="501">
        <v>2017</v>
      </c>
      <c r="C130" s="684">
        <f>HLOOKUP(B130,$E$15:$O$114,9,FALSE)</f>
        <v>1.09E-2</v>
      </c>
      <c r="D130" s="685">
        <f t="shared" si="32"/>
        <v>1.44E-2</v>
      </c>
      <c r="E130" s="686">
        <f t="shared" si="33"/>
        <v>3.0861000000000001</v>
      </c>
      <c r="F130" s="685">
        <f t="shared" si="34"/>
        <v>4.194</v>
      </c>
      <c r="G130" s="686">
        <f t="shared" si="35"/>
        <v>1.8946000000000001</v>
      </c>
      <c r="H130" s="685">
        <f t="shared" si="36"/>
        <v>4.0410000000000004</v>
      </c>
      <c r="I130" s="686">
        <f t="shared" si="37"/>
        <v>0.11360000000000001</v>
      </c>
      <c r="J130" s="686">
        <f t="shared" si="38"/>
        <v>15.590400000000001</v>
      </c>
      <c r="K130" s="686">
        <f t="shared" si="39"/>
        <v>23.381399999999999</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6.4999999999999997E-3</v>
      </c>
      <c r="D131" s="685">
        <f t="shared" si="32"/>
        <v>1.4200000000000001E-2</v>
      </c>
      <c r="E131" s="686">
        <f t="shared" si="33"/>
        <v>3.0270999999999999</v>
      </c>
      <c r="F131" s="685">
        <f t="shared" si="34"/>
        <v>2.4359999999999999</v>
      </c>
      <c r="G131" s="686">
        <f t="shared" si="35"/>
        <v>1.8809</v>
      </c>
      <c r="H131" s="685">
        <f t="shared" si="36"/>
        <v>3.2919999999999998</v>
      </c>
      <c r="I131" s="686">
        <f t="shared" si="37"/>
        <v>8.8200000000000001E-2</v>
      </c>
      <c r="J131" s="686">
        <f t="shared" si="38"/>
        <v>5.2884000000000002</v>
      </c>
      <c r="K131" s="686">
        <f t="shared" si="39"/>
        <v>22.2851</v>
      </c>
      <c r="L131" s="686">
        <f t="shared" si="43"/>
        <v>0</v>
      </c>
      <c r="M131" s="686">
        <f t="shared" si="40"/>
        <v>0</v>
      </c>
      <c r="N131" s="686">
        <f t="shared" si="41"/>
        <v>0</v>
      </c>
      <c r="O131" s="686">
        <f t="shared" si="42"/>
        <v>0</v>
      </c>
      <c r="P131" s="686">
        <f t="shared" si="31"/>
        <v>0</v>
      </c>
    </row>
    <row r="132" spans="2:16">
      <c r="B132" s="501">
        <v>2019</v>
      </c>
      <c r="C132" s="684"/>
      <c r="D132" s="685"/>
      <c r="E132" s="686"/>
      <c r="F132" s="685"/>
      <c r="G132" s="686"/>
      <c r="H132" s="685"/>
      <c r="I132" s="686"/>
      <c r="J132" s="686"/>
      <c r="K132" s="686"/>
      <c r="L132" s="686">
        <f t="shared" si="43"/>
        <v>0</v>
      </c>
      <c r="M132" s="686">
        <f t="shared" si="40"/>
        <v>0</v>
      </c>
      <c r="N132" s="686">
        <f t="shared" si="41"/>
        <v>0</v>
      </c>
      <c r="O132" s="686">
        <f t="shared" si="42"/>
        <v>0</v>
      </c>
      <c r="P132" s="686">
        <f t="shared" si="31"/>
        <v>0</v>
      </c>
    </row>
    <row r="133" spans="2:16">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754</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8" t="s">
        <v>504</v>
      </c>
    </row>
    <row r="15" spans="2:24" ht="15.75">
      <c r="B15" s="588"/>
    </row>
    <row r="16" spans="2:24" s="668" customFormat="1" ht="28.5" customHeight="1">
      <c r="B16" s="863" t="s">
        <v>635</v>
      </c>
      <c r="C16" s="863"/>
      <c r="D16" s="863"/>
      <c r="E16" s="863"/>
      <c r="F16" s="863"/>
      <c r="G16" s="863"/>
      <c r="H16" s="863"/>
      <c r="I16" s="863"/>
      <c r="J16" s="863"/>
      <c r="K16" s="863"/>
      <c r="L16" s="863"/>
      <c r="M16" s="863"/>
      <c r="N16" s="863"/>
      <c r="O16" s="863"/>
      <c r="P16" s="863"/>
      <c r="Q16" s="863"/>
      <c r="R16" s="863"/>
      <c r="S16" s="863"/>
      <c r="T16" s="863"/>
      <c r="U16" s="863"/>
      <c r="V16" s="863"/>
      <c r="W16" s="863"/>
      <c r="X16" s="863"/>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8"/>
  <sheetViews>
    <sheetView topLeftCell="P556" zoomScale="90" zoomScaleNormal="90" zoomScaleSheetLayoutView="80" zoomScalePageLayoutView="85" workbookViewId="0">
      <selection activeCell="AG517" sqref="AG517"/>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9" width="10.140625" style="253" bestFit="1" customWidth="1" outlineLevel="1"/>
    <col min="10" max="13" width="9.140625" style="253" customWidth="1" outlineLevel="1"/>
    <col min="14" max="14" width="12.42578125" style="253" customWidth="1" outlineLevel="1"/>
    <col min="15" max="15" width="17.42578125" style="253" customWidth="1"/>
    <col min="16" max="24" width="9.425781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6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61" t="s">
        <v>550</v>
      </c>
      <c r="D5" s="86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4" t="s">
        <v>504</v>
      </c>
      <c r="C7" s="865" t="s">
        <v>633</v>
      </c>
      <c r="D7" s="865"/>
      <c r="E7" s="865"/>
      <c r="F7" s="865"/>
      <c r="G7" s="865"/>
      <c r="H7" s="865"/>
      <c r="I7" s="865"/>
      <c r="J7" s="865"/>
      <c r="K7" s="865"/>
      <c r="L7" s="865"/>
      <c r="M7" s="865"/>
      <c r="N7" s="865"/>
      <c r="O7" s="865"/>
      <c r="P7" s="865"/>
      <c r="Q7" s="865"/>
      <c r="R7" s="865"/>
      <c r="S7" s="865"/>
      <c r="T7" s="865"/>
      <c r="U7" s="865"/>
      <c r="V7" s="865"/>
      <c r="W7" s="865"/>
      <c r="X7" s="865"/>
      <c r="Y7" s="606"/>
      <c r="Z7" s="606"/>
      <c r="AA7" s="606"/>
      <c r="AB7" s="606"/>
      <c r="AC7" s="606"/>
      <c r="AD7" s="606"/>
      <c r="AE7" s="270"/>
      <c r="AF7" s="270"/>
      <c r="AG7" s="270"/>
      <c r="AH7" s="270"/>
      <c r="AI7" s="270"/>
      <c r="AJ7" s="270"/>
      <c r="AK7" s="270"/>
      <c r="AL7" s="270"/>
    </row>
    <row r="8" spans="1:39" s="271" customFormat="1" ht="58.5" customHeight="1">
      <c r="A8" s="509"/>
      <c r="B8" s="864"/>
      <c r="C8" s="865" t="s">
        <v>572</v>
      </c>
      <c r="D8" s="865"/>
      <c r="E8" s="865"/>
      <c r="F8" s="865"/>
      <c r="G8" s="865"/>
      <c r="H8" s="865"/>
      <c r="I8" s="865"/>
      <c r="J8" s="865"/>
      <c r="K8" s="865"/>
      <c r="L8" s="865"/>
      <c r="M8" s="865"/>
      <c r="N8" s="865"/>
      <c r="O8" s="865"/>
      <c r="P8" s="865"/>
      <c r="Q8" s="865"/>
      <c r="R8" s="865"/>
      <c r="S8" s="865"/>
      <c r="T8" s="865"/>
      <c r="U8" s="865"/>
      <c r="V8" s="865"/>
      <c r="W8" s="865"/>
      <c r="X8" s="865"/>
      <c r="Y8" s="606"/>
      <c r="Z8" s="606"/>
      <c r="AA8" s="606"/>
      <c r="AB8" s="606"/>
      <c r="AC8" s="606"/>
      <c r="AD8" s="606"/>
      <c r="AE8" s="272"/>
      <c r="AF8" s="255"/>
      <c r="AG8" s="255"/>
      <c r="AH8" s="255"/>
      <c r="AI8" s="255"/>
      <c r="AJ8" s="255"/>
      <c r="AK8" s="255"/>
      <c r="AL8" s="255"/>
      <c r="AM8" s="256"/>
    </row>
    <row r="9" spans="1:39" s="271" customFormat="1" ht="57.75" customHeight="1">
      <c r="A9" s="509"/>
      <c r="B9" s="273"/>
      <c r="C9" s="865" t="s">
        <v>571</v>
      </c>
      <c r="D9" s="865"/>
      <c r="E9" s="865"/>
      <c r="F9" s="865"/>
      <c r="G9" s="865"/>
      <c r="H9" s="865"/>
      <c r="I9" s="865"/>
      <c r="J9" s="865"/>
      <c r="K9" s="865"/>
      <c r="L9" s="865"/>
      <c r="M9" s="865"/>
      <c r="N9" s="865"/>
      <c r="O9" s="865"/>
      <c r="P9" s="865"/>
      <c r="Q9" s="865"/>
      <c r="R9" s="865"/>
      <c r="S9" s="865"/>
      <c r="T9" s="865"/>
      <c r="U9" s="865"/>
      <c r="V9" s="865"/>
      <c r="W9" s="865"/>
      <c r="X9" s="865"/>
      <c r="Y9" s="606"/>
      <c r="Z9" s="606"/>
      <c r="AA9" s="606"/>
      <c r="AB9" s="606"/>
      <c r="AC9" s="606"/>
      <c r="AD9" s="606"/>
      <c r="AE9" s="272"/>
      <c r="AF9" s="255"/>
      <c r="AG9" s="255"/>
      <c r="AH9" s="255"/>
      <c r="AI9" s="255"/>
      <c r="AJ9" s="255"/>
      <c r="AK9" s="255"/>
      <c r="AL9" s="255"/>
      <c r="AM9" s="256"/>
    </row>
    <row r="10" spans="1:39" ht="41.25" customHeight="1">
      <c r="B10" s="275"/>
      <c r="C10" s="865" t="s">
        <v>636</v>
      </c>
      <c r="D10" s="865"/>
      <c r="E10" s="865"/>
      <c r="F10" s="865"/>
      <c r="G10" s="865"/>
      <c r="H10" s="865"/>
      <c r="I10" s="865"/>
      <c r="J10" s="865"/>
      <c r="K10" s="865"/>
      <c r="L10" s="865"/>
      <c r="M10" s="865"/>
      <c r="N10" s="865"/>
      <c r="O10" s="865"/>
      <c r="P10" s="865"/>
      <c r="Q10" s="865"/>
      <c r="R10" s="865"/>
      <c r="S10" s="865"/>
      <c r="T10" s="865"/>
      <c r="U10" s="865"/>
      <c r="V10" s="865"/>
      <c r="W10" s="865"/>
      <c r="X10" s="865"/>
      <c r="Y10" s="606"/>
      <c r="Z10" s="606"/>
      <c r="AA10" s="606"/>
      <c r="AB10" s="606"/>
      <c r="AC10" s="606"/>
      <c r="AD10" s="606"/>
      <c r="AE10" s="272"/>
      <c r="AF10" s="276"/>
      <c r="AG10" s="276"/>
      <c r="AH10" s="276"/>
      <c r="AI10" s="276"/>
      <c r="AJ10" s="276"/>
      <c r="AK10" s="276"/>
      <c r="AL10" s="276"/>
    </row>
    <row r="11" spans="1:39" ht="53.25" customHeight="1">
      <c r="C11" s="865" t="s">
        <v>622</v>
      </c>
      <c r="D11" s="865"/>
      <c r="E11" s="865"/>
      <c r="F11" s="865"/>
      <c r="G11" s="865"/>
      <c r="H11" s="865"/>
      <c r="I11" s="865"/>
      <c r="J11" s="865"/>
      <c r="K11" s="865"/>
      <c r="L11" s="865"/>
      <c r="M11" s="865"/>
      <c r="N11" s="865"/>
      <c r="O11" s="865"/>
      <c r="P11" s="865"/>
      <c r="Q11" s="865"/>
      <c r="R11" s="865"/>
      <c r="S11" s="865"/>
      <c r="T11" s="865"/>
      <c r="U11" s="865"/>
      <c r="V11" s="865"/>
      <c r="W11" s="865"/>
      <c r="X11" s="86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4"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64"/>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66" t="s">
        <v>211</v>
      </c>
      <c r="C19" s="868" t="s">
        <v>33</v>
      </c>
      <c r="D19" s="284" t="s">
        <v>421</v>
      </c>
      <c r="E19" s="870" t="s">
        <v>209</v>
      </c>
      <c r="F19" s="871"/>
      <c r="G19" s="871"/>
      <c r="H19" s="871"/>
      <c r="I19" s="871"/>
      <c r="J19" s="871"/>
      <c r="K19" s="871"/>
      <c r="L19" s="871"/>
      <c r="M19" s="872"/>
      <c r="N19" s="876" t="s">
        <v>213</v>
      </c>
      <c r="O19" s="284" t="s">
        <v>422</v>
      </c>
      <c r="P19" s="870" t="s">
        <v>212</v>
      </c>
      <c r="Q19" s="871"/>
      <c r="R19" s="871"/>
      <c r="S19" s="871"/>
      <c r="T19" s="871"/>
      <c r="U19" s="871"/>
      <c r="V19" s="871"/>
      <c r="W19" s="871"/>
      <c r="X19" s="872"/>
      <c r="Y19" s="873" t="s">
        <v>243</v>
      </c>
      <c r="Z19" s="874"/>
      <c r="AA19" s="874"/>
      <c r="AB19" s="874"/>
      <c r="AC19" s="874"/>
      <c r="AD19" s="874"/>
      <c r="AE19" s="874"/>
      <c r="AF19" s="874"/>
      <c r="AG19" s="874"/>
      <c r="AH19" s="874"/>
      <c r="AI19" s="874"/>
      <c r="AJ19" s="874"/>
      <c r="AK19" s="874"/>
      <c r="AL19" s="874"/>
      <c r="AM19" s="875"/>
    </row>
    <row r="20" spans="1:39" s="283" customFormat="1" ht="59.25" customHeight="1">
      <c r="A20" s="509"/>
      <c r="B20" s="867"/>
      <c r="C20" s="869"/>
      <c r="D20" s="285">
        <v>2011</v>
      </c>
      <c r="E20" s="285">
        <v>2012</v>
      </c>
      <c r="F20" s="285">
        <v>2013</v>
      </c>
      <c r="G20" s="285">
        <v>2014</v>
      </c>
      <c r="H20" s="285">
        <v>2015</v>
      </c>
      <c r="I20" s="285">
        <v>2016</v>
      </c>
      <c r="J20" s="285">
        <v>2017</v>
      </c>
      <c r="K20" s="285">
        <v>2018</v>
      </c>
      <c r="L20" s="285">
        <v>2019</v>
      </c>
      <c r="M20" s="285">
        <v>2020</v>
      </c>
      <c r="N20" s="87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999 kW</v>
      </c>
      <c r="AB20" s="286" t="str">
        <f>'1.  LRAMVA Summary'!G52</f>
        <v>Intermediate</v>
      </c>
      <c r="AC20" s="286" t="str">
        <f>'1.  LRAMVA Summary'!H52</f>
        <v>Large Use</v>
      </c>
      <c r="AD20" s="286" t="str">
        <f>'1.  LRAMVA Summary'!I52</f>
        <v>Embedded Distributor</v>
      </c>
      <c r="AE20" s="286" t="str">
        <f>'1.  LRAMVA Summary'!J52</f>
        <v>Unmetered Scattered Load</v>
      </c>
      <c r="AF20" s="286" t="str">
        <f>'1.  LRAMVA Summary'!K52</f>
        <v>Sentinel Lighting</v>
      </c>
      <c r="AG20" s="286" t="str">
        <f>'1.  LRAMVA Summary'!L52</f>
        <v>Street Lighting</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t="str">
        <f>'1.  LRAMVA Summary'!L53</f>
        <v>kW</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119727.38099999999</v>
      </c>
      <c r="E22" s="295">
        <v>119727.38149100961</v>
      </c>
      <c r="F22" s="295">
        <v>119727.38149100961</v>
      </c>
      <c r="G22" s="295">
        <v>119222.27053537474</v>
      </c>
      <c r="H22" s="295">
        <v>89282.50425116549</v>
      </c>
      <c r="I22" s="295">
        <v>0</v>
      </c>
      <c r="J22" s="295">
        <v>0</v>
      </c>
      <c r="K22" s="295"/>
      <c r="L22" s="295"/>
      <c r="M22" s="295"/>
      <c r="N22" s="291"/>
      <c r="O22" s="295">
        <v>17.377561829856191</v>
      </c>
      <c r="P22" s="295">
        <v>17.377561829856191</v>
      </c>
      <c r="Q22" s="295">
        <v>17.377561829856191</v>
      </c>
      <c r="R22" s="295">
        <v>16.812721506837125</v>
      </c>
      <c r="S22" s="295">
        <v>11.738838958750351</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4458.1390000000001</v>
      </c>
      <c r="E25" s="295">
        <v>4458.1392003328519</v>
      </c>
      <c r="F25" s="295">
        <v>4458.1392003328519</v>
      </c>
      <c r="G25" s="295">
        <v>2055.2559822222615</v>
      </c>
      <c r="H25" s="295">
        <v>0</v>
      </c>
      <c r="I25" s="295">
        <v>0</v>
      </c>
      <c r="J25" s="295">
        <v>0</v>
      </c>
      <c r="K25" s="295"/>
      <c r="L25" s="295"/>
      <c r="M25" s="295"/>
      <c r="N25" s="291"/>
      <c r="O25" s="295">
        <v>3.8396796554111492</v>
      </c>
      <c r="P25" s="295">
        <v>3.8396796554111492</v>
      </c>
      <c r="Q25" s="295">
        <v>3.8396796554111492</v>
      </c>
      <c r="R25" s="295">
        <v>1.1526555115995014</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196513.592</v>
      </c>
      <c r="E28" s="295">
        <v>196513.59197823631</v>
      </c>
      <c r="F28" s="295">
        <v>196513.59197823631</v>
      </c>
      <c r="G28" s="295">
        <v>196513.59197823631</v>
      </c>
      <c r="H28" s="295">
        <v>196513.59197823631</v>
      </c>
      <c r="I28" s="295">
        <v>196513.59197823631</v>
      </c>
      <c r="J28" s="295">
        <v>196513.59197823631</v>
      </c>
      <c r="K28" s="295"/>
      <c r="L28" s="295"/>
      <c r="M28" s="295"/>
      <c r="N28" s="291"/>
      <c r="O28" s="295">
        <v>103.97010985208632</v>
      </c>
      <c r="P28" s="295">
        <v>103.97010985208632</v>
      </c>
      <c r="Q28" s="295">
        <v>103.97010985208632</v>
      </c>
      <c r="R28" s="295">
        <v>103.97010985208632</v>
      </c>
      <c r="S28" s="295">
        <v>103.97010985208632</v>
      </c>
      <c r="T28" s="295">
        <v>103.97010985208632</v>
      </c>
      <c r="U28" s="295">
        <v>103.97010985208632</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-28307.058417860011</v>
      </c>
      <c r="E29" s="295">
        <v>-28307.058417860011</v>
      </c>
      <c r="F29" s="295">
        <v>-28307.058417860011</v>
      </c>
      <c r="G29" s="295">
        <v>-28307.058417860011</v>
      </c>
      <c r="H29" s="295">
        <v>-28307.058417860011</v>
      </c>
      <c r="I29" s="295">
        <v>-28307.058417860011</v>
      </c>
      <c r="J29" s="295">
        <v>-28307.058417860011</v>
      </c>
      <c r="K29" s="295"/>
      <c r="L29" s="295"/>
      <c r="M29" s="295"/>
      <c r="N29" s="468"/>
      <c r="O29" s="295">
        <v>-14.980082195184703</v>
      </c>
      <c r="P29" s="295">
        <v>-14.980082195184703</v>
      </c>
      <c r="Q29" s="295">
        <v>-14.980082195184703</v>
      </c>
      <c r="R29" s="295">
        <v>-14.980082195184703</v>
      </c>
      <c r="S29" s="295">
        <v>-14.980082195184703</v>
      </c>
      <c r="T29" s="295">
        <v>-14.980082195184703</v>
      </c>
      <c r="U29" s="295">
        <v>-14.980082195184703</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74929.269</v>
      </c>
      <c r="E31" s="295">
        <v>74929.26901953973</v>
      </c>
      <c r="F31" s="295">
        <v>74929.26901953973</v>
      </c>
      <c r="G31" s="295">
        <v>74929.26901953973</v>
      </c>
      <c r="H31" s="295">
        <v>69047.596166922216</v>
      </c>
      <c r="I31" s="295">
        <v>62622.116328829972</v>
      </c>
      <c r="J31" s="295">
        <v>49710.047173392566</v>
      </c>
      <c r="K31" s="295"/>
      <c r="L31" s="295"/>
      <c r="M31" s="295"/>
      <c r="N31" s="291"/>
      <c r="O31" s="295">
        <v>5.1012526607974236</v>
      </c>
      <c r="P31" s="295">
        <v>5.1012526607974236</v>
      </c>
      <c r="Q31" s="295">
        <v>5.1012526607974236</v>
      </c>
      <c r="R31" s="295">
        <v>5.1012526607974236</v>
      </c>
      <c r="S31" s="295">
        <v>4.8289138561805949</v>
      </c>
      <c r="T31" s="295">
        <v>4.5313951838496758</v>
      </c>
      <c r="U31" s="295">
        <v>3.9335282900191686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974.45764568933703</v>
      </c>
      <c r="E32" s="295">
        <v>974.45764568933703</v>
      </c>
      <c r="F32" s="295">
        <v>974.45764568933703</v>
      </c>
      <c r="G32" s="295">
        <v>974.45764568933703</v>
      </c>
      <c r="H32" s="295">
        <v>974.45764568933703</v>
      </c>
      <c r="I32" s="295">
        <v>890.34322076215824</v>
      </c>
      <c r="J32" s="295">
        <v>546.21786913632445</v>
      </c>
      <c r="K32" s="295"/>
      <c r="L32" s="295"/>
      <c r="M32" s="295"/>
      <c r="N32" s="468"/>
      <c r="O32" s="295">
        <v>5.6910913377629505E-2</v>
      </c>
      <c r="P32" s="295">
        <v>5.6910913377629505E-2</v>
      </c>
      <c r="Q32" s="295">
        <v>5.6910913377629505E-2</v>
      </c>
      <c r="R32" s="295">
        <v>5.6910913377629505E-2</v>
      </c>
      <c r="S32" s="295">
        <v>5.6910913377629505E-2</v>
      </c>
      <c r="T32" s="295">
        <v>5.30161673572851E-2</v>
      </c>
      <c r="U32" s="295">
        <v>3.7082148371782059E-2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103886.486</v>
      </c>
      <c r="E34" s="295">
        <v>103886.48563726217</v>
      </c>
      <c r="F34" s="295">
        <v>103886.48563726217</v>
      </c>
      <c r="G34" s="295">
        <v>103886.48563726217</v>
      </c>
      <c r="H34" s="295">
        <v>94944.597171564252</v>
      </c>
      <c r="I34" s="295">
        <v>85175.96068148101</v>
      </c>
      <c r="J34" s="295">
        <v>64217.244521878471</v>
      </c>
      <c r="K34" s="295"/>
      <c r="L34" s="295"/>
      <c r="M34" s="295"/>
      <c r="N34" s="291"/>
      <c r="O34" s="295">
        <v>5.9441271802978859</v>
      </c>
      <c r="P34" s="295">
        <v>5.9441271802978859</v>
      </c>
      <c r="Q34" s="295">
        <v>5.9441271802978859</v>
      </c>
      <c r="R34" s="295">
        <v>5.9441271802978859</v>
      </c>
      <c r="S34" s="295">
        <v>5.5300913648442203</v>
      </c>
      <c r="T34" s="295">
        <v>5.0777746768696987</v>
      </c>
      <c r="U34" s="295">
        <v>4.1073242883090035</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7718.4189723474055</v>
      </c>
      <c r="E35" s="295">
        <v>7718.4189723474055</v>
      </c>
      <c r="F35" s="295">
        <v>7718.4189723474055</v>
      </c>
      <c r="G35" s="295">
        <v>7718.4189723474055</v>
      </c>
      <c r="H35" s="295">
        <v>7718.4189723474055</v>
      </c>
      <c r="I35" s="295">
        <v>7013.8304690788973</v>
      </c>
      <c r="J35" s="295">
        <v>3786.6910081677725</v>
      </c>
      <c r="K35" s="295"/>
      <c r="L35" s="295"/>
      <c r="M35" s="295"/>
      <c r="N35" s="468"/>
      <c r="O35" s="295">
        <v>0.38130604227053433</v>
      </c>
      <c r="P35" s="295">
        <v>0.38130604227053433</v>
      </c>
      <c r="Q35" s="295">
        <v>0.38130604227053433</v>
      </c>
      <c r="R35" s="295">
        <v>0.38130604227053433</v>
      </c>
      <c r="S35" s="295">
        <v>0.38130604227053433</v>
      </c>
      <c r="T35" s="295">
        <v>0.34868151596055591</v>
      </c>
      <c r="U35" s="295">
        <v>0.19925543852661506</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106770.007</v>
      </c>
      <c r="E50" s="295">
        <v>106770.00722001914</v>
      </c>
      <c r="F50" s="295">
        <v>106770.00722001914</v>
      </c>
      <c r="G50" s="295">
        <v>106770.00722001914</v>
      </c>
      <c r="H50" s="295">
        <v>106770.00722001914</v>
      </c>
      <c r="I50" s="295">
        <v>106770.00722001914</v>
      </c>
      <c r="J50" s="295">
        <v>106770.00722001914</v>
      </c>
      <c r="K50" s="295"/>
      <c r="L50" s="295"/>
      <c r="M50" s="295"/>
      <c r="N50" s="295">
        <v>12</v>
      </c>
      <c r="O50" s="295">
        <v>16.886890020641587</v>
      </c>
      <c r="P50" s="295">
        <v>16.886890020641587</v>
      </c>
      <c r="Q50" s="295">
        <v>16.886890020641587</v>
      </c>
      <c r="R50" s="295">
        <v>16.886890020641587</v>
      </c>
      <c r="S50" s="295">
        <v>16.886890020641587</v>
      </c>
      <c r="T50" s="295">
        <v>16.886890020641587</v>
      </c>
      <c r="U50" s="295">
        <v>16.886890020641587</v>
      </c>
      <c r="V50" s="295"/>
      <c r="W50" s="295"/>
      <c r="X50" s="295"/>
      <c r="Y50" s="415"/>
      <c r="Z50" s="415">
        <v>0.29641966964952332</v>
      </c>
      <c r="AA50" s="415">
        <v>0.3729079524494105</v>
      </c>
      <c r="AB50" s="415">
        <v>0.33067237790106618</v>
      </c>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186632.6621910618</v>
      </c>
      <c r="E51" s="295">
        <v>186632.6621910618</v>
      </c>
      <c r="F51" s="295">
        <v>186632.6621910618</v>
      </c>
      <c r="G51" s="295">
        <v>186632.6621910618</v>
      </c>
      <c r="H51" s="295">
        <v>186632.6621910618</v>
      </c>
      <c r="I51" s="295">
        <v>103620.78103544375</v>
      </c>
      <c r="J51" s="295">
        <v>98241.749755390832</v>
      </c>
      <c r="K51" s="295"/>
      <c r="L51" s="295"/>
      <c r="M51" s="295"/>
      <c r="N51" s="295">
        <v>12</v>
      </c>
      <c r="O51" s="295">
        <v>36.82846776247073</v>
      </c>
      <c r="P51" s="295">
        <v>36.82846776247073</v>
      </c>
      <c r="Q51" s="295">
        <v>36.82846776247073</v>
      </c>
      <c r="R51" s="295">
        <v>36.82846776247073</v>
      </c>
      <c r="S51" s="295">
        <v>36.82846776247073</v>
      </c>
      <c r="T51" s="295">
        <v>15.148981036211048</v>
      </c>
      <c r="U51" s="295">
        <v>14.5388453469029</v>
      </c>
      <c r="V51" s="295"/>
      <c r="W51" s="295"/>
      <c r="X51" s="295"/>
      <c r="Y51" s="411">
        <f>Y50</f>
        <v>0</v>
      </c>
      <c r="Z51" s="411">
        <f>Z50</f>
        <v>0.29641966964952332</v>
      </c>
      <c r="AA51" s="411">
        <f t="shared" ref="AA51:AL51" si="9">AA50</f>
        <v>0.3729079524494105</v>
      </c>
      <c r="AB51" s="411">
        <f t="shared" si="9"/>
        <v>0.33067237790106618</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202376.829</v>
      </c>
      <c r="E53" s="295">
        <v>202215.9232084355</v>
      </c>
      <c r="F53" s="295">
        <v>199630.81096780722</v>
      </c>
      <c r="G53" s="295">
        <v>144484.96534659911</v>
      </c>
      <c r="H53" s="295">
        <v>144484.96534659911</v>
      </c>
      <c r="I53" s="295">
        <v>144372.43106824474</v>
      </c>
      <c r="J53" s="295">
        <v>32572.239964647386</v>
      </c>
      <c r="K53" s="295"/>
      <c r="L53" s="295"/>
      <c r="M53" s="295"/>
      <c r="N53" s="295">
        <v>12</v>
      </c>
      <c r="O53" s="295">
        <v>75.181062100338394</v>
      </c>
      <c r="P53" s="295">
        <v>75.123454298261592</v>
      </c>
      <c r="Q53" s="295">
        <v>74.409693630529929</v>
      </c>
      <c r="R53" s="295">
        <v>55.329989582691084</v>
      </c>
      <c r="S53" s="295">
        <v>55.329989582691084</v>
      </c>
      <c r="T53" s="295">
        <v>55.283903341029642</v>
      </c>
      <c r="U53" s="295">
        <v>12.86151789166817</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61630.555999999997</v>
      </c>
      <c r="E84" s="295">
        <v>61630.555621176281</v>
      </c>
      <c r="F84" s="295">
        <v>61630.555621176281</v>
      </c>
      <c r="G84" s="295">
        <v>61630.555621176281</v>
      </c>
      <c r="H84" s="295">
        <v>61630.555621176281</v>
      </c>
      <c r="I84" s="295">
        <v>61630.555621176281</v>
      </c>
      <c r="J84" s="295">
        <v>61630.555621176281</v>
      </c>
      <c r="K84" s="295"/>
      <c r="L84" s="295"/>
      <c r="M84" s="295"/>
      <c r="N84" s="295">
        <v>12</v>
      </c>
      <c r="O84" s="295">
        <v>11.070919566875538</v>
      </c>
      <c r="P84" s="295">
        <v>11.070919566875538</v>
      </c>
      <c r="Q84" s="295">
        <v>11.070919566875538</v>
      </c>
      <c r="R84" s="295">
        <v>11.070919566875538</v>
      </c>
      <c r="S84" s="295">
        <v>11.070919566875538</v>
      </c>
      <c r="T84" s="295">
        <v>11.070919566875538</v>
      </c>
      <c r="U84" s="295">
        <v>11.070919566875538</v>
      </c>
      <c r="V84" s="295"/>
      <c r="W84" s="295"/>
      <c r="X84" s="295"/>
      <c r="Y84" s="410"/>
      <c r="Z84" s="415"/>
      <c r="AA84" s="415">
        <v>0.25968292541804083</v>
      </c>
      <c r="AB84" s="415"/>
      <c r="AC84" s="415">
        <v>0.74031707458195894</v>
      </c>
      <c r="AD84" s="415"/>
      <c r="AE84" s="415"/>
      <c r="AF84" s="415"/>
      <c r="AG84" s="415"/>
      <c r="AH84" s="415"/>
      <c r="AI84" s="415"/>
      <c r="AJ84" s="415"/>
      <c r="AK84" s="415"/>
      <c r="AL84" s="415"/>
      <c r="AM84" s="296">
        <f>SUM(Y84:AL84)</f>
        <v>0.99999999999999978</v>
      </c>
    </row>
    <row r="85" spans="1:39" s="283" customFormat="1" ht="15" outlineLevel="1">
      <c r="A85" s="509"/>
      <c r="B85" s="315" t="s">
        <v>214</v>
      </c>
      <c r="C85" s="291" t="s">
        <v>163</v>
      </c>
      <c r="D85" s="295"/>
      <c r="E85" s="295"/>
      <c r="F85" s="295"/>
      <c r="G85" s="295"/>
      <c r="H85" s="295"/>
      <c r="I85" s="295"/>
      <c r="J85" s="295"/>
      <c r="K85" s="295"/>
      <c r="L85" s="295"/>
      <c r="M85" s="295"/>
      <c r="N85" s="295"/>
      <c r="O85" s="295"/>
      <c r="P85" s="295"/>
      <c r="Q85" s="295"/>
      <c r="R85" s="295"/>
      <c r="S85" s="295"/>
      <c r="T85" s="295"/>
      <c r="U85" s="295"/>
      <c r="V85" s="295"/>
      <c r="W85" s="295"/>
      <c r="X85" s="295"/>
      <c r="Y85" s="411">
        <f>Y84</f>
        <v>0</v>
      </c>
      <c r="Z85" s="411">
        <f>Z84</f>
        <v>0</v>
      </c>
      <c r="AA85" s="411">
        <f t="shared" ref="AA85:AL85" si="20">AA84</f>
        <v>0.25968292541804083</v>
      </c>
      <c r="AB85" s="411">
        <f t="shared" si="20"/>
        <v>0</v>
      </c>
      <c r="AC85" s="411">
        <f t="shared" si="20"/>
        <v>0.74031707458195894</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t="s">
        <v>731</v>
      </c>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t="str">
        <f>Y95</f>
        <v>%</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228468.924</v>
      </c>
      <c r="E102" s="295">
        <v>228468.92374586279</v>
      </c>
      <c r="F102" s="295">
        <v>228468.92374586279</v>
      </c>
      <c r="G102" s="295">
        <v>228468.92374586279</v>
      </c>
      <c r="H102" s="295">
        <v>228468.92374586279</v>
      </c>
      <c r="I102" s="295">
        <v>228468.92374586279</v>
      </c>
      <c r="J102" s="295">
        <v>228468.92374586279</v>
      </c>
      <c r="K102" s="295"/>
      <c r="L102" s="295"/>
      <c r="M102" s="295"/>
      <c r="N102" s="295">
        <v>12</v>
      </c>
      <c r="O102" s="295">
        <v>60.912655804000003</v>
      </c>
      <c r="P102" s="295">
        <v>60.912655804000003</v>
      </c>
      <c r="Q102" s="295">
        <v>60.912655804000003</v>
      </c>
      <c r="R102" s="295">
        <v>60.912655804000003</v>
      </c>
      <c r="S102" s="295">
        <v>60.912655804000003</v>
      </c>
      <c r="T102" s="295">
        <v>60.912655804000003</v>
      </c>
      <c r="U102" s="295">
        <v>60.912655804000003</v>
      </c>
      <c r="V102" s="295"/>
      <c r="W102" s="295"/>
      <c r="X102" s="295"/>
      <c r="Y102" s="410"/>
      <c r="Z102" s="410">
        <v>0.18410494525742099</v>
      </c>
      <c r="AA102" s="410">
        <v>0.27862923066469503</v>
      </c>
      <c r="AB102" s="410">
        <v>0.53726582407788404</v>
      </c>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f>Y102</f>
        <v>0</v>
      </c>
      <c r="Z103" s="411">
        <f>Z102</f>
        <v>0.18410494525742099</v>
      </c>
      <c r="AA103" s="411">
        <f t="shared" ref="AA103:AL103" si="25">AA102</f>
        <v>0.27862923066469503</v>
      </c>
      <c r="AB103" s="411">
        <f t="shared" si="25"/>
        <v>0.53726582407788404</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1452.319</v>
      </c>
      <c r="E105" s="295">
        <v>1452.3186608090036</v>
      </c>
      <c r="F105" s="295">
        <v>1452.3186608090036</v>
      </c>
      <c r="G105" s="295">
        <v>1452.3186608090036</v>
      </c>
      <c r="H105" s="295">
        <v>1452.3186608090036</v>
      </c>
      <c r="I105" s="295">
        <v>1452.3186608090036</v>
      </c>
      <c r="J105" s="295">
        <v>1452.3186608090036</v>
      </c>
      <c r="K105" s="295"/>
      <c r="L105" s="295"/>
      <c r="M105" s="295"/>
      <c r="N105" s="295">
        <v>12</v>
      </c>
      <c r="O105" s="295">
        <v>0.28277232492387144</v>
      </c>
      <c r="P105" s="295">
        <v>0.28277232492387144</v>
      </c>
      <c r="Q105" s="295">
        <v>0.28277232492387144</v>
      </c>
      <c r="R105" s="295">
        <v>0.28277232492387144</v>
      </c>
      <c r="S105" s="295">
        <v>0.28277232492387144</v>
      </c>
      <c r="T105" s="295">
        <v>0.28277232492387144</v>
      </c>
      <c r="U105" s="295">
        <v>0.28277232492387144</v>
      </c>
      <c r="V105" s="295"/>
      <c r="W105" s="295"/>
      <c r="X105" s="295"/>
      <c r="Y105" s="410"/>
      <c r="Z105" s="410"/>
      <c r="AA105" s="410"/>
      <c r="AB105" s="410">
        <v>1</v>
      </c>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9153.5213391909965</v>
      </c>
      <c r="E106" s="295">
        <v>9153.5213391909965</v>
      </c>
      <c r="F106" s="295">
        <v>9153.5213391909965</v>
      </c>
      <c r="G106" s="295">
        <v>9153.5213391909965</v>
      </c>
      <c r="H106" s="295">
        <v>9153.5213391910002</v>
      </c>
      <c r="I106" s="295">
        <v>9153.5213391910002</v>
      </c>
      <c r="J106" s="295">
        <v>9153.5213391910002</v>
      </c>
      <c r="K106" s="295"/>
      <c r="L106" s="295"/>
      <c r="M106" s="295"/>
      <c r="N106" s="295">
        <f>N105</f>
        <v>12</v>
      </c>
      <c r="O106" s="295">
        <v>1.7822276750761286</v>
      </c>
      <c r="P106" s="295">
        <v>1.7822276750761286</v>
      </c>
      <c r="Q106" s="295">
        <v>1.7822276750761286</v>
      </c>
      <c r="R106" s="295">
        <v>1.7822276750761286</v>
      </c>
      <c r="S106" s="295">
        <v>1.7822276750761299</v>
      </c>
      <c r="T106" s="295">
        <v>1.7822276750761299</v>
      </c>
      <c r="U106" s="295">
        <v>1.7822276750761299</v>
      </c>
      <c r="V106" s="295"/>
      <c r="W106" s="295"/>
      <c r="X106" s="295"/>
      <c r="Y106" s="411">
        <f>Y105</f>
        <v>0</v>
      </c>
      <c r="Z106" s="411">
        <f>Z105</f>
        <v>0</v>
      </c>
      <c r="AA106" s="411">
        <f>AA105</f>
        <v>0</v>
      </c>
      <c r="AB106" s="411">
        <f>AB105</f>
        <v>1</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1276385.5037304293</v>
      </c>
      <c r="E127" s="328"/>
      <c r="F127" s="328"/>
      <c r="G127" s="328"/>
      <c r="H127" s="328"/>
      <c r="I127" s="328"/>
      <c r="J127" s="328"/>
      <c r="K127" s="328"/>
      <c r="L127" s="328"/>
      <c r="M127" s="328"/>
      <c r="N127" s="328"/>
      <c r="O127" s="328">
        <f>SUM(O22:O125)</f>
        <v>324.63586119323867</v>
      </c>
      <c r="P127" s="328"/>
      <c r="Q127" s="328"/>
      <c r="R127" s="328"/>
      <c r="S127" s="328"/>
      <c r="T127" s="328"/>
      <c r="U127" s="328"/>
      <c r="V127" s="328"/>
      <c r="W127" s="328"/>
      <c r="X127" s="328"/>
      <c r="Y127" s="329">
        <f>IF(Y21="kWh",SUMPRODUCT(D22:D125,Y22:Y125))</f>
        <v>479900.68520017667</v>
      </c>
      <c r="Z127" s="329">
        <f>IF(Z21="kWh",SUMPRODUCT(D22:D125,Z22:Z125))</f>
        <v>331409.41002194479</v>
      </c>
      <c r="AA127" s="329">
        <f>IF(AA21="kW",SUMPRODUCT(N22:N125,O22:O125,AA22:AA125),SUMPRODUCT(D22:D125,AA22:AA125))</f>
        <v>478.53431148712662</v>
      </c>
      <c r="AB127" s="329">
        <f>IF(AB21="kW",SUMPRODUCT(N22:N125,O22:O125,AB22:AB125),SUMPRODUCT(D22:D125,AB22:AB125))</f>
        <v>630.6416796630823</v>
      </c>
      <c r="AC127" s="329">
        <f>IF(AC21="kW",SUMPRODUCT(N22:N125,O22:O125,AC22:AC125),SUMPRODUCT(D22:D125,AC22:AC125))</f>
        <v>98.351889440177601</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479900.68552655738</v>
      </c>
      <c r="Z135" s="291">
        <f>SUMPRODUCT(E22:E125,Z22:Z125)</f>
        <v>331248.50424881041</v>
      </c>
      <c r="AA135" s="291">
        <f>IF(AA21="kW",SUMPRODUCT(N22:N125,P22:P125,AA22:AA125),SUMPRODUCT(E22:E125,AA22:AA125))</f>
        <v>478.53431148712662</v>
      </c>
      <c r="AB135" s="291">
        <f>IF(AB21="kW",SUMPRODUCT(N22:N125,P22:P125,AB22:AB125),SUMPRODUCT(E22:E125,AB22:AB125))</f>
        <v>630.6416796630823</v>
      </c>
      <c r="AC135" s="291">
        <f>IF(AC21="kW",SUMPRODUCT(N22:N125,P22:P125,AC22:AC125),SUMPRODUCT(E22:E125,AC22:AC125))</f>
        <v>98.351889440177601</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479900.68552655738</v>
      </c>
      <c r="Z136" s="291">
        <f>SUMPRODUCT(F22:F125,Z22:Z125)</f>
        <v>328663.39200818207</v>
      </c>
      <c r="AA136" s="291">
        <f>IF(AA21="kW",SUMPRODUCT(N22:N125,Q22:Q125,AA22:AA125),SUMPRODUCT(F22:F125,AA22:AA125))</f>
        <v>478.53431148712662</v>
      </c>
      <c r="AB136" s="291">
        <f>IF(AB21="kW",SUMPRODUCT(N22:N125,Q22:Q125,AB22:AB125),SUMPRODUCT(F22:F125,AB22:AB125))</f>
        <v>630.6416796630823</v>
      </c>
      <c r="AC136" s="291">
        <f>IF(AC21="kW",SUMPRODUCT(N22:N125,Q22:Q125,AC22:AC125),SUMPRODUCT(F22:F125, AC22:AC125))</f>
        <v>98.351889440177601</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476992.69135281187</v>
      </c>
      <c r="Z137" s="291">
        <f>SUMPRODUCT(G22:G125,Z22:Z125)</f>
        <v>273517.54638697399</v>
      </c>
      <c r="AA137" s="291">
        <f>IF(AA21="kW",SUMPRODUCT(N22:N125,R22:R125,AA22:AA125),SUMPRODUCT(G22:G125,AA22:AA125))</f>
        <v>478.53431148712662</v>
      </c>
      <c r="AB137" s="291">
        <f>IF(AB21="kW",SUMPRODUCT(N22:N125,R22:R125,AB22:AB125),SUMPRODUCT(G22:G125,AB22:AB125))</f>
        <v>630.6416796630823</v>
      </c>
      <c r="AC137" s="291">
        <f>IF(AC21="kW",SUMPRODUCT(N22:N125,R22:R125,AC22:AC125),SUMPRODUCT(G22:G125, AC22:AC125))</f>
        <v>98.351889440177601</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430174.10776806489</v>
      </c>
      <c r="Z138" s="291">
        <f>SUMPRODUCT(H22:H125,Z22:Z125)</f>
        <v>273517.54638697399</v>
      </c>
      <c r="AA138" s="291">
        <f>IF(AA21="kW",SUMPRODUCT(N22:N125,S22:S125,AA22:AA125),SUMPRODUCT(H22:H125,AA22:AA125))</f>
        <v>478.53431148712662</v>
      </c>
      <c r="AB138" s="291">
        <f>IF(AB21="kW",SUMPRODUCT(N22:N125,S22:S125,AB22:AB125),SUMPRODUCT(H22:H125,AB22:AB125))</f>
        <v>630.64167966308241</v>
      </c>
      <c r="AC138" s="291">
        <f>IF(AC21="kW",SUMPRODUCT(N22:N125,S22:S125,AC22:AC125),SUMPRODUCT(H22:H125, AC22:AC125))</f>
        <v>98.351889440177601</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323908.78426052834</v>
      </c>
      <c r="Z139" s="291">
        <f>SUMPRODUCT(I22:I125,Z22:Z125)</f>
        <v>248798.65771948581</v>
      </c>
      <c r="AA139" s="291">
        <f>IF(AA21="kW",SUMPRODUCT(N22:N125,T22:T125,AA22:AA125),SUMPRODUCT(I22:I125,AA22:AA125))</f>
        <v>381.52087542420247</v>
      </c>
      <c r="AB139" s="291">
        <f>IF(AB21="kW",SUMPRODUCT(N22:N125,T22:T125,AB22:AB125),SUMPRODUCT(I22:I125,AB22:AB125))</f>
        <v>544.61599053371981</v>
      </c>
      <c r="AC139" s="291">
        <f>IF(AC21="kW",SUMPRODUCT(N22:N125,T22:T125,AC22:AC125),SUMPRODUCT(I22:I125, AC22:AC125))</f>
        <v>98.351889440177601</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286466.73413295142</v>
      </c>
      <c r="Z140" s="291">
        <f>SUMPRODUCT(J22:J125,Z22:Z125)</f>
        <v>135404.01594082074</v>
      </c>
      <c r="AA140" s="291">
        <f>IF(AA21="kW",SUMPRODUCT(N22:N125,U22:U125,AA22:AA125),SUMPRODUCT(J22:J125,AA22:AA125))</f>
        <v>378.790582016808</v>
      </c>
      <c r="AB140" s="291">
        <f>IF(AB21="kW",SUMPRODUCT(N22:N125,U22:U125,AB22:AB125),SUMPRODUCT(J22:J125,AB22:AB125))</f>
        <v>542.19493030300976</v>
      </c>
      <c r="AC140" s="291">
        <f>IF(AC21="kW",SUMPRODUCT(N22:N125,U22:U125,AC22:AC125),SUMPRODUCT(J22:J125, AC22:AC125))</f>
        <v>98.351889440177601</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734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66" t="s">
        <v>211</v>
      </c>
      <c r="C147" s="868" t="s">
        <v>33</v>
      </c>
      <c r="D147" s="284" t="s">
        <v>421</v>
      </c>
      <c r="E147" s="870" t="s">
        <v>209</v>
      </c>
      <c r="F147" s="871"/>
      <c r="G147" s="871"/>
      <c r="H147" s="871"/>
      <c r="I147" s="871"/>
      <c r="J147" s="871"/>
      <c r="K147" s="871"/>
      <c r="L147" s="871"/>
      <c r="M147" s="872"/>
      <c r="N147" s="876" t="s">
        <v>213</v>
      </c>
      <c r="O147" s="284" t="s">
        <v>422</v>
      </c>
      <c r="P147" s="870" t="s">
        <v>212</v>
      </c>
      <c r="Q147" s="871"/>
      <c r="R147" s="871"/>
      <c r="S147" s="871"/>
      <c r="T147" s="871"/>
      <c r="U147" s="871"/>
      <c r="V147" s="871"/>
      <c r="W147" s="871"/>
      <c r="X147" s="872"/>
      <c r="Y147" s="873" t="s">
        <v>243</v>
      </c>
      <c r="Z147" s="874"/>
      <c r="AA147" s="874"/>
      <c r="AB147" s="874"/>
      <c r="AC147" s="874"/>
      <c r="AD147" s="874"/>
      <c r="AE147" s="874"/>
      <c r="AF147" s="874"/>
      <c r="AG147" s="874"/>
      <c r="AH147" s="874"/>
      <c r="AI147" s="874"/>
      <c r="AJ147" s="874"/>
      <c r="AK147" s="874"/>
      <c r="AL147" s="874"/>
      <c r="AM147" s="875"/>
    </row>
    <row r="148" spans="1:39" ht="60.75" customHeight="1">
      <c r="B148" s="867"/>
      <c r="C148" s="869"/>
      <c r="D148" s="285">
        <v>2012</v>
      </c>
      <c r="E148" s="285">
        <v>2013</v>
      </c>
      <c r="F148" s="285">
        <v>2014</v>
      </c>
      <c r="G148" s="285">
        <v>2015</v>
      </c>
      <c r="H148" s="285">
        <v>2016</v>
      </c>
      <c r="I148" s="285">
        <v>2017</v>
      </c>
      <c r="J148" s="285">
        <v>2018</v>
      </c>
      <c r="K148" s="285">
        <v>2019</v>
      </c>
      <c r="L148" s="285">
        <v>2020</v>
      </c>
      <c r="M148" s="285">
        <v>2021</v>
      </c>
      <c r="N148" s="87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999 kW</v>
      </c>
      <c r="AB148" s="285" t="str">
        <f>'1.  LRAMVA Summary'!G52</f>
        <v>Intermediate</v>
      </c>
      <c r="AC148" s="285" t="str">
        <f>'1.  LRAMVA Summary'!H52</f>
        <v>Large Use</v>
      </c>
      <c r="AD148" s="285" t="str">
        <f>'1.  LRAMVA Summary'!I52</f>
        <v>Embedded Distributor</v>
      </c>
      <c r="AE148" s="285" t="str">
        <f>'1.  LRAMVA Summary'!J52</f>
        <v>Unmetered Scattered Load</v>
      </c>
      <c r="AF148" s="285" t="str">
        <f>'1.  LRAMVA Summary'!K52</f>
        <v>Sentinel Lighting</v>
      </c>
      <c r="AG148" s="285" t="str">
        <f>'1.  LRAMVA Summary'!L52</f>
        <v>Street Lighting</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t="str">
        <f>'1.  LRAMVA Summary'!L53</f>
        <v>kW</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115286.57799999999</v>
      </c>
      <c r="E150" s="295">
        <v>115286.57831876879</v>
      </c>
      <c r="F150" s="295">
        <v>115286.57831876879</v>
      </c>
      <c r="G150" s="295">
        <v>114466.69787876877</v>
      </c>
      <c r="H150" s="295">
        <v>72283.74839352144</v>
      </c>
      <c r="I150" s="295">
        <v>0</v>
      </c>
      <c r="J150" s="295"/>
      <c r="K150" s="295"/>
      <c r="L150" s="295"/>
      <c r="M150" s="295"/>
      <c r="N150" s="291"/>
      <c r="O150" s="295">
        <v>17.275731605745136</v>
      </c>
      <c r="P150" s="295">
        <v>17.275731605745136</v>
      </c>
      <c r="Q150" s="295">
        <v>17.275731605745136</v>
      </c>
      <c r="R150" s="295">
        <v>16.358900308778829</v>
      </c>
      <c r="S150" s="295">
        <v>9.5038472413289661</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17408.688999999998</v>
      </c>
      <c r="E153" s="295">
        <v>17408.688921079622</v>
      </c>
      <c r="F153" s="295">
        <v>17408.688921079622</v>
      </c>
      <c r="G153" s="295">
        <v>17021.749657473774</v>
      </c>
      <c r="H153" s="295">
        <v>0</v>
      </c>
      <c r="I153" s="295">
        <v>0</v>
      </c>
      <c r="J153" s="295"/>
      <c r="K153" s="295"/>
      <c r="L153" s="295"/>
      <c r="M153" s="295"/>
      <c r="N153" s="291"/>
      <c r="O153" s="295">
        <v>9.9790548589667178</v>
      </c>
      <c r="P153" s="295">
        <v>9.9790548589667178</v>
      </c>
      <c r="Q153" s="295">
        <v>9.9790548589667178</v>
      </c>
      <c r="R153" s="295">
        <v>9.5463600298292661</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118578.245</v>
      </c>
      <c r="E156" s="295">
        <v>118578.24524530974</v>
      </c>
      <c r="F156" s="295">
        <v>118578.24524530974</v>
      </c>
      <c r="G156" s="295">
        <v>118578.24524530974</v>
      </c>
      <c r="H156" s="295">
        <v>118578.24524530974</v>
      </c>
      <c r="I156" s="295">
        <v>118578.24524530974</v>
      </c>
      <c r="J156" s="295"/>
      <c r="K156" s="295"/>
      <c r="L156" s="295"/>
      <c r="M156" s="295"/>
      <c r="N156" s="291"/>
      <c r="O156" s="295">
        <v>66.084225202471615</v>
      </c>
      <c r="P156" s="295">
        <v>66.084225202471615</v>
      </c>
      <c r="Q156" s="295">
        <v>66.084225202471615</v>
      </c>
      <c r="R156" s="295">
        <v>66.084225202471615</v>
      </c>
      <c r="S156" s="295">
        <v>66.084225202471615</v>
      </c>
      <c r="T156" s="295">
        <v>66.084225202471615</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1324.5401421849126</v>
      </c>
      <c r="E157" s="295">
        <v>1324.5401421849126</v>
      </c>
      <c r="F157" s="295">
        <v>1324.5401421849126</v>
      </c>
      <c r="G157" s="295">
        <v>1324.5401421849126</v>
      </c>
      <c r="H157" s="295">
        <v>1324.5401421849126</v>
      </c>
      <c r="I157" s="295">
        <v>1324.5401421849126</v>
      </c>
      <c r="J157" s="295"/>
      <c r="K157" s="295"/>
      <c r="L157" s="295"/>
      <c r="M157" s="295"/>
      <c r="N157" s="468"/>
      <c r="O157" s="295">
        <v>0.70686262556896706</v>
      </c>
      <c r="P157" s="295">
        <v>0.70686262556896706</v>
      </c>
      <c r="Q157" s="295">
        <v>0.70686262556896706</v>
      </c>
      <c r="R157" s="295">
        <v>0.70686262556896706</v>
      </c>
      <c r="S157" s="295">
        <v>0.70686262556896706</v>
      </c>
      <c r="T157" s="295">
        <v>0.70686262556896706</v>
      </c>
      <c r="U157" s="295"/>
      <c r="V157" s="295"/>
      <c r="W157" s="295"/>
      <c r="X157" s="295"/>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4942.7280000000001</v>
      </c>
      <c r="E159" s="295">
        <v>4942.7284620043565</v>
      </c>
      <c r="F159" s="295">
        <v>4942.7284620043565</v>
      </c>
      <c r="G159" s="295">
        <v>4942.7284620043565</v>
      </c>
      <c r="H159" s="295">
        <v>4868.471433197742</v>
      </c>
      <c r="I159" s="295">
        <v>4868.471433197742</v>
      </c>
      <c r="J159" s="295"/>
      <c r="K159" s="295"/>
      <c r="L159" s="295"/>
      <c r="M159" s="295"/>
      <c r="N159" s="291"/>
      <c r="O159" s="295">
        <v>0.81453301730038463</v>
      </c>
      <c r="P159" s="295">
        <v>0.81453301730038463</v>
      </c>
      <c r="Q159" s="295">
        <v>0.81453301730038463</v>
      </c>
      <c r="R159" s="295">
        <v>0.81453301730038463</v>
      </c>
      <c r="S159" s="295">
        <v>0.81109469780075605</v>
      </c>
      <c r="T159" s="295">
        <v>0.81109469780075605</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94674.845000000001</v>
      </c>
      <c r="E162" s="295">
        <v>94674.844922443488</v>
      </c>
      <c r="F162" s="295">
        <v>94674.844922443488</v>
      </c>
      <c r="G162" s="295">
        <v>94674.844922443488</v>
      </c>
      <c r="H162" s="295">
        <v>85106.662792612391</v>
      </c>
      <c r="I162" s="295">
        <v>69203.872989085605</v>
      </c>
      <c r="J162" s="295"/>
      <c r="K162" s="295"/>
      <c r="L162" s="295"/>
      <c r="M162" s="295"/>
      <c r="N162" s="291"/>
      <c r="O162" s="295">
        <v>5.2318311044562629</v>
      </c>
      <c r="P162" s="295">
        <v>5.2318311044562629</v>
      </c>
      <c r="Q162" s="295">
        <v>5.2318311044562629</v>
      </c>
      <c r="R162" s="295">
        <v>5.2318311044562629</v>
      </c>
      <c r="S162" s="295">
        <v>4.7887960447224254</v>
      </c>
      <c r="T162" s="295">
        <v>4.0524499619514698</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540.12400000000002</v>
      </c>
      <c r="E174" s="295">
        <v>540.1243485709266</v>
      </c>
      <c r="F174" s="295">
        <v>540.1243485709266</v>
      </c>
      <c r="G174" s="295">
        <v>540.1243485709266</v>
      </c>
      <c r="H174" s="295">
        <v>540.1243485709266</v>
      </c>
      <c r="I174" s="295">
        <v>540.1243485709266</v>
      </c>
      <c r="J174" s="295"/>
      <c r="K174" s="295"/>
      <c r="L174" s="295"/>
      <c r="M174" s="295"/>
      <c r="N174" s="291"/>
      <c r="O174" s="295">
        <v>4.88914831734827E-2</v>
      </c>
      <c r="P174" s="295">
        <v>4.88914831734827E-2</v>
      </c>
      <c r="Q174" s="295">
        <v>4.88914831734827E-2</v>
      </c>
      <c r="R174" s="295">
        <v>4.88914831734827E-2</v>
      </c>
      <c r="S174" s="295">
        <v>4.88914831734827E-2</v>
      </c>
      <c r="T174" s="295">
        <v>4.88914831734827E-2</v>
      </c>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2366501.0460000001</v>
      </c>
      <c r="E178" s="295">
        <v>2324347.665181254</v>
      </c>
      <c r="F178" s="295">
        <v>2299186.1700824033</v>
      </c>
      <c r="G178" s="295">
        <v>2247176.8538700878</v>
      </c>
      <c r="H178" s="295">
        <v>2247176.8538700878</v>
      </c>
      <c r="I178" s="295">
        <v>2210687.7238195022</v>
      </c>
      <c r="J178" s="295"/>
      <c r="K178" s="295"/>
      <c r="L178" s="295"/>
      <c r="M178" s="295"/>
      <c r="N178" s="295">
        <v>12</v>
      </c>
      <c r="O178" s="295">
        <v>302.46783384539128</v>
      </c>
      <c r="P178" s="295">
        <v>289.55420802068397</v>
      </c>
      <c r="Q178" s="295">
        <v>281.85664226588955</v>
      </c>
      <c r="R178" s="295">
        <v>265.94755268306415</v>
      </c>
      <c r="S178" s="295">
        <v>265.94755268306415</v>
      </c>
      <c r="T178" s="295">
        <v>254.91640942550492</v>
      </c>
      <c r="U178" s="295"/>
      <c r="V178" s="295"/>
      <c r="W178" s="295"/>
      <c r="X178" s="295"/>
      <c r="Y178" s="467"/>
      <c r="Z178" s="469">
        <v>0.10913713867605278</v>
      </c>
      <c r="AA178" s="469"/>
      <c r="AB178" s="469">
        <v>0.1340172201029716</v>
      </c>
      <c r="AC178" s="415">
        <v>0.75684564122097553</v>
      </c>
      <c r="AD178" s="415"/>
      <c r="AE178" s="415"/>
      <c r="AF178" s="415"/>
      <c r="AG178" s="415"/>
      <c r="AH178" s="415"/>
      <c r="AI178" s="415"/>
      <c r="AJ178" s="415"/>
      <c r="AK178" s="415"/>
      <c r="AL178" s="415"/>
      <c r="AM178" s="296">
        <f>SUM(Y178:AL178)</f>
        <v>0.99999999999999989</v>
      </c>
    </row>
    <row r="179" spans="1:39" ht="15" outlineLevel="1">
      <c r="B179" s="769" t="s">
        <v>732</v>
      </c>
      <c r="C179" s="291"/>
      <c r="D179" s="753">
        <f>-'8.  Streetlighting'!H23</f>
        <v>-404585.24</v>
      </c>
      <c r="E179" s="753">
        <f>D179</f>
        <v>-404585.24</v>
      </c>
      <c r="F179" s="753">
        <f>E179</f>
        <v>-404585.24</v>
      </c>
      <c r="G179" s="753">
        <f>F179</f>
        <v>-404585.24</v>
      </c>
      <c r="H179" s="753">
        <f>G179</f>
        <v>-404585.24</v>
      </c>
      <c r="I179" s="753">
        <f>H179</f>
        <v>-404585.24</v>
      </c>
      <c r="J179" s="295"/>
      <c r="K179" s="295"/>
      <c r="L179" s="295"/>
      <c r="M179" s="295"/>
      <c r="N179" s="295"/>
      <c r="O179" s="295"/>
      <c r="P179" s="295"/>
      <c r="Q179" s="295"/>
      <c r="R179" s="295"/>
      <c r="S179" s="295"/>
      <c r="T179" s="295"/>
      <c r="U179" s="295"/>
      <c r="V179" s="295"/>
      <c r="W179" s="295"/>
      <c r="X179" s="295"/>
      <c r="Y179" s="467"/>
      <c r="Z179" s="469">
        <f>Z178</f>
        <v>0.10913713867605278</v>
      </c>
      <c r="AA179" s="469">
        <f>AA178</f>
        <v>0</v>
      </c>
      <c r="AB179" s="469">
        <f>AB178</f>
        <v>0.1340172201029716</v>
      </c>
      <c r="AC179" s="469">
        <f>AC178</f>
        <v>0.75684564122097553</v>
      </c>
      <c r="AD179" s="415"/>
      <c r="AE179" s="415"/>
      <c r="AF179" s="415"/>
      <c r="AG179" s="415"/>
      <c r="AH179" s="415"/>
      <c r="AI179" s="415"/>
      <c r="AJ179" s="415"/>
      <c r="AK179" s="415"/>
      <c r="AL179" s="415"/>
      <c r="AM179" s="296"/>
    </row>
    <row r="180" spans="1:39" ht="15" outlineLevel="1">
      <c r="B180" s="294" t="s">
        <v>729</v>
      </c>
      <c r="C180" s="291" t="s">
        <v>163</v>
      </c>
      <c r="D180" s="295">
        <v>2658.4723326899998</v>
      </c>
      <c r="E180" s="295">
        <v>2658.4723326899998</v>
      </c>
      <c r="F180" s="295">
        <v>2658.4723326899998</v>
      </c>
      <c r="G180" s="295">
        <v>2658.4723326899998</v>
      </c>
      <c r="H180" s="295">
        <v>2658.4723326899998</v>
      </c>
      <c r="I180" s="295">
        <v>2658.4723326899998</v>
      </c>
      <c r="J180" s="295"/>
      <c r="K180" s="295"/>
      <c r="L180" s="295"/>
      <c r="M180" s="295"/>
      <c r="N180" s="295"/>
      <c r="O180" s="295">
        <v>0</v>
      </c>
      <c r="P180" s="295">
        <v>0</v>
      </c>
      <c r="Q180" s="295">
        <v>0</v>
      </c>
      <c r="R180" s="295">
        <v>0</v>
      </c>
      <c r="S180" s="295">
        <v>0</v>
      </c>
      <c r="T180" s="295">
        <v>0</v>
      </c>
      <c r="U180" s="295"/>
      <c r="V180" s="295"/>
      <c r="W180" s="295"/>
      <c r="X180" s="295"/>
      <c r="Y180" s="467"/>
      <c r="Z180" s="469">
        <f>Z178</f>
        <v>0.10913713867605278</v>
      </c>
      <c r="AA180" s="469">
        <f>AA178</f>
        <v>0</v>
      </c>
      <c r="AB180" s="469">
        <f>AB178</f>
        <v>0.1340172201029716</v>
      </c>
      <c r="AC180" s="469">
        <f>AC178</f>
        <v>0.75684564122097553</v>
      </c>
      <c r="AD180" s="415"/>
      <c r="AE180" s="415"/>
      <c r="AF180" s="415"/>
      <c r="AG180" s="415"/>
      <c r="AH180" s="415"/>
      <c r="AI180" s="415"/>
      <c r="AJ180" s="415"/>
      <c r="AK180" s="415"/>
      <c r="AL180" s="415"/>
      <c r="AM180" s="296"/>
    </row>
    <row r="181" spans="1:39" ht="15" outlineLevel="1">
      <c r="B181" s="294" t="s">
        <v>730</v>
      </c>
      <c r="C181" s="291" t="s">
        <v>163</v>
      </c>
      <c r="D181" s="295">
        <v>20434</v>
      </c>
      <c r="E181" s="295">
        <v>20434</v>
      </c>
      <c r="F181" s="295">
        <v>20434</v>
      </c>
      <c r="G181" s="295">
        <v>20434</v>
      </c>
      <c r="H181" s="295">
        <v>20434</v>
      </c>
      <c r="I181" s="295">
        <v>20434</v>
      </c>
      <c r="J181" s="295"/>
      <c r="K181" s="295"/>
      <c r="L181" s="295"/>
      <c r="M181" s="295"/>
      <c r="N181" s="295">
        <f>N178</f>
        <v>12</v>
      </c>
      <c r="O181" s="295">
        <v>0</v>
      </c>
      <c r="P181" s="295">
        <v>0</v>
      </c>
      <c r="Q181" s="295">
        <v>0</v>
      </c>
      <c r="R181" s="295">
        <v>0</v>
      </c>
      <c r="S181" s="295">
        <v>0</v>
      </c>
      <c r="T181" s="295">
        <v>0</v>
      </c>
      <c r="U181" s="295"/>
      <c r="V181" s="295"/>
      <c r="W181" s="295"/>
      <c r="X181" s="295"/>
      <c r="Y181" s="411">
        <f>Y178</f>
        <v>0</v>
      </c>
      <c r="Z181" s="411">
        <f>Z178</f>
        <v>0.10913713867605278</v>
      </c>
      <c r="AA181" s="411">
        <f t="shared" ref="AA181:AL181" si="46">AA178</f>
        <v>0</v>
      </c>
      <c r="AB181" s="411">
        <f t="shared" si="46"/>
        <v>0.1340172201029716</v>
      </c>
      <c r="AC181" s="411">
        <f t="shared" si="46"/>
        <v>0.75684564122097553</v>
      </c>
      <c r="AD181" s="411">
        <f t="shared" si="46"/>
        <v>0</v>
      </c>
      <c r="AE181" s="411">
        <f t="shared" si="46"/>
        <v>0</v>
      </c>
      <c r="AF181" s="411">
        <f t="shared" si="46"/>
        <v>0</v>
      </c>
      <c r="AG181" s="411">
        <f t="shared" si="46"/>
        <v>0</v>
      </c>
      <c r="AH181" s="411">
        <f t="shared" si="46"/>
        <v>0</v>
      </c>
      <c r="AI181" s="411">
        <f t="shared" si="46"/>
        <v>0</v>
      </c>
      <c r="AJ181" s="411">
        <f t="shared" si="46"/>
        <v>0</v>
      </c>
      <c r="AK181" s="411">
        <f t="shared" si="46"/>
        <v>0</v>
      </c>
      <c r="AL181" s="411">
        <f t="shared" si="46"/>
        <v>0</v>
      </c>
      <c r="AM181" s="505"/>
    </row>
    <row r="182" spans="1:39" ht="15" outlineLevel="1">
      <c r="B182" s="310"/>
      <c r="C182" s="312"/>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416"/>
      <c r="AA182" s="416"/>
      <c r="AB182" s="416"/>
      <c r="AC182" s="416"/>
      <c r="AD182" s="416"/>
      <c r="AE182" s="416"/>
      <c r="AF182" s="416"/>
      <c r="AG182" s="416"/>
      <c r="AH182" s="416"/>
      <c r="AI182" s="416"/>
      <c r="AJ182" s="416"/>
      <c r="AK182" s="416"/>
      <c r="AL182" s="416"/>
      <c r="AM182" s="313"/>
    </row>
    <row r="183" spans="1:39" ht="15" outlineLevel="1">
      <c r="A183" s="509">
        <v>11</v>
      </c>
      <c r="B183" s="314" t="s">
        <v>21</v>
      </c>
      <c r="C183" s="291" t="s">
        <v>25</v>
      </c>
      <c r="D183" s="295">
        <v>269533.43400000001</v>
      </c>
      <c r="E183" s="295">
        <v>269533.43447196542</v>
      </c>
      <c r="F183" s="295">
        <v>269533.43447196542</v>
      </c>
      <c r="G183" s="295">
        <v>203127.09952547526</v>
      </c>
      <c r="H183" s="295">
        <v>203127.09952547526</v>
      </c>
      <c r="I183" s="295">
        <v>38156.654407890775</v>
      </c>
      <c r="J183" s="295"/>
      <c r="K183" s="295"/>
      <c r="L183" s="295"/>
      <c r="M183" s="295"/>
      <c r="N183" s="295">
        <v>12</v>
      </c>
      <c r="O183" s="295">
        <v>72.391718738215957</v>
      </c>
      <c r="P183" s="295">
        <v>72.391718738215957</v>
      </c>
      <c r="Q183" s="295">
        <v>72.391718738215957</v>
      </c>
      <c r="R183" s="295">
        <v>56.4453792344951</v>
      </c>
      <c r="S183" s="295">
        <v>56.4453792344951</v>
      </c>
      <c r="T183" s="295">
        <v>9.5501416274616542</v>
      </c>
      <c r="U183" s="295"/>
      <c r="V183" s="295"/>
      <c r="W183" s="295"/>
      <c r="X183" s="295"/>
      <c r="Y183" s="415"/>
      <c r="Z183" s="469">
        <v>1</v>
      </c>
      <c r="AA183" s="415"/>
      <c r="AB183" s="415"/>
      <c r="AC183" s="415"/>
      <c r="AD183" s="415"/>
      <c r="AE183" s="415"/>
      <c r="AF183" s="415"/>
      <c r="AG183" s="415"/>
      <c r="AH183" s="415"/>
      <c r="AI183" s="415"/>
      <c r="AJ183" s="415"/>
      <c r="AK183" s="415"/>
      <c r="AL183" s="415"/>
      <c r="AM183" s="296">
        <f>SUM(Y183:AL183)</f>
        <v>1</v>
      </c>
    </row>
    <row r="184" spans="1:39" ht="15" outlineLevel="1">
      <c r="B184" s="294" t="s">
        <v>244</v>
      </c>
      <c r="C184" s="291" t="s">
        <v>163</v>
      </c>
      <c r="D184" s="295">
        <v>31989.251863414</v>
      </c>
      <c r="E184" s="295">
        <v>31989.251863414</v>
      </c>
      <c r="F184" s="295">
        <v>31913.602216458999</v>
      </c>
      <c r="G184" s="295">
        <v>29182.866212579</v>
      </c>
      <c r="H184" s="295">
        <v>27829.38818278</v>
      </c>
      <c r="I184" s="295">
        <v>7921.2212495160002</v>
      </c>
      <c r="J184" s="295"/>
      <c r="K184" s="295"/>
      <c r="L184" s="295"/>
      <c r="M184" s="295"/>
      <c r="N184" s="295">
        <f>N183</f>
        <v>12</v>
      </c>
      <c r="O184" s="295">
        <v>8.1132132810000002</v>
      </c>
      <c r="P184" s="295">
        <v>8.1132132810000002</v>
      </c>
      <c r="Q184" s="295">
        <v>8.0912383650000006</v>
      </c>
      <c r="R184" s="295">
        <v>7.3209989560000004</v>
      </c>
      <c r="S184" s="295">
        <v>7.0514151619999996</v>
      </c>
      <c r="T184" s="295">
        <v>1.7075783120000001</v>
      </c>
      <c r="U184" s="295"/>
      <c r="V184" s="295"/>
      <c r="W184" s="295"/>
      <c r="X184" s="295"/>
      <c r="Y184" s="411">
        <f>Y183</f>
        <v>0</v>
      </c>
      <c r="Z184" s="411">
        <f>Z183</f>
        <v>1</v>
      </c>
      <c r="AA184" s="411">
        <f t="shared" ref="AA184:AL184" si="47">AA183</f>
        <v>0</v>
      </c>
      <c r="AB184" s="411">
        <f t="shared" si="47"/>
        <v>0</v>
      </c>
      <c r="AC184" s="411">
        <f t="shared" si="47"/>
        <v>0</v>
      </c>
      <c r="AD184" s="411">
        <f t="shared" si="47"/>
        <v>0</v>
      </c>
      <c r="AE184" s="411">
        <f t="shared" si="47"/>
        <v>0</v>
      </c>
      <c r="AF184" s="411">
        <f t="shared" si="47"/>
        <v>0</v>
      </c>
      <c r="AG184" s="411">
        <f t="shared" si="47"/>
        <v>0</v>
      </c>
      <c r="AH184" s="411">
        <f t="shared" si="47"/>
        <v>0</v>
      </c>
      <c r="AI184" s="411">
        <f t="shared" si="47"/>
        <v>0</v>
      </c>
      <c r="AJ184" s="411">
        <f t="shared" si="47"/>
        <v>0</v>
      </c>
      <c r="AK184" s="411">
        <f t="shared" si="47"/>
        <v>0</v>
      </c>
      <c r="AL184" s="411">
        <f t="shared" si="47"/>
        <v>0</v>
      </c>
      <c r="AM184" s="505"/>
    </row>
    <row r="185" spans="1:39" ht="15" outlineLevel="1">
      <c r="B185" s="314"/>
      <c r="C185" s="312"/>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417"/>
      <c r="AA185" s="416"/>
      <c r="AB185" s="416"/>
      <c r="AC185" s="416"/>
      <c r="AD185" s="416"/>
      <c r="AE185" s="416"/>
      <c r="AF185" s="416"/>
      <c r="AG185" s="416"/>
      <c r="AH185" s="416"/>
      <c r="AI185" s="416"/>
      <c r="AJ185" s="416"/>
      <c r="AK185" s="416"/>
      <c r="AL185" s="416"/>
      <c r="AM185" s="313"/>
    </row>
    <row r="186" spans="1:39" ht="15" outlineLevel="1">
      <c r="A186" s="509">
        <v>12</v>
      </c>
      <c r="B186" s="314" t="s">
        <v>23</v>
      </c>
      <c r="C186" s="291" t="s">
        <v>25</v>
      </c>
      <c r="D186" s="295"/>
      <c r="E186" s="295"/>
      <c r="F186" s="295"/>
      <c r="G186" s="295"/>
      <c r="H186" s="295"/>
      <c r="I186" s="295"/>
      <c r="J186" s="295"/>
      <c r="K186" s="295"/>
      <c r="L186" s="295"/>
      <c r="M186" s="295"/>
      <c r="N186" s="295">
        <v>3</v>
      </c>
      <c r="O186" s="295"/>
      <c r="P186" s="295"/>
      <c r="Q186" s="295"/>
      <c r="R186" s="295"/>
      <c r="S186" s="295"/>
      <c r="T186" s="295"/>
      <c r="U186" s="295"/>
      <c r="V186" s="295"/>
      <c r="W186" s="295"/>
      <c r="X186" s="295"/>
      <c r="Y186" s="415"/>
      <c r="Z186" s="415"/>
      <c r="AA186" s="415"/>
      <c r="AB186" s="415"/>
      <c r="AC186" s="415"/>
      <c r="AD186" s="415"/>
      <c r="AE186" s="415"/>
      <c r="AF186" s="415"/>
      <c r="AG186" s="415"/>
      <c r="AH186" s="415"/>
      <c r="AI186" s="415"/>
      <c r="AJ186" s="415"/>
      <c r="AK186" s="415"/>
      <c r="AL186" s="415"/>
      <c r="AM186" s="296">
        <f>SUM(Y186:AL186)</f>
        <v>0</v>
      </c>
    </row>
    <row r="187" spans="1:39" ht="15" outlineLevel="1">
      <c r="B187" s="294" t="s">
        <v>244</v>
      </c>
      <c r="C187" s="291" t="s">
        <v>163</v>
      </c>
      <c r="D187" s="295"/>
      <c r="E187" s="295"/>
      <c r="F187" s="295"/>
      <c r="G187" s="295"/>
      <c r="H187" s="295"/>
      <c r="I187" s="295"/>
      <c r="J187" s="295"/>
      <c r="K187" s="295"/>
      <c r="L187" s="295"/>
      <c r="M187" s="295"/>
      <c r="N187" s="295">
        <f>N186</f>
        <v>3</v>
      </c>
      <c r="O187" s="295"/>
      <c r="P187" s="295"/>
      <c r="Q187" s="295"/>
      <c r="R187" s="295"/>
      <c r="S187" s="295"/>
      <c r="T187" s="295"/>
      <c r="U187" s="295"/>
      <c r="V187" s="295"/>
      <c r="W187" s="295"/>
      <c r="X187" s="295"/>
      <c r="Y187" s="411">
        <f>Y186</f>
        <v>0</v>
      </c>
      <c r="Z187" s="411">
        <f>Z186</f>
        <v>0</v>
      </c>
      <c r="AA187" s="411">
        <f t="shared" ref="AA187:AL187" si="48">AA186</f>
        <v>0</v>
      </c>
      <c r="AB187" s="411">
        <f t="shared" si="48"/>
        <v>0</v>
      </c>
      <c r="AC187" s="411">
        <f t="shared" si="48"/>
        <v>0</v>
      </c>
      <c r="AD187" s="411">
        <f t="shared" si="48"/>
        <v>0</v>
      </c>
      <c r="AE187" s="411">
        <f t="shared" si="48"/>
        <v>0</v>
      </c>
      <c r="AF187" s="411">
        <f t="shared" si="48"/>
        <v>0</v>
      </c>
      <c r="AG187" s="411">
        <f t="shared" si="48"/>
        <v>0</v>
      </c>
      <c r="AH187" s="411">
        <f t="shared" si="48"/>
        <v>0</v>
      </c>
      <c r="AI187" s="411">
        <f t="shared" si="48"/>
        <v>0</v>
      </c>
      <c r="AJ187" s="411">
        <f t="shared" si="48"/>
        <v>0</v>
      </c>
      <c r="AK187" s="411">
        <f t="shared" si="48"/>
        <v>0</v>
      </c>
      <c r="AL187" s="411">
        <f t="shared" si="48"/>
        <v>0</v>
      </c>
      <c r="AM187" s="505"/>
    </row>
    <row r="188" spans="1:39" ht="15" outlineLevel="1">
      <c r="B188" s="314"/>
      <c r="C188" s="312"/>
      <c r="D188" s="316"/>
      <c r="E188" s="316"/>
      <c r="F188" s="316"/>
      <c r="G188" s="316"/>
      <c r="H188" s="316"/>
      <c r="I188" s="316"/>
      <c r="J188" s="316"/>
      <c r="K188" s="316"/>
      <c r="L188" s="316"/>
      <c r="M188" s="316"/>
      <c r="N188" s="291"/>
      <c r="O188" s="316"/>
      <c r="P188" s="316"/>
      <c r="Q188" s="316"/>
      <c r="R188" s="316"/>
      <c r="S188" s="316"/>
      <c r="T188" s="316"/>
      <c r="U188" s="316"/>
      <c r="V188" s="316"/>
      <c r="W188" s="316"/>
      <c r="X188" s="316"/>
      <c r="Y188" s="416"/>
      <c r="Z188" s="417"/>
      <c r="AA188" s="416"/>
      <c r="AB188" s="416"/>
      <c r="AC188" s="416"/>
      <c r="AD188" s="416"/>
      <c r="AE188" s="416"/>
      <c r="AF188" s="416"/>
      <c r="AG188" s="416"/>
      <c r="AH188" s="416"/>
      <c r="AI188" s="416"/>
      <c r="AJ188" s="416"/>
      <c r="AK188" s="416"/>
      <c r="AL188" s="416"/>
      <c r="AM188" s="313"/>
    </row>
    <row r="189" spans="1:39" ht="15" outlineLevel="1">
      <c r="A189" s="509">
        <v>13</v>
      </c>
      <c r="B189" s="314" t="s">
        <v>24</v>
      </c>
      <c r="C189" s="291" t="s">
        <v>25</v>
      </c>
      <c r="D189" s="295">
        <v>387.01299999999998</v>
      </c>
      <c r="E189" s="295">
        <v>387.01314553150053</v>
      </c>
      <c r="F189" s="295">
        <v>387.01314553150053</v>
      </c>
      <c r="G189" s="295">
        <v>387.01314553150053</v>
      </c>
      <c r="H189" s="295">
        <v>387.01314553150053</v>
      </c>
      <c r="I189" s="295">
        <v>387.01314553150053</v>
      </c>
      <c r="J189" s="295"/>
      <c r="K189" s="295"/>
      <c r="L189" s="295"/>
      <c r="M189" s="295"/>
      <c r="N189" s="295">
        <v>12</v>
      </c>
      <c r="O189" s="295">
        <v>0.39946186187296645</v>
      </c>
      <c r="P189" s="295">
        <v>0.39946186187296645</v>
      </c>
      <c r="Q189" s="295">
        <v>0.39946186187296645</v>
      </c>
      <c r="R189" s="295">
        <v>0.39946186187296645</v>
      </c>
      <c r="S189" s="295">
        <v>0.39946186187296645</v>
      </c>
      <c r="T189" s="295">
        <v>0.39946186187296645</v>
      </c>
      <c r="U189" s="295"/>
      <c r="V189" s="295"/>
      <c r="W189" s="295"/>
      <c r="X189" s="295"/>
      <c r="Y189" s="415"/>
      <c r="Z189" s="415"/>
      <c r="AA189" s="415"/>
      <c r="AB189" s="415"/>
      <c r="AC189" s="415"/>
      <c r="AD189" s="415"/>
      <c r="AE189" s="415"/>
      <c r="AF189" s="415"/>
      <c r="AG189" s="415"/>
      <c r="AH189" s="415"/>
      <c r="AI189" s="415"/>
      <c r="AJ189" s="415"/>
      <c r="AK189" s="415"/>
      <c r="AL189" s="415"/>
      <c r="AM189" s="296">
        <f>SUM(Y189:AL189)</f>
        <v>0</v>
      </c>
    </row>
    <row r="190" spans="1:39" ht="15" outlineLevel="1">
      <c r="B190" s="294" t="s">
        <v>244</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Z189</f>
        <v>0</v>
      </c>
      <c r="AA190" s="411">
        <f t="shared" ref="AA190:AL190" si="49">AA189</f>
        <v>0</v>
      </c>
      <c r="AB190" s="411">
        <f t="shared" si="49"/>
        <v>0</v>
      </c>
      <c r="AC190" s="411">
        <f t="shared" si="49"/>
        <v>0</v>
      </c>
      <c r="AD190" s="411">
        <f t="shared" si="49"/>
        <v>0</v>
      </c>
      <c r="AE190" s="411">
        <f t="shared" si="49"/>
        <v>0</v>
      </c>
      <c r="AF190" s="411">
        <f t="shared" si="49"/>
        <v>0</v>
      </c>
      <c r="AG190" s="411">
        <f t="shared" si="49"/>
        <v>0</v>
      </c>
      <c r="AH190" s="411">
        <f t="shared" si="49"/>
        <v>0</v>
      </c>
      <c r="AI190" s="411">
        <f t="shared" si="49"/>
        <v>0</v>
      </c>
      <c r="AJ190" s="411">
        <f t="shared" si="49"/>
        <v>0</v>
      </c>
      <c r="AK190" s="411">
        <f t="shared" si="49"/>
        <v>0</v>
      </c>
      <c r="AL190" s="411">
        <f t="shared" si="49"/>
        <v>0</v>
      </c>
      <c r="AM190" s="505"/>
    </row>
    <row r="191" spans="1:39" ht="15" outlineLevel="1">
      <c r="B191" s="314"/>
      <c r="C191" s="312"/>
      <c r="D191" s="316"/>
      <c r="E191" s="316"/>
      <c r="F191" s="316"/>
      <c r="G191" s="316"/>
      <c r="H191" s="316"/>
      <c r="I191" s="316"/>
      <c r="J191" s="316"/>
      <c r="K191" s="316"/>
      <c r="L191" s="316"/>
      <c r="M191" s="316"/>
      <c r="N191" s="291"/>
      <c r="O191" s="316"/>
      <c r="P191" s="316"/>
      <c r="Q191" s="316"/>
      <c r="R191" s="316"/>
      <c r="S191" s="316"/>
      <c r="T191" s="316"/>
      <c r="U191" s="316"/>
      <c r="V191" s="316"/>
      <c r="W191" s="316"/>
      <c r="X191" s="316"/>
      <c r="Y191" s="416"/>
      <c r="Z191" s="416"/>
      <c r="AA191" s="416"/>
      <c r="AB191" s="416"/>
      <c r="AC191" s="416"/>
      <c r="AD191" s="416"/>
      <c r="AE191" s="416"/>
      <c r="AF191" s="416"/>
      <c r="AG191" s="416"/>
      <c r="AH191" s="416"/>
      <c r="AI191" s="416"/>
      <c r="AJ191" s="416"/>
      <c r="AK191" s="416"/>
      <c r="AL191" s="416"/>
      <c r="AM191" s="313"/>
    </row>
    <row r="192" spans="1:39" ht="15" outlineLevel="1">
      <c r="A192" s="509">
        <v>14</v>
      </c>
      <c r="B192" s="314" t="s">
        <v>20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15"/>
      <c r="Z192" s="415"/>
      <c r="AA192" s="415"/>
      <c r="AB192" s="415"/>
      <c r="AC192" s="415"/>
      <c r="AD192" s="415"/>
      <c r="AE192" s="415"/>
      <c r="AF192" s="415"/>
      <c r="AG192" s="415"/>
      <c r="AH192" s="415"/>
      <c r="AI192" s="415"/>
      <c r="AJ192" s="415"/>
      <c r="AK192" s="415"/>
      <c r="AL192" s="415"/>
      <c r="AM192" s="296">
        <f>SUM(Y192:AL192)</f>
        <v>0</v>
      </c>
    </row>
    <row r="193" spans="1:39" ht="15" outlineLevel="1">
      <c r="B193" s="294" t="s">
        <v>244</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Z192</f>
        <v>0</v>
      </c>
      <c r="AA193" s="411">
        <f t="shared" ref="AA193:AL193" si="50">AA192</f>
        <v>0</v>
      </c>
      <c r="AB193" s="411">
        <f t="shared" si="50"/>
        <v>0</v>
      </c>
      <c r="AC193" s="411">
        <f t="shared" si="50"/>
        <v>0</v>
      </c>
      <c r="AD193" s="411">
        <f t="shared" si="50"/>
        <v>0</v>
      </c>
      <c r="AE193" s="411">
        <f t="shared" si="50"/>
        <v>0</v>
      </c>
      <c r="AF193" s="411">
        <f t="shared" si="50"/>
        <v>0</v>
      </c>
      <c r="AG193" s="411">
        <f t="shared" si="50"/>
        <v>0</v>
      </c>
      <c r="AH193" s="411">
        <f t="shared" si="50"/>
        <v>0</v>
      </c>
      <c r="AI193" s="411">
        <f t="shared" si="50"/>
        <v>0</v>
      </c>
      <c r="AJ193" s="411">
        <f t="shared" si="50"/>
        <v>0</v>
      </c>
      <c r="AK193" s="411">
        <f t="shared" si="50"/>
        <v>0</v>
      </c>
      <c r="AL193" s="411">
        <f t="shared" si="50"/>
        <v>0</v>
      </c>
      <c r="AM193" s="505"/>
    </row>
    <row r="194" spans="1:39" ht="15" outlineLevel="1">
      <c r="B194" s="314"/>
      <c r="C194" s="312"/>
      <c r="D194" s="316"/>
      <c r="E194" s="316"/>
      <c r="F194" s="316"/>
      <c r="G194" s="316"/>
      <c r="H194" s="316"/>
      <c r="I194" s="316"/>
      <c r="J194" s="316"/>
      <c r="K194" s="316"/>
      <c r="L194" s="316"/>
      <c r="M194" s="316"/>
      <c r="N194" s="291"/>
      <c r="O194" s="316"/>
      <c r="P194" s="316"/>
      <c r="Q194" s="316"/>
      <c r="R194" s="316"/>
      <c r="S194" s="316"/>
      <c r="T194" s="316"/>
      <c r="U194" s="316"/>
      <c r="V194" s="316"/>
      <c r="W194" s="316"/>
      <c r="X194" s="316"/>
      <c r="Y194" s="416"/>
      <c r="Z194" s="417"/>
      <c r="AA194" s="416"/>
      <c r="AB194" s="416"/>
      <c r="AC194" s="416"/>
      <c r="AD194" s="416"/>
      <c r="AE194" s="416"/>
      <c r="AF194" s="416"/>
      <c r="AG194" s="416"/>
      <c r="AH194" s="416"/>
      <c r="AI194" s="416"/>
      <c r="AJ194" s="416"/>
      <c r="AK194" s="416"/>
      <c r="AL194" s="416"/>
      <c r="AM194" s="313"/>
    </row>
    <row r="195" spans="1:39" s="283" customFormat="1" ht="15" outlineLevel="1">
      <c r="A195" s="509">
        <v>15</v>
      </c>
      <c r="B195" s="314" t="s">
        <v>485</v>
      </c>
      <c r="C195" s="291" t="s">
        <v>25</v>
      </c>
      <c r="D195" s="295"/>
      <c r="E195" s="295"/>
      <c r="F195" s="295"/>
      <c r="G195" s="295"/>
      <c r="H195" s="295"/>
      <c r="I195" s="295"/>
      <c r="J195" s="295"/>
      <c r="K195" s="295"/>
      <c r="L195" s="295"/>
      <c r="M195" s="295"/>
      <c r="N195" s="291"/>
      <c r="O195" s="295"/>
      <c r="P195" s="295"/>
      <c r="Q195" s="295"/>
      <c r="R195" s="295"/>
      <c r="S195" s="295"/>
      <c r="T195" s="295"/>
      <c r="U195" s="295"/>
      <c r="V195" s="295"/>
      <c r="W195" s="295"/>
      <c r="X195" s="295"/>
      <c r="Y195" s="415"/>
      <c r="Z195" s="415"/>
      <c r="AA195" s="415"/>
      <c r="AB195" s="415"/>
      <c r="AC195" s="415"/>
      <c r="AD195" s="415"/>
      <c r="AE195" s="415"/>
      <c r="AF195" s="415"/>
      <c r="AG195" s="415"/>
      <c r="AH195" s="415"/>
      <c r="AI195" s="415"/>
      <c r="AJ195" s="415"/>
      <c r="AK195" s="415"/>
      <c r="AL195" s="415"/>
      <c r="AM195" s="296">
        <f>SUM(Y195:AL195)</f>
        <v>0</v>
      </c>
    </row>
    <row r="196" spans="1:39" s="283" customFormat="1" ht="15" outlineLevel="1">
      <c r="A196" s="509"/>
      <c r="B196" s="315" t="s">
        <v>244</v>
      </c>
      <c r="C196" s="291" t="s">
        <v>163</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1">
        <f>Y195</f>
        <v>0</v>
      </c>
      <c r="Z196" s="411">
        <f>Z195</f>
        <v>0</v>
      </c>
      <c r="AA196" s="411">
        <f t="shared" ref="AA196:AL196" si="51">AA195</f>
        <v>0</v>
      </c>
      <c r="AB196" s="411">
        <f t="shared" si="51"/>
        <v>0</v>
      </c>
      <c r="AC196" s="411">
        <f t="shared" si="51"/>
        <v>0</v>
      </c>
      <c r="AD196" s="411">
        <f t="shared" si="51"/>
        <v>0</v>
      </c>
      <c r="AE196" s="411">
        <f t="shared" si="51"/>
        <v>0</v>
      </c>
      <c r="AF196" s="411">
        <f t="shared" si="51"/>
        <v>0</v>
      </c>
      <c r="AG196" s="411">
        <f t="shared" si="51"/>
        <v>0</v>
      </c>
      <c r="AH196" s="411">
        <f t="shared" si="51"/>
        <v>0</v>
      </c>
      <c r="AI196" s="411">
        <f t="shared" si="51"/>
        <v>0</v>
      </c>
      <c r="AJ196" s="411">
        <f t="shared" si="51"/>
        <v>0</v>
      </c>
      <c r="AK196" s="411">
        <f t="shared" si="51"/>
        <v>0</v>
      </c>
      <c r="AL196" s="411">
        <f t="shared" si="51"/>
        <v>0</v>
      </c>
      <c r="AM196" s="505"/>
    </row>
    <row r="197" spans="1:39" s="283" customFormat="1" ht="15" outlineLevel="1">
      <c r="A197" s="509"/>
      <c r="B197" s="314"/>
      <c r="C197" s="312"/>
      <c r="D197" s="316"/>
      <c r="E197" s="316"/>
      <c r="F197" s="316"/>
      <c r="G197" s="316"/>
      <c r="H197" s="316"/>
      <c r="I197" s="316"/>
      <c r="J197" s="316"/>
      <c r="K197" s="316"/>
      <c r="L197" s="316"/>
      <c r="M197" s="316"/>
      <c r="N197" s="291"/>
      <c r="O197" s="316"/>
      <c r="P197" s="316"/>
      <c r="Q197" s="316"/>
      <c r="R197" s="316"/>
      <c r="S197" s="316"/>
      <c r="T197" s="316"/>
      <c r="U197" s="316"/>
      <c r="V197" s="316"/>
      <c r="W197" s="316"/>
      <c r="X197" s="316"/>
      <c r="Y197" s="418"/>
      <c r="Z197" s="416"/>
      <c r="AA197" s="416"/>
      <c r="AB197" s="416"/>
      <c r="AC197" s="416"/>
      <c r="AD197" s="416"/>
      <c r="AE197" s="416"/>
      <c r="AF197" s="416"/>
      <c r="AG197" s="416"/>
      <c r="AH197" s="416"/>
      <c r="AI197" s="416"/>
      <c r="AJ197" s="416"/>
      <c r="AK197" s="416"/>
      <c r="AL197" s="416"/>
      <c r="AM197" s="313"/>
    </row>
    <row r="198" spans="1:39" s="283" customFormat="1" ht="30" outlineLevel="1">
      <c r="A198" s="509">
        <v>16</v>
      </c>
      <c r="B198" s="314" t="s">
        <v>486</v>
      </c>
      <c r="C198" s="291" t="s">
        <v>25</v>
      </c>
      <c r="D198" s="295"/>
      <c r="E198" s="295"/>
      <c r="F198" s="295"/>
      <c r="G198" s="295"/>
      <c r="H198" s="295"/>
      <c r="I198" s="295"/>
      <c r="J198" s="295"/>
      <c r="K198" s="295"/>
      <c r="L198" s="295"/>
      <c r="M198" s="295"/>
      <c r="N198" s="291"/>
      <c r="O198" s="295"/>
      <c r="P198" s="295"/>
      <c r="Q198" s="295"/>
      <c r="R198" s="295"/>
      <c r="S198" s="295"/>
      <c r="T198" s="295"/>
      <c r="U198" s="295"/>
      <c r="V198" s="295"/>
      <c r="W198" s="295"/>
      <c r="X198" s="295"/>
      <c r="Y198" s="415"/>
      <c r="Z198" s="415"/>
      <c r="AA198" s="415"/>
      <c r="AB198" s="415"/>
      <c r="AC198" s="415"/>
      <c r="AD198" s="415"/>
      <c r="AE198" s="415"/>
      <c r="AF198" s="415"/>
      <c r="AG198" s="415"/>
      <c r="AH198" s="415"/>
      <c r="AI198" s="415"/>
      <c r="AJ198" s="415"/>
      <c r="AK198" s="415"/>
      <c r="AL198" s="415"/>
      <c r="AM198" s="296">
        <f>SUM(Y198:AL198)</f>
        <v>0</v>
      </c>
    </row>
    <row r="199" spans="1:39" s="283" customFormat="1" ht="15" outlineLevel="1">
      <c r="A199" s="509"/>
      <c r="B199" s="315" t="s">
        <v>244</v>
      </c>
      <c r="C199" s="291" t="s">
        <v>163</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1">
        <f>Y198</f>
        <v>0</v>
      </c>
      <c r="Z199" s="411">
        <f>Z198</f>
        <v>0</v>
      </c>
      <c r="AA199" s="411">
        <f t="shared" ref="AA199:AL199" si="52">AA198</f>
        <v>0</v>
      </c>
      <c r="AB199" s="411">
        <f t="shared" si="52"/>
        <v>0</v>
      </c>
      <c r="AC199" s="411">
        <f t="shared" si="52"/>
        <v>0</v>
      </c>
      <c r="AD199" s="411">
        <f t="shared" si="52"/>
        <v>0</v>
      </c>
      <c r="AE199" s="411">
        <f t="shared" si="52"/>
        <v>0</v>
      </c>
      <c r="AF199" s="411">
        <f t="shared" si="52"/>
        <v>0</v>
      </c>
      <c r="AG199" s="411">
        <f t="shared" si="52"/>
        <v>0</v>
      </c>
      <c r="AH199" s="411">
        <f t="shared" si="52"/>
        <v>0</v>
      </c>
      <c r="AI199" s="411">
        <f t="shared" si="52"/>
        <v>0</v>
      </c>
      <c r="AJ199" s="411">
        <f t="shared" si="52"/>
        <v>0</v>
      </c>
      <c r="AK199" s="411">
        <f t="shared" si="52"/>
        <v>0</v>
      </c>
      <c r="AL199" s="411">
        <f t="shared" si="52"/>
        <v>0</v>
      </c>
      <c r="AM199" s="505"/>
    </row>
    <row r="200" spans="1:39" s="283" customFormat="1" ht="15" outlineLevel="1">
      <c r="A200" s="509"/>
      <c r="B200" s="314"/>
      <c r="C200" s="312"/>
      <c r="D200" s="316"/>
      <c r="E200" s="316"/>
      <c r="F200" s="316"/>
      <c r="G200" s="316"/>
      <c r="H200" s="316"/>
      <c r="I200" s="316"/>
      <c r="J200" s="316"/>
      <c r="K200" s="316"/>
      <c r="L200" s="316"/>
      <c r="M200" s="316"/>
      <c r="N200" s="291"/>
      <c r="O200" s="316"/>
      <c r="P200" s="316"/>
      <c r="Q200" s="316"/>
      <c r="R200" s="316"/>
      <c r="S200" s="316"/>
      <c r="T200" s="316"/>
      <c r="U200" s="316"/>
      <c r="V200" s="316"/>
      <c r="W200" s="316"/>
      <c r="X200" s="316"/>
      <c r="Y200" s="418"/>
      <c r="Z200" s="416"/>
      <c r="AA200" s="416"/>
      <c r="AB200" s="416"/>
      <c r="AC200" s="416"/>
      <c r="AD200" s="416"/>
      <c r="AE200" s="416"/>
      <c r="AF200" s="416"/>
      <c r="AG200" s="416"/>
      <c r="AH200" s="416"/>
      <c r="AI200" s="416"/>
      <c r="AJ200" s="416"/>
      <c r="AK200" s="416"/>
      <c r="AL200" s="416"/>
      <c r="AM200" s="313"/>
    </row>
    <row r="201" spans="1:39" ht="15" outlineLevel="1">
      <c r="A201" s="509">
        <v>17</v>
      </c>
      <c r="B201" s="314" t="s">
        <v>9</v>
      </c>
      <c r="C201" s="291" t="s">
        <v>25</v>
      </c>
      <c r="D201" s="295">
        <v>2103.9180000000001</v>
      </c>
      <c r="E201" s="295">
        <v>0</v>
      </c>
      <c r="F201" s="295">
        <v>0</v>
      </c>
      <c r="G201" s="295">
        <v>0</v>
      </c>
      <c r="H201" s="295">
        <v>0</v>
      </c>
      <c r="I201" s="295">
        <v>0</v>
      </c>
      <c r="J201" s="295"/>
      <c r="K201" s="295"/>
      <c r="L201" s="295"/>
      <c r="M201" s="295"/>
      <c r="N201" s="291"/>
      <c r="O201" s="295">
        <v>698.40872000000002</v>
      </c>
      <c r="P201" s="295">
        <v>0</v>
      </c>
      <c r="Q201" s="295">
        <v>0</v>
      </c>
      <c r="R201" s="295">
        <v>0</v>
      </c>
      <c r="S201" s="295">
        <v>0</v>
      </c>
      <c r="T201" s="295">
        <v>0</v>
      </c>
      <c r="U201" s="295"/>
      <c r="V201" s="295"/>
      <c r="W201" s="295"/>
      <c r="X201" s="295"/>
      <c r="Y201" s="415"/>
      <c r="Z201" s="415"/>
      <c r="AA201" s="415"/>
      <c r="AB201" s="415"/>
      <c r="AC201" s="415"/>
      <c r="AD201" s="415"/>
      <c r="AE201" s="415"/>
      <c r="AF201" s="415"/>
      <c r="AG201" s="415"/>
      <c r="AH201" s="415"/>
      <c r="AI201" s="415"/>
      <c r="AJ201" s="415"/>
      <c r="AK201" s="415"/>
      <c r="AL201" s="415"/>
      <c r="AM201" s="296">
        <f>SUM(Y201:AL201)</f>
        <v>0</v>
      </c>
    </row>
    <row r="202" spans="1:39" ht="15" outlineLevel="1">
      <c r="B202" s="294" t="s">
        <v>244</v>
      </c>
      <c r="C202" s="291" t="s">
        <v>163</v>
      </c>
      <c r="D202" s="295"/>
      <c r="E202" s="295"/>
      <c r="F202" s="295"/>
      <c r="G202" s="295"/>
      <c r="H202" s="295"/>
      <c r="I202" s="295"/>
      <c r="J202" s="295"/>
      <c r="K202" s="295"/>
      <c r="L202" s="295"/>
      <c r="M202" s="295"/>
      <c r="N202" s="291"/>
      <c r="O202" s="295"/>
      <c r="P202" s="295"/>
      <c r="Q202" s="295"/>
      <c r="R202" s="295"/>
      <c r="S202" s="295"/>
      <c r="T202" s="295"/>
      <c r="U202" s="295"/>
      <c r="V202" s="295"/>
      <c r="W202" s="295"/>
      <c r="X202" s="295"/>
      <c r="Y202" s="411">
        <f>Y201</f>
        <v>0</v>
      </c>
      <c r="Z202" s="411">
        <f>Z201</f>
        <v>0</v>
      </c>
      <c r="AA202" s="411">
        <f t="shared" ref="AA202:AL202" si="53">AA201</f>
        <v>0</v>
      </c>
      <c r="AB202" s="411">
        <f t="shared" si="53"/>
        <v>0</v>
      </c>
      <c r="AC202" s="411">
        <f t="shared" si="53"/>
        <v>0</v>
      </c>
      <c r="AD202" s="411">
        <f t="shared" si="53"/>
        <v>0</v>
      </c>
      <c r="AE202" s="411">
        <f t="shared" si="53"/>
        <v>0</v>
      </c>
      <c r="AF202" s="411">
        <f t="shared" si="53"/>
        <v>0</v>
      </c>
      <c r="AG202" s="411">
        <f t="shared" si="53"/>
        <v>0</v>
      </c>
      <c r="AH202" s="411">
        <f t="shared" si="53"/>
        <v>0</v>
      </c>
      <c r="AI202" s="411">
        <f t="shared" si="53"/>
        <v>0</v>
      </c>
      <c r="AJ202" s="411">
        <f t="shared" si="53"/>
        <v>0</v>
      </c>
      <c r="AK202" s="411">
        <f t="shared" si="53"/>
        <v>0</v>
      </c>
      <c r="AL202" s="411">
        <f t="shared" si="53"/>
        <v>0</v>
      </c>
      <c r="AM202" s="505"/>
    </row>
    <row r="203" spans="1:39" ht="15" outlineLevel="1">
      <c r="B203" s="315"/>
      <c r="C203" s="305"/>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419"/>
      <c r="Z203" s="420"/>
      <c r="AA203" s="420"/>
      <c r="AB203" s="420"/>
      <c r="AC203" s="420"/>
      <c r="AD203" s="420"/>
      <c r="AE203" s="420"/>
      <c r="AF203" s="420"/>
      <c r="AG203" s="420"/>
      <c r="AH203" s="420"/>
      <c r="AI203" s="420"/>
      <c r="AJ203" s="420"/>
      <c r="AK203" s="420"/>
      <c r="AL203" s="420"/>
      <c r="AM203" s="317"/>
    </row>
    <row r="204" spans="1:39" ht="15.75" outlineLevel="1">
      <c r="A204" s="510"/>
      <c r="B204" s="288" t="s">
        <v>10</v>
      </c>
      <c r="C204" s="289"/>
      <c r="D204" s="289"/>
      <c r="E204" s="289"/>
      <c r="F204" s="289"/>
      <c r="G204" s="289"/>
      <c r="H204" s="289"/>
      <c r="I204" s="289"/>
      <c r="J204" s="289"/>
      <c r="K204" s="289"/>
      <c r="L204" s="289"/>
      <c r="M204" s="289"/>
      <c r="N204" s="290"/>
      <c r="O204" s="289"/>
      <c r="P204" s="289"/>
      <c r="Q204" s="289"/>
      <c r="R204" s="289"/>
      <c r="S204" s="289"/>
      <c r="T204" s="289"/>
      <c r="U204" s="289"/>
      <c r="V204" s="289"/>
      <c r="W204" s="289"/>
      <c r="X204" s="289"/>
      <c r="Y204" s="414"/>
      <c r="Z204" s="414"/>
      <c r="AA204" s="414"/>
      <c r="AB204" s="414"/>
      <c r="AC204" s="414"/>
      <c r="AD204" s="414"/>
      <c r="AE204" s="414"/>
      <c r="AF204" s="414"/>
      <c r="AG204" s="414"/>
      <c r="AH204" s="414"/>
      <c r="AI204" s="414"/>
      <c r="AJ204" s="414"/>
      <c r="AK204" s="414"/>
      <c r="AL204" s="414"/>
      <c r="AM204" s="292"/>
    </row>
    <row r="205" spans="1:39" ht="15" outlineLevel="1">
      <c r="A205" s="509">
        <v>18</v>
      </c>
      <c r="B205" s="315" t="s">
        <v>11</v>
      </c>
      <c r="C205" s="291" t="s">
        <v>25</v>
      </c>
      <c r="D205" s="295"/>
      <c r="E205" s="295"/>
      <c r="F205" s="295"/>
      <c r="G205" s="295"/>
      <c r="H205" s="295"/>
      <c r="I205" s="295"/>
      <c r="J205" s="295"/>
      <c r="K205" s="295"/>
      <c r="L205" s="295"/>
      <c r="M205" s="295"/>
      <c r="N205" s="295">
        <v>12</v>
      </c>
      <c r="O205" s="295"/>
      <c r="P205" s="295"/>
      <c r="Q205" s="295"/>
      <c r="R205" s="295"/>
      <c r="S205" s="295"/>
      <c r="T205" s="295"/>
      <c r="U205" s="295"/>
      <c r="V205" s="295"/>
      <c r="W205" s="295"/>
      <c r="X205" s="295"/>
      <c r="Y205" s="426"/>
      <c r="Z205" s="415"/>
      <c r="AA205" s="415"/>
      <c r="AB205" s="415"/>
      <c r="AC205" s="415"/>
      <c r="AD205" s="415"/>
      <c r="AE205" s="415"/>
      <c r="AF205" s="415"/>
      <c r="AG205" s="415"/>
      <c r="AH205" s="415"/>
      <c r="AI205" s="415"/>
      <c r="AJ205" s="415"/>
      <c r="AK205" s="415"/>
      <c r="AL205" s="415"/>
      <c r="AM205" s="296">
        <f>SUM(Y205:AL205)</f>
        <v>0</v>
      </c>
    </row>
    <row r="206" spans="1:39" ht="15" outlineLevel="1">
      <c r="B206" s="294" t="s">
        <v>244</v>
      </c>
      <c r="C206" s="291" t="s">
        <v>163</v>
      </c>
      <c r="D206" s="295"/>
      <c r="E206" s="295"/>
      <c r="F206" s="295"/>
      <c r="G206" s="295"/>
      <c r="H206" s="295"/>
      <c r="I206" s="295"/>
      <c r="J206" s="295"/>
      <c r="K206" s="295"/>
      <c r="L206" s="295"/>
      <c r="M206" s="295"/>
      <c r="N206" s="295">
        <f>N205</f>
        <v>12</v>
      </c>
      <c r="O206" s="295"/>
      <c r="P206" s="295"/>
      <c r="Q206" s="295"/>
      <c r="R206" s="295"/>
      <c r="S206" s="295"/>
      <c r="T206" s="295"/>
      <c r="U206" s="295"/>
      <c r="V206" s="295"/>
      <c r="W206" s="295"/>
      <c r="X206" s="295"/>
      <c r="Y206" s="411">
        <f>Y205</f>
        <v>0</v>
      </c>
      <c r="Z206" s="411">
        <f>Z205</f>
        <v>0</v>
      </c>
      <c r="AA206" s="411">
        <f t="shared" ref="AA206:AL206" si="54">AA205</f>
        <v>0</v>
      </c>
      <c r="AB206" s="411">
        <f t="shared" si="54"/>
        <v>0</v>
      </c>
      <c r="AC206" s="411">
        <f t="shared" si="54"/>
        <v>0</v>
      </c>
      <c r="AD206" s="411">
        <f t="shared" si="54"/>
        <v>0</v>
      </c>
      <c r="AE206" s="411">
        <f t="shared" si="54"/>
        <v>0</v>
      </c>
      <c r="AF206" s="411">
        <f t="shared" si="54"/>
        <v>0</v>
      </c>
      <c r="AG206" s="411">
        <f t="shared" si="54"/>
        <v>0</v>
      </c>
      <c r="AH206" s="411">
        <f t="shared" si="54"/>
        <v>0</v>
      </c>
      <c r="AI206" s="411">
        <f t="shared" si="54"/>
        <v>0</v>
      </c>
      <c r="AJ206" s="411">
        <f t="shared" si="54"/>
        <v>0</v>
      </c>
      <c r="AK206" s="411">
        <f t="shared" si="54"/>
        <v>0</v>
      </c>
      <c r="AL206" s="411">
        <f t="shared" si="54"/>
        <v>0</v>
      </c>
      <c r="AM206" s="505"/>
    </row>
    <row r="207" spans="1:39" ht="15" outlineLevel="1">
      <c r="A207" s="512"/>
      <c r="B207" s="315"/>
      <c r="C207" s="305"/>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412"/>
      <c r="Z207" s="421"/>
      <c r="AA207" s="421"/>
      <c r="AB207" s="421"/>
      <c r="AC207" s="421"/>
      <c r="AD207" s="421"/>
      <c r="AE207" s="421"/>
      <c r="AF207" s="421"/>
      <c r="AG207" s="421"/>
      <c r="AH207" s="421"/>
      <c r="AI207" s="421"/>
      <c r="AJ207" s="421"/>
      <c r="AK207" s="421"/>
      <c r="AL207" s="421"/>
      <c r="AM207" s="306"/>
    </row>
    <row r="208" spans="1:39" ht="15" outlineLevel="1">
      <c r="A208" s="509">
        <v>19</v>
      </c>
      <c r="B208" s="315" t="s">
        <v>12</v>
      </c>
      <c r="C208" s="291" t="s">
        <v>25</v>
      </c>
      <c r="D208" s="295"/>
      <c r="E208" s="295"/>
      <c r="F208" s="295"/>
      <c r="G208" s="295"/>
      <c r="H208" s="295"/>
      <c r="I208" s="295"/>
      <c r="J208" s="295"/>
      <c r="K208" s="295"/>
      <c r="L208" s="295"/>
      <c r="M208" s="295"/>
      <c r="N208" s="295">
        <v>12</v>
      </c>
      <c r="O208" s="295"/>
      <c r="P208" s="295"/>
      <c r="Q208" s="295"/>
      <c r="R208" s="295"/>
      <c r="S208" s="295"/>
      <c r="T208" s="295"/>
      <c r="U208" s="295"/>
      <c r="V208" s="295"/>
      <c r="W208" s="295"/>
      <c r="X208" s="295"/>
      <c r="Y208" s="410"/>
      <c r="Z208" s="415"/>
      <c r="AA208" s="415"/>
      <c r="AB208" s="415"/>
      <c r="AC208" s="415"/>
      <c r="AD208" s="415"/>
      <c r="AE208" s="415"/>
      <c r="AF208" s="415"/>
      <c r="AG208" s="415"/>
      <c r="AH208" s="415"/>
      <c r="AI208" s="415"/>
      <c r="AJ208" s="415"/>
      <c r="AK208" s="415"/>
      <c r="AL208" s="415"/>
      <c r="AM208" s="296">
        <f>SUM(Y208:AL208)</f>
        <v>0</v>
      </c>
    </row>
    <row r="209" spans="1:39" ht="15" outlineLevel="1">
      <c r="B209" s="294" t="s">
        <v>244</v>
      </c>
      <c r="C209" s="291" t="s">
        <v>163</v>
      </c>
      <c r="D209" s="295"/>
      <c r="E209" s="295"/>
      <c r="F209" s="295"/>
      <c r="G209" s="295"/>
      <c r="H209" s="295"/>
      <c r="I209" s="295"/>
      <c r="J209" s="295"/>
      <c r="K209" s="295"/>
      <c r="L209" s="295"/>
      <c r="M209" s="295"/>
      <c r="N209" s="295">
        <f>N208</f>
        <v>12</v>
      </c>
      <c r="O209" s="295"/>
      <c r="P209" s="295"/>
      <c r="Q209" s="295"/>
      <c r="R209" s="295"/>
      <c r="S209" s="295"/>
      <c r="T209" s="295"/>
      <c r="U209" s="295"/>
      <c r="V209" s="295"/>
      <c r="W209" s="295"/>
      <c r="X209" s="295"/>
      <c r="Y209" s="411">
        <f>Y208</f>
        <v>0</v>
      </c>
      <c r="Z209" s="411">
        <f>Z208</f>
        <v>0</v>
      </c>
      <c r="AA209" s="411">
        <f t="shared" ref="AA209:AL209" si="55">AA208</f>
        <v>0</v>
      </c>
      <c r="AB209" s="411">
        <f t="shared" si="55"/>
        <v>0</v>
      </c>
      <c r="AC209" s="411">
        <f t="shared" si="55"/>
        <v>0</v>
      </c>
      <c r="AD209" s="411">
        <f t="shared" si="55"/>
        <v>0</v>
      </c>
      <c r="AE209" s="411">
        <f t="shared" si="55"/>
        <v>0</v>
      </c>
      <c r="AF209" s="411">
        <f t="shared" si="55"/>
        <v>0</v>
      </c>
      <c r="AG209" s="411">
        <f t="shared" si="55"/>
        <v>0</v>
      </c>
      <c r="AH209" s="411">
        <f t="shared" si="55"/>
        <v>0</v>
      </c>
      <c r="AI209" s="411">
        <f t="shared" si="55"/>
        <v>0</v>
      </c>
      <c r="AJ209" s="411">
        <f t="shared" si="55"/>
        <v>0</v>
      </c>
      <c r="AK209" s="411">
        <f t="shared" si="55"/>
        <v>0</v>
      </c>
      <c r="AL209" s="411">
        <f t="shared" si="55"/>
        <v>0</v>
      </c>
      <c r="AM209" s="505"/>
    </row>
    <row r="210" spans="1:39" ht="15" outlineLevel="1">
      <c r="B210" s="315"/>
      <c r="C210" s="305"/>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422"/>
      <c r="Z210" s="422"/>
      <c r="AA210" s="412"/>
      <c r="AB210" s="412"/>
      <c r="AC210" s="412"/>
      <c r="AD210" s="412"/>
      <c r="AE210" s="412"/>
      <c r="AF210" s="412"/>
      <c r="AG210" s="412"/>
      <c r="AH210" s="412"/>
      <c r="AI210" s="412"/>
      <c r="AJ210" s="412"/>
      <c r="AK210" s="412"/>
      <c r="AL210" s="412"/>
      <c r="AM210" s="306"/>
    </row>
    <row r="211" spans="1:39" ht="15" outlineLevel="1">
      <c r="A211" s="509">
        <v>20</v>
      </c>
      <c r="B211" s="315" t="s">
        <v>13</v>
      </c>
      <c r="C211" s="291" t="s">
        <v>25</v>
      </c>
      <c r="D211" s="784"/>
      <c r="E211" s="295"/>
      <c r="F211" s="295"/>
      <c r="G211" s="295"/>
      <c r="H211" s="295"/>
      <c r="I211" s="295"/>
      <c r="J211" s="295"/>
      <c r="K211" s="295"/>
      <c r="L211" s="295"/>
      <c r="M211" s="295"/>
      <c r="N211" s="295">
        <v>12</v>
      </c>
      <c r="O211" s="295"/>
      <c r="P211" s="295"/>
      <c r="Q211" s="295"/>
      <c r="R211" s="295"/>
      <c r="S211" s="295"/>
      <c r="T211" s="295"/>
      <c r="U211" s="295"/>
      <c r="V211" s="295"/>
      <c r="W211" s="295"/>
      <c r="X211" s="295"/>
      <c r="Y211" s="410"/>
      <c r="Z211" s="415"/>
      <c r="AA211" s="415"/>
      <c r="AB211" s="415"/>
      <c r="AC211" s="415">
        <v>1</v>
      </c>
      <c r="AD211" s="415"/>
      <c r="AE211" s="415"/>
      <c r="AF211" s="415"/>
      <c r="AG211" s="415"/>
      <c r="AH211" s="415"/>
      <c r="AI211" s="415"/>
      <c r="AJ211" s="415"/>
      <c r="AK211" s="415"/>
      <c r="AL211" s="415"/>
      <c r="AM211" s="296">
        <f>SUM(Y211:AL211)</f>
        <v>1</v>
      </c>
    </row>
    <row r="212" spans="1:39" ht="15" outlineLevel="1">
      <c r="B212" s="294" t="s">
        <v>244</v>
      </c>
      <c r="C212" s="291" t="s">
        <v>163</v>
      </c>
      <c r="D212" s="295">
        <v>1133908.2</v>
      </c>
      <c r="E212" s="295">
        <v>1133908.2</v>
      </c>
      <c r="F212" s="295">
        <v>1123131.6000000001</v>
      </c>
      <c r="G212" s="295">
        <v>1123131.6000000001</v>
      </c>
      <c r="H212" s="295">
        <v>1123131.6000000001</v>
      </c>
      <c r="I212" s="295">
        <v>1123131.6000000001</v>
      </c>
      <c r="J212" s="295"/>
      <c r="K212" s="295"/>
      <c r="L212" s="295"/>
      <c r="M212" s="295"/>
      <c r="N212" s="295">
        <f>N211</f>
        <v>12</v>
      </c>
      <c r="O212" s="295">
        <v>98.855099999999993</v>
      </c>
      <c r="P212" s="295">
        <v>98.855099999999993</v>
      </c>
      <c r="Q212" s="295">
        <v>97.683750000000003</v>
      </c>
      <c r="R212" s="295">
        <v>97.683750000000003</v>
      </c>
      <c r="S212" s="295">
        <v>97.683750000000003</v>
      </c>
      <c r="T212" s="295">
        <v>97.683750000000003</v>
      </c>
      <c r="U212" s="295"/>
      <c r="V212" s="295"/>
      <c r="W212" s="295"/>
      <c r="X212" s="295"/>
      <c r="Y212" s="411">
        <f>Y211</f>
        <v>0</v>
      </c>
      <c r="Z212" s="411">
        <f>Z211</f>
        <v>0</v>
      </c>
      <c r="AA212" s="411">
        <f t="shared" ref="AA212:AL212" si="56">AA211</f>
        <v>0</v>
      </c>
      <c r="AB212" s="411">
        <f t="shared" si="56"/>
        <v>0</v>
      </c>
      <c r="AC212" s="411">
        <f t="shared" si="56"/>
        <v>1</v>
      </c>
      <c r="AD212" s="411">
        <f t="shared" si="56"/>
        <v>0</v>
      </c>
      <c r="AE212" s="411">
        <f t="shared" si="56"/>
        <v>0</v>
      </c>
      <c r="AF212" s="411">
        <f t="shared" si="56"/>
        <v>0</v>
      </c>
      <c r="AG212" s="411">
        <f t="shared" si="56"/>
        <v>0</v>
      </c>
      <c r="AH212" s="411">
        <f t="shared" si="56"/>
        <v>0</v>
      </c>
      <c r="AI212" s="411">
        <f t="shared" si="56"/>
        <v>0</v>
      </c>
      <c r="AJ212" s="411">
        <f t="shared" si="56"/>
        <v>0</v>
      </c>
      <c r="AK212" s="411">
        <f t="shared" si="56"/>
        <v>0</v>
      </c>
      <c r="AL212" s="411">
        <f t="shared" si="56"/>
        <v>0</v>
      </c>
      <c r="AM212" s="505"/>
    </row>
    <row r="213" spans="1:39" ht="15" outlineLevel="1">
      <c r="B213" s="315"/>
      <c r="C213" s="305"/>
      <c r="D213" s="291"/>
      <c r="E213" s="291"/>
      <c r="F213" s="291"/>
      <c r="G213" s="291"/>
      <c r="H213" s="291"/>
      <c r="I213" s="291"/>
      <c r="J213" s="291"/>
      <c r="K213" s="291"/>
      <c r="L213" s="291"/>
      <c r="M213" s="291"/>
      <c r="N213" s="318"/>
      <c r="O213" s="291"/>
      <c r="P213" s="291"/>
      <c r="Q213" s="291"/>
      <c r="R213" s="291"/>
      <c r="S213" s="291"/>
      <c r="T213" s="291"/>
      <c r="U213" s="291"/>
      <c r="V213" s="291"/>
      <c r="W213" s="291"/>
      <c r="X213" s="291"/>
      <c r="Y213" s="412"/>
      <c r="Z213" s="412"/>
      <c r="AA213" s="412"/>
      <c r="AB213" s="412"/>
      <c r="AC213" s="412"/>
      <c r="AD213" s="412"/>
      <c r="AE213" s="412"/>
      <c r="AF213" s="412"/>
      <c r="AG213" s="412"/>
      <c r="AH213" s="412"/>
      <c r="AI213" s="412"/>
      <c r="AJ213" s="412"/>
      <c r="AK213" s="412"/>
      <c r="AL213" s="412"/>
      <c r="AM213" s="306"/>
    </row>
    <row r="214" spans="1:39" ht="15" outlineLevel="1">
      <c r="A214" s="509">
        <v>21</v>
      </c>
      <c r="B214" s="315" t="s">
        <v>22</v>
      </c>
      <c r="C214" s="291" t="s">
        <v>25</v>
      </c>
      <c r="D214" s="295"/>
      <c r="E214" s="295"/>
      <c r="F214" s="295"/>
      <c r="G214" s="295"/>
      <c r="H214" s="295"/>
      <c r="I214" s="295"/>
      <c r="J214" s="295"/>
      <c r="K214" s="295"/>
      <c r="L214" s="295"/>
      <c r="M214" s="295"/>
      <c r="N214" s="295">
        <v>12</v>
      </c>
      <c r="O214" s="295"/>
      <c r="P214" s="295"/>
      <c r="Q214" s="295"/>
      <c r="R214" s="295"/>
      <c r="S214" s="295"/>
      <c r="T214" s="295"/>
      <c r="U214" s="295"/>
      <c r="V214" s="295"/>
      <c r="W214" s="295"/>
      <c r="X214" s="295"/>
      <c r="Y214" s="410"/>
      <c r="Z214" s="415"/>
      <c r="AA214" s="415"/>
      <c r="AB214" s="415"/>
      <c r="AC214" s="415"/>
      <c r="AD214" s="415"/>
      <c r="AE214" s="415"/>
      <c r="AF214" s="415"/>
      <c r="AG214" s="415"/>
      <c r="AH214" s="415"/>
      <c r="AI214" s="415"/>
      <c r="AJ214" s="415"/>
      <c r="AK214" s="415"/>
      <c r="AL214" s="415"/>
      <c r="AM214" s="296">
        <f>SUM(Y214:AL214)</f>
        <v>0</v>
      </c>
    </row>
    <row r="215" spans="1:39" ht="15" outlineLevel="1">
      <c r="B215" s="294" t="s">
        <v>244</v>
      </c>
      <c r="C215" s="291" t="s">
        <v>163</v>
      </c>
      <c r="D215" s="295"/>
      <c r="E215" s="295"/>
      <c r="F215" s="295"/>
      <c r="G215" s="295"/>
      <c r="H215" s="295"/>
      <c r="I215" s="295"/>
      <c r="J215" s="295"/>
      <c r="K215" s="295"/>
      <c r="L215" s="295"/>
      <c r="M215" s="295"/>
      <c r="N215" s="295">
        <f>N214</f>
        <v>12</v>
      </c>
      <c r="O215" s="295"/>
      <c r="P215" s="295"/>
      <c r="Q215" s="295"/>
      <c r="R215" s="295"/>
      <c r="S215" s="295"/>
      <c r="T215" s="295"/>
      <c r="U215" s="295"/>
      <c r="V215" s="295"/>
      <c r="W215" s="295"/>
      <c r="X215" s="295"/>
      <c r="Y215" s="411">
        <f>Y214</f>
        <v>0</v>
      </c>
      <c r="Z215" s="411">
        <f>Z214</f>
        <v>0</v>
      </c>
      <c r="AA215" s="411">
        <f t="shared" ref="AA215:AL215" si="57">AA214</f>
        <v>0</v>
      </c>
      <c r="AB215" s="411">
        <f t="shared" si="57"/>
        <v>0</v>
      </c>
      <c r="AC215" s="411">
        <f t="shared" si="57"/>
        <v>0</v>
      </c>
      <c r="AD215" s="411">
        <f t="shared" si="57"/>
        <v>0</v>
      </c>
      <c r="AE215" s="411">
        <f t="shared" si="57"/>
        <v>0</v>
      </c>
      <c r="AF215" s="411">
        <f t="shared" si="57"/>
        <v>0</v>
      </c>
      <c r="AG215" s="411">
        <f t="shared" si="57"/>
        <v>0</v>
      </c>
      <c r="AH215" s="411">
        <f t="shared" si="57"/>
        <v>0</v>
      </c>
      <c r="AI215" s="411">
        <f t="shared" si="57"/>
        <v>0</v>
      </c>
      <c r="AJ215" s="411">
        <f t="shared" si="57"/>
        <v>0</v>
      </c>
      <c r="AK215" s="411">
        <f t="shared" si="57"/>
        <v>0</v>
      </c>
      <c r="AL215" s="411">
        <f t="shared" si="57"/>
        <v>0</v>
      </c>
      <c r="AM215" s="505"/>
    </row>
    <row r="216" spans="1:39" ht="15" outlineLevel="1">
      <c r="B216" s="315"/>
      <c r="C216" s="305"/>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422"/>
      <c r="Z216" s="412"/>
      <c r="AA216" s="412"/>
      <c r="AB216" s="412"/>
      <c r="AC216" s="412"/>
      <c r="AD216" s="412"/>
      <c r="AE216" s="412"/>
      <c r="AF216" s="412"/>
      <c r="AG216" s="412"/>
      <c r="AH216" s="412"/>
      <c r="AI216" s="412"/>
      <c r="AJ216" s="412"/>
      <c r="AK216" s="412"/>
      <c r="AL216" s="412"/>
      <c r="AM216" s="306"/>
    </row>
    <row r="217" spans="1:39" ht="15" outlineLevel="1">
      <c r="A217" s="509">
        <v>22</v>
      </c>
      <c r="B217" s="315" t="s">
        <v>9</v>
      </c>
      <c r="C217" s="291" t="s">
        <v>25</v>
      </c>
      <c r="D217" s="295"/>
      <c r="E217" s="295"/>
      <c r="F217" s="295"/>
      <c r="G217" s="295"/>
      <c r="H217" s="295"/>
      <c r="I217" s="295"/>
      <c r="J217" s="295"/>
      <c r="K217" s="295"/>
      <c r="L217" s="295"/>
      <c r="M217" s="295"/>
      <c r="N217" s="291"/>
      <c r="O217" s="295"/>
      <c r="P217" s="295"/>
      <c r="Q217" s="295"/>
      <c r="R217" s="295"/>
      <c r="S217" s="295"/>
      <c r="T217" s="295"/>
      <c r="U217" s="295"/>
      <c r="V217" s="295"/>
      <c r="W217" s="295"/>
      <c r="X217" s="295"/>
      <c r="Y217" s="410"/>
      <c r="Z217" s="415"/>
      <c r="AA217" s="415"/>
      <c r="AB217" s="415"/>
      <c r="AC217" s="415"/>
      <c r="AD217" s="415"/>
      <c r="AE217" s="415"/>
      <c r="AF217" s="415"/>
      <c r="AG217" s="415"/>
      <c r="AH217" s="415"/>
      <c r="AI217" s="415"/>
      <c r="AJ217" s="415"/>
      <c r="AK217" s="415"/>
      <c r="AL217" s="415"/>
      <c r="AM217" s="296">
        <f>SUM(Y217:AL217)</f>
        <v>0</v>
      </c>
    </row>
    <row r="218" spans="1:39" ht="15" outlineLevel="1">
      <c r="B218" s="294" t="s">
        <v>244</v>
      </c>
      <c r="C218" s="291" t="s">
        <v>163</v>
      </c>
      <c r="D218" s="295"/>
      <c r="E218" s="295"/>
      <c r="F218" s="295"/>
      <c r="G218" s="295"/>
      <c r="H218" s="295"/>
      <c r="I218" s="295"/>
      <c r="J218" s="295"/>
      <c r="K218" s="295"/>
      <c r="L218" s="295"/>
      <c r="M218" s="295"/>
      <c r="N218" s="291"/>
      <c r="O218" s="295"/>
      <c r="P218" s="295"/>
      <c r="Q218" s="295"/>
      <c r="R218" s="295"/>
      <c r="S218" s="295"/>
      <c r="T218" s="295"/>
      <c r="U218" s="295"/>
      <c r="V218" s="295"/>
      <c r="W218" s="295"/>
      <c r="X218" s="295"/>
      <c r="Y218" s="411">
        <f>Y217</f>
        <v>0</v>
      </c>
      <c r="Z218" s="411">
        <f>Z217</f>
        <v>0</v>
      </c>
      <c r="AA218" s="411">
        <f t="shared" ref="AA218:AL218" si="58">AA217</f>
        <v>0</v>
      </c>
      <c r="AB218" s="411">
        <f t="shared" si="58"/>
        <v>0</v>
      </c>
      <c r="AC218" s="411">
        <f t="shared" si="58"/>
        <v>0</v>
      </c>
      <c r="AD218" s="411">
        <f t="shared" si="58"/>
        <v>0</v>
      </c>
      <c r="AE218" s="411">
        <f t="shared" si="58"/>
        <v>0</v>
      </c>
      <c r="AF218" s="411">
        <f t="shared" si="58"/>
        <v>0</v>
      </c>
      <c r="AG218" s="411">
        <f t="shared" si="58"/>
        <v>0</v>
      </c>
      <c r="AH218" s="411">
        <f t="shared" si="58"/>
        <v>0</v>
      </c>
      <c r="AI218" s="411">
        <f t="shared" si="58"/>
        <v>0</v>
      </c>
      <c r="AJ218" s="411">
        <f t="shared" si="58"/>
        <v>0</v>
      </c>
      <c r="AK218" s="411">
        <f t="shared" si="58"/>
        <v>0</v>
      </c>
      <c r="AL218" s="411">
        <f t="shared" si="58"/>
        <v>0</v>
      </c>
      <c r="AM218" s="505"/>
    </row>
    <row r="219" spans="1:39" ht="15" outlineLevel="1">
      <c r="B219" s="315"/>
      <c r="C219" s="305"/>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412"/>
      <c r="Z219" s="412"/>
      <c r="AA219" s="412"/>
      <c r="AB219" s="412"/>
      <c r="AC219" s="412"/>
      <c r="AD219" s="412"/>
      <c r="AE219" s="412"/>
      <c r="AF219" s="412"/>
      <c r="AG219" s="412"/>
      <c r="AH219" s="412"/>
      <c r="AI219" s="412"/>
      <c r="AJ219" s="412"/>
      <c r="AK219" s="412"/>
      <c r="AL219" s="412"/>
      <c r="AM219" s="306"/>
    </row>
    <row r="220" spans="1:39" ht="15.75" outlineLevel="1">
      <c r="A220" s="510"/>
      <c r="B220" s="288" t="s">
        <v>14</v>
      </c>
      <c r="C220" s="289"/>
      <c r="D220" s="290"/>
      <c r="E220" s="290"/>
      <c r="F220" s="290"/>
      <c r="G220" s="290"/>
      <c r="H220" s="290"/>
      <c r="I220" s="290"/>
      <c r="J220" s="290"/>
      <c r="K220" s="290"/>
      <c r="L220" s="290"/>
      <c r="M220" s="290"/>
      <c r="N220" s="290"/>
      <c r="O220" s="290"/>
      <c r="P220" s="289"/>
      <c r="Q220" s="289"/>
      <c r="R220" s="289"/>
      <c r="S220" s="289"/>
      <c r="T220" s="289"/>
      <c r="U220" s="289"/>
      <c r="V220" s="289"/>
      <c r="W220" s="289"/>
      <c r="X220" s="289"/>
      <c r="Y220" s="414"/>
      <c r="Z220" s="414"/>
      <c r="AA220" s="414"/>
      <c r="AB220" s="414"/>
      <c r="AC220" s="414"/>
      <c r="AD220" s="414"/>
      <c r="AE220" s="414"/>
      <c r="AF220" s="414"/>
      <c r="AG220" s="414"/>
      <c r="AH220" s="414"/>
      <c r="AI220" s="414"/>
      <c r="AJ220" s="414"/>
      <c r="AK220" s="414"/>
      <c r="AL220" s="414"/>
      <c r="AM220" s="292"/>
    </row>
    <row r="221" spans="1:39" ht="15" outlineLevel="1">
      <c r="A221" s="509">
        <v>23</v>
      </c>
      <c r="B221" s="315" t="s">
        <v>14</v>
      </c>
      <c r="C221" s="291" t="s">
        <v>25</v>
      </c>
      <c r="D221" s="295">
        <v>11757.214</v>
      </c>
      <c r="E221" s="295">
        <v>11757.213500976563</v>
      </c>
      <c r="F221" s="295">
        <v>11757.213500976563</v>
      </c>
      <c r="G221" s="295">
        <v>11581.213333129883</v>
      </c>
      <c r="H221" s="295">
        <v>11581.213333129883</v>
      </c>
      <c r="I221" s="295">
        <v>11581.213333129883</v>
      </c>
      <c r="J221" s="295"/>
      <c r="K221" s="295"/>
      <c r="L221" s="295"/>
      <c r="M221" s="295"/>
      <c r="N221" s="291"/>
      <c r="O221" s="295">
        <v>0.96079310798086204</v>
      </c>
      <c r="P221" s="295">
        <v>0.95165056106634416</v>
      </c>
      <c r="Q221" s="295">
        <v>0.95165056106634416</v>
      </c>
      <c r="R221" s="295">
        <v>0.95165056106634416</v>
      </c>
      <c r="S221" s="295">
        <v>0.95165056106634416</v>
      </c>
      <c r="T221" s="295">
        <v>0.95165056106634416</v>
      </c>
      <c r="U221" s="295"/>
      <c r="V221" s="295"/>
      <c r="W221" s="295"/>
      <c r="X221" s="295"/>
      <c r="Y221" s="470">
        <v>1</v>
      </c>
      <c r="Z221" s="410"/>
      <c r="AA221" s="410"/>
      <c r="AB221" s="410"/>
      <c r="AC221" s="410"/>
      <c r="AD221" s="410"/>
      <c r="AE221" s="410"/>
      <c r="AF221" s="410"/>
      <c r="AG221" s="410"/>
      <c r="AH221" s="410"/>
      <c r="AI221" s="410"/>
      <c r="AJ221" s="410"/>
      <c r="AK221" s="410"/>
      <c r="AL221" s="410"/>
      <c r="AM221" s="296">
        <f>SUM(Y221:AL221)</f>
        <v>1</v>
      </c>
    </row>
    <row r="222" spans="1:39" ht="15" outlineLevel="1">
      <c r="B222" s="294" t="s">
        <v>244</v>
      </c>
      <c r="C222" s="291" t="s">
        <v>163</v>
      </c>
      <c r="D222" s="295">
        <v>8127.0000000000009</v>
      </c>
      <c r="E222" s="295">
        <v>8127.0000000000009</v>
      </c>
      <c r="F222" s="295">
        <v>7695.7999879999998</v>
      </c>
      <c r="G222" s="295">
        <v>7656.5999830000001</v>
      </c>
      <c r="H222" s="295">
        <v>7076.7872619999998</v>
      </c>
      <c r="I222" s="295">
        <v>6628.6808170000004</v>
      </c>
      <c r="J222" s="295"/>
      <c r="K222" s="295"/>
      <c r="L222" s="295"/>
      <c r="M222" s="295"/>
      <c r="N222" s="468"/>
      <c r="O222" s="295">
        <v>0.914100001</v>
      </c>
      <c r="P222" s="295">
        <v>0.914100001</v>
      </c>
      <c r="Q222" s="295">
        <v>0.89195729700000004</v>
      </c>
      <c r="R222" s="295">
        <v>0.88994432499999998</v>
      </c>
      <c r="S222" s="295">
        <v>0.85995117899999995</v>
      </c>
      <c r="T222" s="295">
        <v>0.85300649900000003</v>
      </c>
      <c r="U222" s="295"/>
      <c r="V222" s="295"/>
      <c r="W222" s="295"/>
      <c r="X222" s="295"/>
      <c r="Y222" s="411">
        <f>Y221</f>
        <v>1</v>
      </c>
      <c r="Z222" s="411">
        <f>Z221</f>
        <v>0</v>
      </c>
      <c r="AA222" s="411">
        <f t="shared" ref="AA222:AL222" si="59">AA221</f>
        <v>0</v>
      </c>
      <c r="AB222" s="411">
        <f t="shared" si="59"/>
        <v>0</v>
      </c>
      <c r="AC222" s="411">
        <f t="shared" si="59"/>
        <v>0</v>
      </c>
      <c r="AD222" s="411">
        <f t="shared" si="59"/>
        <v>0</v>
      </c>
      <c r="AE222" s="411">
        <f t="shared" si="59"/>
        <v>0</v>
      </c>
      <c r="AF222" s="411">
        <f t="shared" si="59"/>
        <v>0</v>
      </c>
      <c r="AG222" s="411">
        <f t="shared" si="59"/>
        <v>0</v>
      </c>
      <c r="AH222" s="411">
        <f t="shared" si="59"/>
        <v>0</v>
      </c>
      <c r="AI222" s="411">
        <f t="shared" si="59"/>
        <v>0</v>
      </c>
      <c r="AJ222" s="411">
        <f t="shared" si="59"/>
        <v>0</v>
      </c>
      <c r="AK222" s="411">
        <f t="shared" si="59"/>
        <v>0</v>
      </c>
      <c r="AL222" s="411">
        <f t="shared" si="59"/>
        <v>0</v>
      </c>
      <c r="AM222" s="505"/>
    </row>
    <row r="223" spans="1:39" ht="15" outlineLevel="1">
      <c r="B223" s="315"/>
      <c r="C223" s="305"/>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412"/>
      <c r="Z223" s="412"/>
      <c r="AA223" s="412"/>
      <c r="AB223" s="412"/>
      <c r="AC223" s="412"/>
      <c r="AD223" s="412"/>
      <c r="AE223" s="412"/>
      <c r="AF223" s="412"/>
      <c r="AG223" s="412"/>
      <c r="AH223" s="412"/>
      <c r="AI223" s="412"/>
      <c r="AJ223" s="412"/>
      <c r="AK223" s="412"/>
      <c r="AL223" s="412"/>
      <c r="AM223" s="306"/>
    </row>
    <row r="224" spans="1:39" s="293" customFormat="1" ht="15.75" outlineLevel="1">
      <c r="A224" s="510"/>
      <c r="B224" s="288" t="s">
        <v>487</v>
      </c>
      <c r="C224" s="289"/>
      <c r="D224" s="290"/>
      <c r="E224" s="290"/>
      <c r="F224" s="290"/>
      <c r="G224" s="290"/>
      <c r="H224" s="290"/>
      <c r="I224" s="290"/>
      <c r="J224" s="290"/>
      <c r="K224" s="290"/>
      <c r="L224" s="290"/>
      <c r="M224" s="290"/>
      <c r="N224" s="290"/>
      <c r="O224" s="290"/>
      <c r="P224" s="289"/>
      <c r="Q224" s="289"/>
      <c r="R224" s="289"/>
      <c r="S224" s="289"/>
      <c r="T224" s="289"/>
      <c r="U224" s="289"/>
      <c r="V224" s="289"/>
      <c r="W224" s="289"/>
      <c r="X224" s="289"/>
      <c r="Y224" s="414"/>
      <c r="Z224" s="414"/>
      <c r="AA224" s="414"/>
      <c r="AB224" s="414"/>
      <c r="AC224" s="414"/>
      <c r="AD224" s="414"/>
      <c r="AE224" s="414"/>
      <c r="AF224" s="414"/>
      <c r="AG224" s="414"/>
      <c r="AH224" s="414"/>
      <c r="AI224" s="414"/>
      <c r="AJ224" s="414"/>
      <c r="AK224" s="414"/>
      <c r="AL224" s="414"/>
      <c r="AM224" s="292"/>
    </row>
    <row r="225" spans="1:39" s="283" customFormat="1" ht="15" outlineLevel="1">
      <c r="A225" s="509">
        <v>24</v>
      </c>
      <c r="B225" s="315" t="s">
        <v>14</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s="283" customFormat="1" ht="15" outlineLevel="1">
      <c r="A226" s="509"/>
      <c r="B226" s="315" t="s">
        <v>244</v>
      </c>
      <c r="C226" s="291" t="s">
        <v>163</v>
      </c>
      <c r="D226" s="295"/>
      <c r="E226" s="295"/>
      <c r="F226" s="295"/>
      <c r="G226" s="295"/>
      <c r="H226" s="295"/>
      <c r="I226" s="295"/>
      <c r="J226" s="295"/>
      <c r="K226" s="295"/>
      <c r="L226" s="295"/>
      <c r="M226" s="295"/>
      <c r="N226" s="468"/>
      <c r="O226" s="295"/>
      <c r="P226" s="295"/>
      <c r="Q226" s="295"/>
      <c r="R226" s="295"/>
      <c r="S226" s="295"/>
      <c r="T226" s="295"/>
      <c r="U226" s="295"/>
      <c r="V226" s="295"/>
      <c r="W226" s="295"/>
      <c r="X226" s="295"/>
      <c r="Y226" s="411">
        <f>Y225</f>
        <v>0</v>
      </c>
      <c r="Z226" s="411">
        <f>Z225</f>
        <v>0</v>
      </c>
      <c r="AA226" s="411">
        <f t="shared" ref="AA226:AL226" si="60">AA225</f>
        <v>0</v>
      </c>
      <c r="AB226" s="411">
        <f t="shared" si="60"/>
        <v>0</v>
      </c>
      <c r="AC226" s="411">
        <f t="shared" si="60"/>
        <v>0</v>
      </c>
      <c r="AD226" s="411">
        <f t="shared" si="60"/>
        <v>0</v>
      </c>
      <c r="AE226" s="411">
        <f t="shared" si="60"/>
        <v>0</v>
      </c>
      <c r="AF226" s="411">
        <f t="shared" si="60"/>
        <v>0</v>
      </c>
      <c r="AG226" s="411">
        <f t="shared" si="60"/>
        <v>0</v>
      </c>
      <c r="AH226" s="411">
        <f t="shared" si="60"/>
        <v>0</v>
      </c>
      <c r="AI226" s="411">
        <f t="shared" si="60"/>
        <v>0</v>
      </c>
      <c r="AJ226" s="411">
        <f t="shared" si="60"/>
        <v>0</v>
      </c>
      <c r="AK226" s="411">
        <f t="shared" si="60"/>
        <v>0</v>
      </c>
      <c r="AL226" s="411">
        <f t="shared" si="60"/>
        <v>0</v>
      </c>
      <c r="AM226" s="505"/>
    </row>
    <row r="227" spans="1:39" s="283" customFormat="1" ht="15" outlineLevel="1">
      <c r="A227" s="509"/>
      <c r="B227" s="315"/>
      <c r="C227" s="305"/>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412"/>
      <c r="Z227" s="412"/>
      <c r="AA227" s="412"/>
      <c r="AB227" s="412"/>
      <c r="AC227" s="412"/>
      <c r="AD227" s="412"/>
      <c r="AE227" s="412"/>
      <c r="AF227" s="412"/>
      <c r="AG227" s="412"/>
      <c r="AH227" s="412"/>
      <c r="AI227" s="412"/>
      <c r="AJ227" s="412"/>
      <c r="AK227" s="412"/>
      <c r="AL227" s="412"/>
      <c r="AM227" s="306"/>
    </row>
    <row r="228" spans="1:39" s="283" customFormat="1" ht="15" outlineLevel="1">
      <c r="A228" s="509">
        <v>25</v>
      </c>
      <c r="B228" s="314" t="s">
        <v>21</v>
      </c>
      <c r="C228" s="291" t="s">
        <v>25</v>
      </c>
      <c r="D228" s="295"/>
      <c r="E228" s="295"/>
      <c r="F228" s="295"/>
      <c r="G228" s="295"/>
      <c r="H228" s="295"/>
      <c r="I228" s="295"/>
      <c r="J228" s="295"/>
      <c r="K228" s="295"/>
      <c r="L228" s="295"/>
      <c r="M228" s="295"/>
      <c r="N228" s="295">
        <v>0</v>
      </c>
      <c r="O228" s="295"/>
      <c r="P228" s="295"/>
      <c r="Q228" s="295"/>
      <c r="R228" s="295"/>
      <c r="S228" s="295"/>
      <c r="T228" s="295"/>
      <c r="U228" s="295"/>
      <c r="V228" s="295"/>
      <c r="W228" s="295"/>
      <c r="X228" s="295"/>
      <c r="Y228" s="415"/>
      <c r="Z228" s="415"/>
      <c r="AA228" s="415"/>
      <c r="AB228" s="415"/>
      <c r="AC228" s="415"/>
      <c r="AD228" s="415"/>
      <c r="AE228" s="415"/>
      <c r="AF228" s="415"/>
      <c r="AG228" s="415"/>
      <c r="AH228" s="415"/>
      <c r="AI228" s="415"/>
      <c r="AJ228" s="415"/>
      <c r="AK228" s="415"/>
      <c r="AL228" s="415"/>
      <c r="AM228" s="296">
        <f>SUM(Y228:AL228)</f>
        <v>0</v>
      </c>
    </row>
    <row r="229" spans="1:39" s="283" customFormat="1" ht="15" outlineLevel="1">
      <c r="A229" s="509"/>
      <c r="B229" s="315" t="s">
        <v>244</v>
      </c>
      <c r="C229" s="291" t="s">
        <v>163</v>
      </c>
      <c r="D229" s="295"/>
      <c r="E229" s="295"/>
      <c r="F229" s="295"/>
      <c r="G229" s="295"/>
      <c r="H229" s="295"/>
      <c r="I229" s="295"/>
      <c r="J229" s="295"/>
      <c r="K229" s="295"/>
      <c r="L229" s="295"/>
      <c r="M229" s="295"/>
      <c r="N229" s="295">
        <f>N228</f>
        <v>0</v>
      </c>
      <c r="O229" s="295"/>
      <c r="P229" s="295"/>
      <c r="Q229" s="295"/>
      <c r="R229" s="295"/>
      <c r="S229" s="295"/>
      <c r="T229" s="295"/>
      <c r="U229" s="295"/>
      <c r="V229" s="295"/>
      <c r="W229" s="295"/>
      <c r="X229" s="295"/>
      <c r="Y229" s="411">
        <f>Y228</f>
        <v>0</v>
      </c>
      <c r="Z229" s="411">
        <f>Z228</f>
        <v>0</v>
      </c>
      <c r="AA229" s="411">
        <f t="shared" ref="AA229:AL229" si="61">AA228</f>
        <v>0</v>
      </c>
      <c r="AB229" s="411">
        <f t="shared" si="61"/>
        <v>0</v>
      </c>
      <c r="AC229" s="411">
        <f t="shared" si="61"/>
        <v>0</v>
      </c>
      <c r="AD229" s="411">
        <f t="shared" si="61"/>
        <v>0</v>
      </c>
      <c r="AE229" s="411">
        <f t="shared" si="61"/>
        <v>0</v>
      </c>
      <c r="AF229" s="411">
        <f t="shared" si="61"/>
        <v>0</v>
      </c>
      <c r="AG229" s="411">
        <f t="shared" si="61"/>
        <v>0</v>
      </c>
      <c r="AH229" s="411">
        <f t="shared" si="61"/>
        <v>0</v>
      </c>
      <c r="AI229" s="411">
        <f t="shared" si="61"/>
        <v>0</v>
      </c>
      <c r="AJ229" s="411">
        <f t="shared" si="61"/>
        <v>0</v>
      </c>
      <c r="AK229" s="411">
        <f t="shared" si="61"/>
        <v>0</v>
      </c>
      <c r="AL229" s="411">
        <f t="shared" si="61"/>
        <v>0</v>
      </c>
      <c r="AM229" s="505"/>
    </row>
    <row r="230" spans="1:39" s="283" customFormat="1" ht="15" outlineLevel="1">
      <c r="A230" s="509"/>
      <c r="B230" s="314"/>
      <c r="C230" s="312"/>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416"/>
      <c r="Z230" s="417"/>
      <c r="AA230" s="416"/>
      <c r="AB230" s="416"/>
      <c r="AC230" s="416"/>
      <c r="AD230" s="416"/>
      <c r="AE230" s="416"/>
      <c r="AF230" s="416"/>
      <c r="AG230" s="416"/>
      <c r="AH230" s="416"/>
      <c r="AI230" s="416"/>
      <c r="AJ230" s="416"/>
      <c r="AK230" s="416"/>
      <c r="AL230" s="416"/>
      <c r="AM230" s="313"/>
    </row>
    <row r="231" spans="1:39" ht="15.75" outlineLevel="1">
      <c r="A231" s="510"/>
      <c r="B231" s="288" t="s">
        <v>15</v>
      </c>
      <c r="C231" s="320"/>
      <c r="D231" s="290"/>
      <c r="E231" s="289"/>
      <c r="F231" s="289"/>
      <c r="G231" s="289"/>
      <c r="H231" s="289"/>
      <c r="I231" s="289"/>
      <c r="J231" s="289"/>
      <c r="K231" s="289"/>
      <c r="L231" s="289"/>
      <c r="M231" s="289"/>
      <c r="N231" s="291"/>
      <c r="O231" s="289"/>
      <c r="P231" s="289"/>
      <c r="Q231" s="289"/>
      <c r="R231" s="289"/>
      <c r="S231" s="289"/>
      <c r="T231" s="289"/>
      <c r="U231" s="289"/>
      <c r="V231" s="289"/>
      <c r="W231" s="289"/>
      <c r="X231" s="289"/>
      <c r="Y231" s="414"/>
      <c r="Z231" s="414"/>
      <c r="AA231" s="414"/>
      <c r="AB231" s="414"/>
      <c r="AC231" s="414"/>
      <c r="AD231" s="414"/>
      <c r="AE231" s="414"/>
      <c r="AF231" s="414"/>
      <c r="AG231" s="414"/>
      <c r="AH231" s="414"/>
      <c r="AI231" s="414"/>
      <c r="AJ231" s="414"/>
      <c r="AK231" s="414"/>
      <c r="AL231" s="414"/>
      <c r="AM231" s="292"/>
    </row>
    <row r="232" spans="1:39" ht="15" outlineLevel="1">
      <c r="A232" s="509">
        <v>26</v>
      </c>
      <c r="B232" s="321" t="s">
        <v>16</v>
      </c>
      <c r="C232" s="291" t="s">
        <v>25</v>
      </c>
      <c r="D232" s="295"/>
      <c r="E232" s="295"/>
      <c r="F232" s="295"/>
      <c r="G232" s="295"/>
      <c r="H232" s="295"/>
      <c r="I232" s="295"/>
      <c r="J232" s="295"/>
      <c r="K232" s="295"/>
      <c r="L232" s="295"/>
      <c r="M232" s="295"/>
      <c r="N232" s="295">
        <v>12</v>
      </c>
      <c r="O232" s="295"/>
      <c r="P232" s="295"/>
      <c r="Q232" s="295"/>
      <c r="R232" s="295"/>
      <c r="S232" s="295"/>
      <c r="T232" s="295"/>
      <c r="U232" s="295"/>
      <c r="V232" s="295"/>
      <c r="W232" s="295"/>
      <c r="X232" s="295"/>
      <c r="Y232" s="426"/>
      <c r="Z232" s="415"/>
      <c r="AA232" s="469"/>
      <c r="AB232" s="415"/>
      <c r="AC232" s="415"/>
      <c r="AD232" s="415"/>
      <c r="AE232" s="415"/>
      <c r="AF232" s="415"/>
      <c r="AG232" s="415"/>
      <c r="AH232" s="415"/>
      <c r="AI232" s="415"/>
      <c r="AJ232" s="415"/>
      <c r="AK232" s="415"/>
      <c r="AL232" s="415"/>
      <c r="AM232" s="296">
        <f>SUM(Y232:AL232)</f>
        <v>0</v>
      </c>
    </row>
    <row r="233" spans="1:39" ht="15" outlineLevel="1">
      <c r="B233" s="294" t="s">
        <v>244</v>
      </c>
      <c r="C233" s="291" t="s">
        <v>163</v>
      </c>
      <c r="D233" s="295"/>
      <c r="E233" s="295"/>
      <c r="F233" s="295"/>
      <c r="G233" s="295"/>
      <c r="H233" s="295"/>
      <c r="I233" s="295"/>
      <c r="J233" s="295"/>
      <c r="K233" s="295"/>
      <c r="L233" s="295"/>
      <c r="M233" s="295"/>
      <c r="N233" s="295">
        <f>N232</f>
        <v>12</v>
      </c>
      <c r="O233" s="295"/>
      <c r="P233" s="295"/>
      <c r="Q233" s="295"/>
      <c r="R233" s="295"/>
      <c r="S233" s="295"/>
      <c r="T233" s="295"/>
      <c r="U233" s="295"/>
      <c r="V233" s="295"/>
      <c r="W233" s="295"/>
      <c r="X233" s="295"/>
      <c r="Y233" s="411">
        <f>Y232</f>
        <v>0</v>
      </c>
      <c r="Z233" s="411">
        <f>Z232</f>
        <v>0</v>
      </c>
      <c r="AA233" s="411">
        <f t="shared" ref="AA233:AL233" si="62">AA232</f>
        <v>0</v>
      </c>
      <c r="AB233" s="411">
        <f t="shared" si="62"/>
        <v>0</v>
      </c>
      <c r="AC233" s="411">
        <f t="shared" si="62"/>
        <v>0</v>
      </c>
      <c r="AD233" s="411">
        <f t="shared" si="62"/>
        <v>0</v>
      </c>
      <c r="AE233" s="411">
        <f t="shared" si="62"/>
        <v>0</v>
      </c>
      <c r="AF233" s="411">
        <f t="shared" si="62"/>
        <v>0</v>
      </c>
      <c r="AG233" s="411">
        <f t="shared" si="62"/>
        <v>0</v>
      </c>
      <c r="AH233" s="411">
        <f t="shared" si="62"/>
        <v>0</v>
      </c>
      <c r="AI233" s="411">
        <f t="shared" si="62"/>
        <v>0</v>
      </c>
      <c r="AJ233" s="411">
        <f t="shared" si="62"/>
        <v>0</v>
      </c>
      <c r="AK233" s="411">
        <f t="shared" si="62"/>
        <v>0</v>
      </c>
      <c r="AL233" s="411">
        <f t="shared" si="62"/>
        <v>0</v>
      </c>
      <c r="AM233" s="505"/>
    </row>
    <row r="234" spans="1:39" ht="15" outlineLevel="1">
      <c r="A234" s="512"/>
      <c r="B234" s="322"/>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3"/>
      <c r="Z234" s="424"/>
      <c r="AA234" s="424"/>
      <c r="AB234" s="424"/>
      <c r="AC234" s="424"/>
      <c r="AD234" s="424"/>
      <c r="AE234" s="424"/>
      <c r="AF234" s="424"/>
      <c r="AG234" s="424"/>
      <c r="AH234" s="424"/>
      <c r="AI234" s="424"/>
      <c r="AJ234" s="424"/>
      <c r="AK234" s="424"/>
      <c r="AL234" s="424"/>
      <c r="AM234" s="297"/>
    </row>
    <row r="235" spans="1:39" ht="15" outlineLevel="1">
      <c r="A235" s="509">
        <v>27</v>
      </c>
      <c r="B235" s="321" t="s">
        <v>17</v>
      </c>
      <c r="C235" s="291" t="s">
        <v>25</v>
      </c>
      <c r="D235" s="295">
        <v>387.01299999999998</v>
      </c>
      <c r="E235" s="295">
        <v>387.01314553150053</v>
      </c>
      <c r="F235" s="295">
        <v>387.01314553150053</v>
      </c>
      <c r="G235" s="295">
        <v>387.01314553150053</v>
      </c>
      <c r="H235" s="295">
        <v>387.01314553150053</v>
      </c>
      <c r="I235" s="295">
        <v>387.01314553150053</v>
      </c>
      <c r="J235" s="295"/>
      <c r="K235" s="295"/>
      <c r="L235" s="295"/>
      <c r="M235" s="295"/>
      <c r="N235" s="295">
        <v>12</v>
      </c>
      <c r="O235" s="295">
        <v>0.39946186187296645</v>
      </c>
      <c r="P235" s="295">
        <v>0.39946186187296645</v>
      </c>
      <c r="Q235" s="295">
        <v>0.39946186187296645</v>
      </c>
      <c r="R235" s="295">
        <v>0.39946186187296645</v>
      </c>
      <c r="S235" s="295">
        <v>0.39946186187296645</v>
      </c>
      <c r="T235" s="295">
        <v>0.39946186187296645</v>
      </c>
      <c r="U235" s="295"/>
      <c r="V235" s="295"/>
      <c r="W235" s="295"/>
      <c r="X235" s="295"/>
      <c r="Y235" s="426"/>
      <c r="Z235" s="415"/>
      <c r="AA235" s="415"/>
      <c r="AB235" s="415">
        <v>1</v>
      </c>
      <c r="AC235" s="415"/>
      <c r="AD235" s="415"/>
      <c r="AE235" s="415"/>
      <c r="AF235" s="415"/>
      <c r="AG235" s="415"/>
      <c r="AH235" s="415"/>
      <c r="AI235" s="415"/>
      <c r="AJ235" s="415"/>
      <c r="AK235" s="415"/>
      <c r="AL235" s="415"/>
      <c r="AM235" s="296">
        <f>SUM(Y235:AL235)</f>
        <v>1</v>
      </c>
    </row>
    <row r="236" spans="1:39" ht="15" outlineLevel="1">
      <c r="B236" s="294" t="s">
        <v>244</v>
      </c>
      <c r="C236" s="291" t="s">
        <v>163</v>
      </c>
      <c r="D236" s="295"/>
      <c r="E236" s="295"/>
      <c r="F236" s="295"/>
      <c r="G236" s="295"/>
      <c r="H236" s="295"/>
      <c r="I236" s="295"/>
      <c r="J236" s="295"/>
      <c r="K236" s="295"/>
      <c r="L236" s="295"/>
      <c r="M236" s="295"/>
      <c r="N236" s="295">
        <f>N235</f>
        <v>12</v>
      </c>
      <c r="O236" s="295"/>
      <c r="P236" s="295"/>
      <c r="Q236" s="295"/>
      <c r="R236" s="295"/>
      <c r="S236" s="295"/>
      <c r="T236" s="295"/>
      <c r="U236" s="295"/>
      <c r="V236" s="295"/>
      <c r="W236" s="295"/>
      <c r="X236" s="295"/>
      <c r="Y236" s="411">
        <f>Y235</f>
        <v>0</v>
      </c>
      <c r="Z236" s="411">
        <f>Z235</f>
        <v>0</v>
      </c>
      <c r="AA236" s="411">
        <f t="shared" ref="AA236:AL236" si="63">AA235</f>
        <v>0</v>
      </c>
      <c r="AB236" s="411">
        <f t="shared" si="63"/>
        <v>1</v>
      </c>
      <c r="AC236" s="411">
        <f t="shared" si="63"/>
        <v>0</v>
      </c>
      <c r="AD236" s="411">
        <f t="shared" si="63"/>
        <v>0</v>
      </c>
      <c r="AE236" s="411">
        <f t="shared" si="63"/>
        <v>0</v>
      </c>
      <c r="AF236" s="411">
        <f t="shared" si="63"/>
        <v>0</v>
      </c>
      <c r="AG236" s="411">
        <f t="shared" si="63"/>
        <v>0</v>
      </c>
      <c r="AH236" s="411">
        <f t="shared" si="63"/>
        <v>0</v>
      </c>
      <c r="AI236" s="411">
        <f t="shared" si="63"/>
        <v>0</v>
      </c>
      <c r="AJ236" s="411">
        <f t="shared" si="63"/>
        <v>0</v>
      </c>
      <c r="AK236" s="411">
        <f t="shared" si="63"/>
        <v>0</v>
      </c>
      <c r="AL236" s="411">
        <f t="shared" si="63"/>
        <v>0</v>
      </c>
      <c r="AM236" s="505"/>
    </row>
    <row r="237" spans="1:39" ht="15.75" outlineLevel="1">
      <c r="A237" s="512"/>
      <c r="B237" s="323"/>
      <c r="C237" s="300"/>
      <c r="D237" s="291"/>
      <c r="E237" s="291"/>
      <c r="F237" s="291"/>
      <c r="G237" s="291"/>
      <c r="H237" s="291"/>
      <c r="I237" s="291"/>
      <c r="J237" s="291"/>
      <c r="K237" s="291"/>
      <c r="L237" s="291"/>
      <c r="M237" s="291"/>
      <c r="N237" s="300"/>
      <c r="O237" s="291"/>
      <c r="P237" s="291"/>
      <c r="Q237" s="291"/>
      <c r="R237" s="291"/>
      <c r="S237" s="291"/>
      <c r="T237" s="291"/>
      <c r="U237" s="291"/>
      <c r="V237" s="291"/>
      <c r="W237" s="291"/>
      <c r="X237" s="291"/>
      <c r="Y237" s="412"/>
      <c r="Z237" s="412"/>
      <c r="AA237" s="412"/>
      <c r="AB237" s="412"/>
      <c r="AC237" s="412"/>
      <c r="AD237" s="412"/>
      <c r="AE237" s="412"/>
      <c r="AF237" s="412"/>
      <c r="AG237" s="412"/>
      <c r="AH237" s="412"/>
      <c r="AI237" s="412"/>
      <c r="AJ237" s="412"/>
      <c r="AK237" s="412"/>
      <c r="AL237" s="412"/>
      <c r="AM237" s="306"/>
    </row>
    <row r="238" spans="1:39" ht="15" outlineLevel="1">
      <c r="A238" s="509">
        <v>28</v>
      </c>
      <c r="B238" s="321" t="s">
        <v>18</v>
      </c>
      <c r="C238" s="291" t="s">
        <v>25</v>
      </c>
      <c r="D238" s="295"/>
      <c r="E238" s="295"/>
      <c r="F238" s="295"/>
      <c r="G238" s="295"/>
      <c r="H238" s="295"/>
      <c r="I238" s="295"/>
      <c r="J238" s="295"/>
      <c r="K238" s="295"/>
      <c r="L238" s="295"/>
      <c r="M238" s="295"/>
      <c r="N238" s="295">
        <v>0</v>
      </c>
      <c r="O238" s="295"/>
      <c r="P238" s="295"/>
      <c r="Q238" s="295"/>
      <c r="R238" s="295"/>
      <c r="S238" s="295"/>
      <c r="T238" s="295"/>
      <c r="U238" s="295"/>
      <c r="V238" s="295"/>
      <c r="W238" s="295"/>
      <c r="X238" s="295"/>
      <c r="Y238" s="426"/>
      <c r="Z238" s="415"/>
      <c r="AA238" s="415"/>
      <c r="AB238" s="415"/>
      <c r="AC238" s="415"/>
      <c r="AD238" s="415"/>
      <c r="AE238" s="415"/>
      <c r="AF238" s="415"/>
      <c r="AG238" s="415"/>
      <c r="AH238" s="415"/>
      <c r="AI238" s="415"/>
      <c r="AJ238" s="415"/>
      <c r="AK238" s="415"/>
      <c r="AL238" s="415"/>
      <c r="AM238" s="296">
        <f>SUM(Y238:AL238)</f>
        <v>0</v>
      </c>
    </row>
    <row r="239" spans="1:39" ht="15" outlineLevel="1">
      <c r="B239" s="294" t="s">
        <v>244</v>
      </c>
      <c r="C239" s="291" t="s">
        <v>163</v>
      </c>
      <c r="D239" s="295"/>
      <c r="E239" s="295"/>
      <c r="F239" s="295"/>
      <c r="G239" s="295"/>
      <c r="H239" s="295"/>
      <c r="I239" s="295"/>
      <c r="J239" s="295"/>
      <c r="K239" s="295"/>
      <c r="L239" s="295"/>
      <c r="M239" s="295"/>
      <c r="N239" s="295">
        <f>N238</f>
        <v>0</v>
      </c>
      <c r="O239" s="295"/>
      <c r="P239" s="295"/>
      <c r="Q239" s="295"/>
      <c r="R239" s="295"/>
      <c r="S239" s="295"/>
      <c r="T239" s="295"/>
      <c r="U239" s="295"/>
      <c r="V239" s="295"/>
      <c r="W239" s="295"/>
      <c r="X239" s="295"/>
      <c r="Y239" s="411">
        <f>Y238</f>
        <v>0</v>
      </c>
      <c r="Z239" s="411">
        <f>Z238</f>
        <v>0</v>
      </c>
      <c r="AA239" s="411">
        <f t="shared" ref="AA239:AL239" si="64">AA238</f>
        <v>0</v>
      </c>
      <c r="AB239" s="411">
        <f t="shared" si="64"/>
        <v>0</v>
      </c>
      <c r="AC239" s="411">
        <f t="shared" si="64"/>
        <v>0</v>
      </c>
      <c r="AD239" s="411">
        <f t="shared" si="64"/>
        <v>0</v>
      </c>
      <c r="AE239" s="411">
        <f t="shared" si="64"/>
        <v>0</v>
      </c>
      <c r="AF239" s="411">
        <f t="shared" si="64"/>
        <v>0</v>
      </c>
      <c r="AG239" s="411">
        <f t="shared" si="64"/>
        <v>0</v>
      </c>
      <c r="AH239" s="411">
        <f t="shared" si="64"/>
        <v>0</v>
      </c>
      <c r="AI239" s="411">
        <f t="shared" si="64"/>
        <v>0</v>
      </c>
      <c r="AJ239" s="411">
        <f t="shared" si="64"/>
        <v>0</v>
      </c>
      <c r="AK239" s="411">
        <f t="shared" si="64"/>
        <v>0</v>
      </c>
      <c r="AL239" s="411">
        <f t="shared" si="64"/>
        <v>0</v>
      </c>
      <c r="AM239" s="505"/>
    </row>
    <row r="240" spans="1:39" ht="15" outlineLevel="1">
      <c r="A240" s="512"/>
      <c r="B240" s="322"/>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2"/>
      <c r="Z240" s="412"/>
      <c r="AA240" s="412"/>
      <c r="AB240" s="412"/>
      <c r="AC240" s="412"/>
      <c r="AD240" s="412"/>
      <c r="AE240" s="412"/>
      <c r="AF240" s="412"/>
      <c r="AG240" s="412"/>
      <c r="AH240" s="412"/>
      <c r="AI240" s="412"/>
      <c r="AJ240" s="412"/>
      <c r="AK240" s="412"/>
      <c r="AL240" s="412"/>
      <c r="AM240" s="306"/>
    </row>
    <row r="241" spans="1:39" ht="15" outlineLevel="1">
      <c r="A241" s="509">
        <v>29</v>
      </c>
      <c r="B241" s="324" t="s">
        <v>19</v>
      </c>
      <c r="C241" s="291" t="s">
        <v>25</v>
      </c>
      <c r="D241" s="295"/>
      <c r="E241" s="295"/>
      <c r="F241" s="295"/>
      <c r="G241" s="295"/>
      <c r="H241" s="295"/>
      <c r="I241" s="295"/>
      <c r="J241" s="295"/>
      <c r="K241" s="295"/>
      <c r="L241" s="295"/>
      <c r="M241" s="295"/>
      <c r="N241" s="295">
        <v>0</v>
      </c>
      <c r="O241" s="295"/>
      <c r="P241" s="295"/>
      <c r="Q241" s="295"/>
      <c r="R241" s="295"/>
      <c r="S241" s="295"/>
      <c r="T241" s="295"/>
      <c r="U241" s="295"/>
      <c r="V241" s="295"/>
      <c r="W241" s="295"/>
      <c r="X241" s="295"/>
      <c r="Y241" s="426"/>
      <c r="Z241" s="415"/>
      <c r="AA241" s="415"/>
      <c r="AB241" s="415"/>
      <c r="AC241" s="415"/>
      <c r="AD241" s="415"/>
      <c r="AE241" s="415"/>
      <c r="AF241" s="415"/>
      <c r="AG241" s="415"/>
      <c r="AH241" s="415"/>
      <c r="AI241" s="415"/>
      <c r="AJ241" s="415"/>
      <c r="AK241" s="415"/>
      <c r="AL241" s="415"/>
      <c r="AM241" s="296">
        <f>SUM(Y241:AL241)</f>
        <v>0</v>
      </c>
    </row>
    <row r="242" spans="1:39" ht="15" outlineLevel="1">
      <c r="B242" s="324" t="s">
        <v>244</v>
      </c>
      <c r="C242" s="291" t="s">
        <v>163</v>
      </c>
      <c r="D242" s="295"/>
      <c r="E242" s="295"/>
      <c r="F242" s="295"/>
      <c r="G242" s="295"/>
      <c r="H242" s="295"/>
      <c r="I242" s="295"/>
      <c r="J242" s="295"/>
      <c r="K242" s="295"/>
      <c r="L242" s="295"/>
      <c r="M242" s="295"/>
      <c r="N242" s="295">
        <f>N241</f>
        <v>0</v>
      </c>
      <c r="O242" s="295"/>
      <c r="P242" s="295"/>
      <c r="Q242" s="295"/>
      <c r="R242" s="295"/>
      <c r="S242" s="295"/>
      <c r="T242" s="295"/>
      <c r="U242" s="295"/>
      <c r="V242" s="295"/>
      <c r="W242" s="295"/>
      <c r="X242" s="295"/>
      <c r="Y242" s="411">
        <f>Y241</f>
        <v>0</v>
      </c>
      <c r="Z242" s="411">
        <f t="shared" ref="Z242:AL242" si="65">Z241</f>
        <v>0</v>
      </c>
      <c r="AA242" s="411">
        <f t="shared" si="65"/>
        <v>0</v>
      </c>
      <c r="AB242" s="411">
        <f t="shared" si="65"/>
        <v>0</v>
      </c>
      <c r="AC242" s="411">
        <f t="shared" si="65"/>
        <v>0</v>
      </c>
      <c r="AD242" s="411">
        <f t="shared" si="65"/>
        <v>0</v>
      </c>
      <c r="AE242" s="411">
        <f t="shared" si="65"/>
        <v>0</v>
      </c>
      <c r="AF242" s="411">
        <f t="shared" si="65"/>
        <v>0</v>
      </c>
      <c r="AG242" s="411">
        <f t="shared" si="65"/>
        <v>0</v>
      </c>
      <c r="AH242" s="411">
        <f t="shared" si="65"/>
        <v>0</v>
      </c>
      <c r="AI242" s="411">
        <f t="shared" si="65"/>
        <v>0</v>
      </c>
      <c r="AJ242" s="411">
        <f t="shared" si="65"/>
        <v>0</v>
      </c>
      <c r="AK242" s="411">
        <f t="shared" si="65"/>
        <v>0</v>
      </c>
      <c r="AL242" s="411">
        <f t="shared" si="65"/>
        <v>0</v>
      </c>
      <c r="AM242" s="505"/>
    </row>
    <row r="243" spans="1:39" ht="15" outlineLevel="1">
      <c r="B243" s="324"/>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23"/>
      <c r="Z243" s="423"/>
      <c r="AA243" s="423"/>
      <c r="AB243" s="423"/>
      <c r="AC243" s="423"/>
      <c r="AD243" s="423"/>
      <c r="AE243" s="423"/>
      <c r="AF243" s="423"/>
      <c r="AG243" s="423"/>
      <c r="AH243" s="423"/>
      <c r="AI243" s="423"/>
      <c r="AJ243" s="423"/>
      <c r="AK243" s="423"/>
      <c r="AL243" s="423"/>
      <c r="AM243" s="313"/>
    </row>
    <row r="244" spans="1:39" s="283" customFormat="1" ht="15" outlineLevel="1">
      <c r="A244" s="509">
        <v>30</v>
      </c>
      <c r="B244" s="324" t="s">
        <v>488</v>
      </c>
      <c r="C244" s="291" t="s">
        <v>25</v>
      </c>
      <c r="D244" s="295"/>
      <c r="E244" s="295"/>
      <c r="F244" s="295"/>
      <c r="G244" s="295"/>
      <c r="H244" s="295"/>
      <c r="I244" s="295"/>
      <c r="J244" s="295"/>
      <c r="K244" s="295"/>
      <c r="L244" s="295"/>
      <c r="M244" s="295"/>
      <c r="N244" s="295">
        <v>0</v>
      </c>
      <c r="O244" s="295"/>
      <c r="P244" s="295"/>
      <c r="Q244" s="295"/>
      <c r="R244" s="295"/>
      <c r="S244" s="295"/>
      <c r="T244" s="295"/>
      <c r="U244" s="295"/>
      <c r="V244" s="295"/>
      <c r="W244" s="295"/>
      <c r="X244" s="295"/>
      <c r="Y244" s="410"/>
      <c r="Z244" s="410"/>
      <c r="AA244" s="410"/>
      <c r="AB244" s="410"/>
      <c r="AC244" s="410"/>
      <c r="AD244" s="410"/>
      <c r="AE244" s="410"/>
      <c r="AF244" s="410"/>
      <c r="AG244" s="410"/>
      <c r="AH244" s="410"/>
      <c r="AI244" s="410"/>
      <c r="AJ244" s="410"/>
      <c r="AK244" s="410"/>
      <c r="AL244" s="410"/>
      <c r="AM244" s="296">
        <f>SUM(Y244:AL244)</f>
        <v>0</v>
      </c>
    </row>
    <row r="245" spans="1:39" s="283" customFormat="1" ht="15" outlineLevel="1">
      <c r="A245" s="509"/>
      <c r="B245" s="324" t="s">
        <v>244</v>
      </c>
      <c r="C245" s="291" t="s">
        <v>163</v>
      </c>
      <c r="D245" s="295"/>
      <c r="E245" s="295"/>
      <c r="F245" s="295"/>
      <c r="G245" s="295"/>
      <c r="H245" s="295"/>
      <c r="I245" s="295"/>
      <c r="J245" s="295"/>
      <c r="K245" s="295"/>
      <c r="L245" s="295"/>
      <c r="M245" s="295"/>
      <c r="N245" s="295">
        <f>N244</f>
        <v>0</v>
      </c>
      <c r="O245" s="295"/>
      <c r="P245" s="295"/>
      <c r="Q245" s="295"/>
      <c r="R245" s="295"/>
      <c r="S245" s="295"/>
      <c r="T245" s="295"/>
      <c r="U245" s="295"/>
      <c r="V245" s="295"/>
      <c r="W245" s="295"/>
      <c r="X245" s="295"/>
      <c r="Y245" s="411">
        <f>Y244</f>
        <v>0</v>
      </c>
      <c r="Z245" s="411">
        <f t="shared" ref="Z245:AL245" si="66">Z244</f>
        <v>0</v>
      </c>
      <c r="AA245" s="411">
        <f t="shared" si="66"/>
        <v>0</v>
      </c>
      <c r="AB245" s="411">
        <f t="shared" si="66"/>
        <v>0</v>
      </c>
      <c r="AC245" s="411">
        <f t="shared" si="66"/>
        <v>0</v>
      </c>
      <c r="AD245" s="411">
        <f t="shared" si="66"/>
        <v>0</v>
      </c>
      <c r="AE245" s="411">
        <f t="shared" si="66"/>
        <v>0</v>
      </c>
      <c r="AF245" s="411">
        <f t="shared" si="66"/>
        <v>0</v>
      </c>
      <c r="AG245" s="411">
        <f t="shared" si="66"/>
        <v>0</v>
      </c>
      <c r="AH245" s="411">
        <f t="shared" si="66"/>
        <v>0</v>
      </c>
      <c r="AI245" s="411">
        <f t="shared" si="66"/>
        <v>0</v>
      </c>
      <c r="AJ245" s="411">
        <f t="shared" si="66"/>
        <v>0</v>
      </c>
      <c r="AK245" s="411">
        <f t="shared" si="66"/>
        <v>0</v>
      </c>
      <c r="AL245" s="411">
        <f t="shared" si="66"/>
        <v>0</v>
      </c>
      <c r="AM245" s="505"/>
    </row>
    <row r="246" spans="1:39" s="283" customFormat="1" ht="15" outlineLevel="1">
      <c r="A246" s="509"/>
      <c r="B246" s="324"/>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2"/>
      <c r="Z246" s="412"/>
      <c r="AA246" s="412"/>
      <c r="AB246" s="412"/>
      <c r="AC246" s="412"/>
      <c r="AD246" s="412"/>
      <c r="AE246" s="412"/>
      <c r="AF246" s="412"/>
      <c r="AG246" s="412"/>
      <c r="AH246" s="412"/>
      <c r="AI246" s="412"/>
      <c r="AJ246" s="412"/>
      <c r="AK246" s="412"/>
      <c r="AL246" s="412"/>
      <c r="AM246" s="313"/>
    </row>
    <row r="247" spans="1:39" s="283" customFormat="1" ht="15.75" outlineLevel="1">
      <c r="A247" s="509"/>
      <c r="B247" s="288" t="s">
        <v>489</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412"/>
      <c r="Z247" s="412"/>
      <c r="AA247" s="412"/>
      <c r="AB247" s="412"/>
      <c r="AC247" s="412"/>
      <c r="AD247" s="412"/>
      <c r="AE247" s="412"/>
      <c r="AF247" s="412"/>
      <c r="AG247" s="412"/>
      <c r="AH247" s="412"/>
      <c r="AI247" s="412"/>
      <c r="AJ247" s="412"/>
      <c r="AK247" s="412"/>
      <c r="AL247" s="412"/>
      <c r="AM247" s="313"/>
    </row>
    <row r="248" spans="1:39" s="283" customFormat="1" ht="15" outlineLevel="1">
      <c r="A248" s="509">
        <v>31</v>
      </c>
      <c r="B248" s="324" t="s">
        <v>490</v>
      </c>
      <c r="C248" s="291" t="s">
        <v>25</v>
      </c>
      <c r="D248" s="295"/>
      <c r="E248" s="295"/>
      <c r="F248" s="295"/>
      <c r="G248" s="295"/>
      <c r="H248" s="295"/>
      <c r="I248" s="295"/>
      <c r="J248" s="295"/>
      <c r="K248" s="295"/>
      <c r="L248" s="295"/>
      <c r="M248" s="295"/>
      <c r="N248" s="295">
        <v>0</v>
      </c>
      <c r="O248" s="295"/>
      <c r="P248" s="295"/>
      <c r="Q248" s="295"/>
      <c r="R248" s="295"/>
      <c r="S248" s="295"/>
      <c r="T248" s="295"/>
      <c r="U248" s="295"/>
      <c r="V248" s="295"/>
      <c r="W248" s="295"/>
      <c r="X248" s="295"/>
      <c r="Y248" s="410"/>
      <c r="Z248" s="410"/>
      <c r="AA248" s="410"/>
      <c r="AB248" s="410"/>
      <c r="AC248" s="410"/>
      <c r="AD248" s="410"/>
      <c r="AE248" s="410"/>
      <c r="AF248" s="410"/>
      <c r="AG248" s="410"/>
      <c r="AH248" s="410"/>
      <c r="AI248" s="410"/>
      <c r="AJ248" s="410"/>
      <c r="AK248" s="410"/>
      <c r="AL248" s="410"/>
      <c r="AM248" s="296">
        <f>SUM(Y248:AL248)</f>
        <v>0</v>
      </c>
    </row>
    <row r="249" spans="1:39" s="283" customFormat="1" ht="15" outlineLevel="1">
      <c r="A249" s="509"/>
      <c r="B249" s="324" t="s">
        <v>244</v>
      </c>
      <c r="C249" s="291" t="s">
        <v>163</v>
      </c>
      <c r="D249" s="295"/>
      <c r="E249" s="295"/>
      <c r="F249" s="295"/>
      <c r="G249" s="295"/>
      <c r="H249" s="295"/>
      <c r="I249" s="295"/>
      <c r="J249" s="295"/>
      <c r="K249" s="295"/>
      <c r="L249" s="295"/>
      <c r="M249" s="295"/>
      <c r="N249" s="295">
        <f>N248</f>
        <v>0</v>
      </c>
      <c r="O249" s="295"/>
      <c r="P249" s="295"/>
      <c r="Q249" s="295"/>
      <c r="R249" s="295"/>
      <c r="S249" s="295"/>
      <c r="T249" s="295"/>
      <c r="U249" s="295"/>
      <c r="V249" s="295"/>
      <c r="W249" s="295"/>
      <c r="X249" s="295"/>
      <c r="Y249" s="411">
        <f>Y248</f>
        <v>0</v>
      </c>
      <c r="Z249" s="411">
        <f t="shared" ref="Z249:AL249" si="67">Z248</f>
        <v>0</v>
      </c>
      <c r="AA249" s="411">
        <f t="shared" si="67"/>
        <v>0</v>
      </c>
      <c r="AB249" s="411">
        <f t="shared" si="67"/>
        <v>0</v>
      </c>
      <c r="AC249" s="411">
        <f t="shared" si="67"/>
        <v>0</v>
      </c>
      <c r="AD249" s="411">
        <f t="shared" si="67"/>
        <v>0</v>
      </c>
      <c r="AE249" s="411">
        <f t="shared" si="67"/>
        <v>0</v>
      </c>
      <c r="AF249" s="411">
        <f t="shared" si="67"/>
        <v>0</v>
      </c>
      <c r="AG249" s="411">
        <f t="shared" si="67"/>
        <v>0</v>
      </c>
      <c r="AH249" s="411">
        <f t="shared" si="67"/>
        <v>0</v>
      </c>
      <c r="AI249" s="411">
        <f t="shared" si="67"/>
        <v>0</v>
      </c>
      <c r="AJ249" s="411">
        <f t="shared" si="67"/>
        <v>0</v>
      </c>
      <c r="AK249" s="411">
        <f t="shared" si="67"/>
        <v>0</v>
      </c>
      <c r="AL249" s="411">
        <f t="shared" si="67"/>
        <v>0</v>
      </c>
      <c r="AM249" s="505"/>
    </row>
    <row r="250" spans="1:39" s="283" customFormat="1" ht="15" outlineLevel="1">
      <c r="A250" s="509"/>
      <c r="B250" s="324"/>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412"/>
      <c r="Z250" s="412"/>
      <c r="AA250" s="412"/>
      <c r="AB250" s="412"/>
      <c r="AC250" s="412"/>
      <c r="AD250" s="412"/>
      <c r="AE250" s="412"/>
      <c r="AF250" s="412"/>
      <c r="AG250" s="412"/>
      <c r="AH250" s="412"/>
      <c r="AI250" s="412"/>
      <c r="AJ250" s="412"/>
      <c r="AK250" s="412"/>
      <c r="AL250" s="412"/>
      <c r="AM250" s="313"/>
    </row>
    <row r="251" spans="1:39" s="283" customFormat="1" ht="15" outlineLevel="1">
      <c r="A251" s="509">
        <v>32</v>
      </c>
      <c r="B251" s="324" t="s">
        <v>491</v>
      </c>
      <c r="C251" s="291" t="s">
        <v>25</v>
      </c>
      <c r="D251" s="295"/>
      <c r="E251" s="295"/>
      <c r="F251" s="295"/>
      <c r="G251" s="295"/>
      <c r="H251" s="295"/>
      <c r="I251" s="295"/>
      <c r="J251" s="295"/>
      <c r="K251" s="295"/>
      <c r="L251" s="295"/>
      <c r="M251" s="295"/>
      <c r="N251" s="295">
        <v>0</v>
      </c>
      <c r="O251" s="295"/>
      <c r="P251" s="295"/>
      <c r="Q251" s="295"/>
      <c r="R251" s="295"/>
      <c r="S251" s="295"/>
      <c r="T251" s="295"/>
      <c r="U251" s="295"/>
      <c r="V251" s="295"/>
      <c r="W251" s="295"/>
      <c r="X251" s="295"/>
      <c r="Y251" s="410"/>
      <c r="Z251" s="410"/>
      <c r="AA251" s="410"/>
      <c r="AB251" s="410"/>
      <c r="AC251" s="410"/>
      <c r="AD251" s="410"/>
      <c r="AE251" s="410"/>
      <c r="AF251" s="410"/>
      <c r="AG251" s="410"/>
      <c r="AH251" s="410"/>
      <c r="AI251" s="410"/>
      <c r="AJ251" s="410"/>
      <c r="AK251" s="410"/>
      <c r="AL251" s="410"/>
      <c r="AM251" s="296">
        <f>SUM(Y251:AL251)</f>
        <v>0</v>
      </c>
    </row>
    <row r="252" spans="1:39" s="283" customFormat="1" ht="15" outlineLevel="1">
      <c r="A252" s="509"/>
      <c r="B252" s="324" t="s">
        <v>244</v>
      </c>
      <c r="C252" s="291" t="s">
        <v>163</v>
      </c>
      <c r="D252" s="295"/>
      <c r="E252" s="295"/>
      <c r="F252" s="295"/>
      <c r="G252" s="295"/>
      <c r="H252" s="295"/>
      <c r="I252" s="295"/>
      <c r="J252" s="295"/>
      <c r="K252" s="295"/>
      <c r="L252" s="295"/>
      <c r="M252" s="295"/>
      <c r="N252" s="295">
        <f>N251</f>
        <v>0</v>
      </c>
      <c r="O252" s="295"/>
      <c r="P252" s="295"/>
      <c r="Q252" s="295"/>
      <c r="R252" s="295"/>
      <c r="S252" s="295"/>
      <c r="T252" s="295"/>
      <c r="U252" s="295"/>
      <c r="V252" s="295"/>
      <c r="W252" s="295"/>
      <c r="X252" s="295"/>
      <c r="Y252" s="411">
        <f>Y251</f>
        <v>0</v>
      </c>
      <c r="Z252" s="411">
        <f t="shared" ref="Z252:AL252" si="68">Z251</f>
        <v>0</v>
      </c>
      <c r="AA252" s="411">
        <f t="shared" si="68"/>
        <v>0</v>
      </c>
      <c r="AB252" s="411">
        <f t="shared" si="68"/>
        <v>0</v>
      </c>
      <c r="AC252" s="411">
        <f t="shared" si="68"/>
        <v>0</v>
      </c>
      <c r="AD252" s="411">
        <f t="shared" si="68"/>
        <v>0</v>
      </c>
      <c r="AE252" s="411">
        <f t="shared" si="68"/>
        <v>0</v>
      </c>
      <c r="AF252" s="411">
        <f t="shared" si="68"/>
        <v>0</v>
      </c>
      <c r="AG252" s="411">
        <f t="shared" si="68"/>
        <v>0</v>
      </c>
      <c r="AH252" s="411">
        <f t="shared" si="68"/>
        <v>0</v>
      </c>
      <c r="AI252" s="411">
        <f t="shared" si="68"/>
        <v>0</v>
      </c>
      <c r="AJ252" s="411">
        <f t="shared" si="68"/>
        <v>0</v>
      </c>
      <c r="AK252" s="411">
        <f t="shared" si="68"/>
        <v>0</v>
      </c>
      <c r="AL252" s="411">
        <f t="shared" si="68"/>
        <v>0</v>
      </c>
      <c r="AM252" s="505"/>
    </row>
    <row r="253" spans="1:39" s="283" customFormat="1" ht="15" outlineLevel="1">
      <c r="A253" s="509"/>
      <c r="B253" s="324"/>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412"/>
      <c r="Z253" s="412"/>
      <c r="AA253" s="412"/>
      <c r="AB253" s="412"/>
      <c r="AC253" s="412"/>
      <c r="AD253" s="412"/>
      <c r="AE253" s="412"/>
      <c r="AF253" s="412"/>
      <c r="AG253" s="412"/>
      <c r="AH253" s="412"/>
      <c r="AI253" s="412"/>
      <c r="AJ253" s="412"/>
      <c r="AK253" s="412"/>
      <c r="AL253" s="412"/>
      <c r="AM253" s="313"/>
    </row>
    <row r="254" spans="1:39" s="283" customFormat="1" ht="15" outlineLevel="1">
      <c r="A254" s="509">
        <v>33</v>
      </c>
      <c r="B254" s="324" t="s">
        <v>492</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0"/>
      <c r="Z254" s="410"/>
      <c r="AA254" s="410"/>
      <c r="AB254" s="410"/>
      <c r="AC254" s="410"/>
      <c r="AD254" s="410"/>
      <c r="AE254" s="410"/>
      <c r="AF254" s="410"/>
      <c r="AG254" s="410"/>
      <c r="AH254" s="410"/>
      <c r="AI254" s="410"/>
      <c r="AJ254" s="410"/>
      <c r="AK254" s="410"/>
      <c r="AL254" s="410"/>
      <c r="AM254" s="296">
        <f>SUM(Y254:AL254)</f>
        <v>0</v>
      </c>
    </row>
    <row r="255" spans="1:39" s="283" customFormat="1" ht="15" outlineLevel="1">
      <c r="A255" s="509"/>
      <c r="B255" s="324" t="s">
        <v>244</v>
      </c>
      <c r="C255" s="291" t="s">
        <v>163</v>
      </c>
      <c r="D255" s="295"/>
      <c r="E255" s="295"/>
      <c r="F255" s="295"/>
      <c r="G255" s="295"/>
      <c r="H255" s="295"/>
      <c r="I255" s="295"/>
      <c r="J255" s="295"/>
      <c r="K255" s="295"/>
      <c r="L255" s="295"/>
      <c r="M255" s="295"/>
      <c r="N255" s="295">
        <f>N254</f>
        <v>12</v>
      </c>
      <c r="O255" s="295"/>
      <c r="P255" s="295"/>
      <c r="Q255" s="295"/>
      <c r="R255" s="295"/>
      <c r="S255" s="295"/>
      <c r="T255" s="295"/>
      <c r="U255" s="295"/>
      <c r="V255" s="295"/>
      <c r="W255" s="295"/>
      <c r="X255" s="295"/>
      <c r="Y255" s="411">
        <f>Y254</f>
        <v>0</v>
      </c>
      <c r="Z255" s="411">
        <f t="shared" ref="Z255:AL255" si="69">Z254</f>
        <v>0</v>
      </c>
      <c r="AA255" s="411">
        <f t="shared" si="69"/>
        <v>0</v>
      </c>
      <c r="AB255" s="411">
        <f t="shared" si="69"/>
        <v>0</v>
      </c>
      <c r="AC255" s="411">
        <f t="shared" si="69"/>
        <v>0</v>
      </c>
      <c r="AD255" s="411">
        <f t="shared" si="69"/>
        <v>0</v>
      </c>
      <c r="AE255" s="411">
        <f t="shared" si="69"/>
        <v>0</v>
      </c>
      <c r="AF255" s="411">
        <f t="shared" si="69"/>
        <v>0</v>
      </c>
      <c r="AG255" s="411">
        <f t="shared" si="69"/>
        <v>0</v>
      </c>
      <c r="AH255" s="411">
        <f t="shared" si="69"/>
        <v>0</v>
      </c>
      <c r="AI255" s="411">
        <f t="shared" si="69"/>
        <v>0</v>
      </c>
      <c r="AJ255" s="411">
        <f t="shared" si="69"/>
        <v>0</v>
      </c>
      <c r="AK255" s="411">
        <f t="shared" si="69"/>
        <v>0</v>
      </c>
      <c r="AL255" s="411">
        <f t="shared" si="69"/>
        <v>0</v>
      </c>
      <c r="AM255" s="505"/>
    </row>
    <row r="256" spans="1:39" ht="15" outlineLevel="1">
      <c r="B256" s="315"/>
      <c r="C256" s="325"/>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01"/>
      <c r="Z256" s="301"/>
      <c r="AA256" s="301"/>
      <c r="AB256" s="301"/>
      <c r="AC256" s="301"/>
      <c r="AD256" s="301"/>
      <c r="AE256" s="301"/>
      <c r="AF256" s="301"/>
      <c r="AG256" s="301"/>
      <c r="AH256" s="301"/>
      <c r="AI256" s="301"/>
      <c r="AJ256" s="301"/>
      <c r="AK256" s="301"/>
      <c r="AL256" s="301"/>
      <c r="AM256" s="306"/>
    </row>
    <row r="257" spans="1:41" ht="15.75">
      <c r="B257" s="327" t="s">
        <v>245</v>
      </c>
      <c r="C257" s="329"/>
      <c r="D257" s="329">
        <f>SUM(D150:D255)</f>
        <v>3795957.0713382885</v>
      </c>
      <c r="E257" s="329"/>
      <c r="F257" s="329"/>
      <c r="G257" s="329"/>
      <c r="H257" s="329"/>
      <c r="I257" s="329"/>
      <c r="J257" s="329"/>
      <c r="K257" s="329"/>
      <c r="L257" s="329"/>
      <c r="M257" s="329"/>
      <c r="N257" s="329"/>
      <c r="O257" s="329">
        <f>SUM(O150:O255)</f>
        <v>1283.0515325950166</v>
      </c>
      <c r="P257" s="329"/>
      <c r="Q257" s="329"/>
      <c r="R257" s="329"/>
      <c r="S257" s="329"/>
      <c r="T257" s="329"/>
      <c r="U257" s="329"/>
      <c r="V257" s="329"/>
      <c r="W257" s="329"/>
      <c r="X257" s="329"/>
      <c r="Y257" s="329">
        <f>IF(Y149="kWh",SUMPRODUCT(D150:D255,Y150:Y255))</f>
        <v>372639.96314218489</v>
      </c>
      <c r="Z257" s="329">
        <f>IF(Z149="kWh",SUMPRODUCT(D150:D255,Z150:Z255))</f>
        <v>518160.80960892158</v>
      </c>
      <c r="AA257" s="329">
        <f>IF(AA149="kW",SUMPRODUCT(N150:N255,O150:O255,AA150:AA255),SUMPRODUCT(D150:D255,AA150:AA255))</f>
        <v>0</v>
      </c>
      <c r="AB257" s="329">
        <f>IF(AB149="kW",SUMPRODUCT(N150:N255,O150:O255,AB150:AB255),SUMPRODUCT(D150:D255,AB150:AB255))</f>
        <v>491.22432149279774</v>
      </c>
      <c r="AC257" s="329">
        <f>IF(AC149="kW",SUMPRODUCT(N150:N255,O150:O255,AC150:AC255),SUMPRODUCT(D150:D255,AC150:AC255))</f>
        <v>3933.3187398652158</v>
      </c>
      <c r="AD257" s="329">
        <f>IF(AD149="kW",SUMPRODUCT(N150:N255,O150:O255,AD150:AD255),SUMPRODUCT(D150:D255,AD150:AD255))</f>
        <v>0</v>
      </c>
      <c r="AE257" s="329">
        <f>IF(AE149="kW",SUMPRODUCT(N150:N255,O150:O255,AE150:AE255),SUMPRODUCT(D150:D255,AE150:AE255))</f>
        <v>0</v>
      </c>
      <c r="AF257" s="329">
        <f>IF(AF149="kW",SUMPRODUCT(N150:N255,O150:O255,AF150:AF255),SUMPRODUCT(D150:D255,AF150:AF255))</f>
        <v>0</v>
      </c>
      <c r="AG257" s="754"/>
      <c r="AH257" s="329">
        <f>IF(AH149="kW",SUMPRODUCT(N150:N255,O150:O255,AH150:AH255),SUMPRODUCT(D150:D255,AH150:AH255))</f>
        <v>0</v>
      </c>
      <c r="AI257" s="329">
        <f>IF(AI149="kW",SUMPRODUCT(N150:N255,O150:O255,AI150:AI255),SUMPRODUCT(D150:D255,AI150:AI255))</f>
        <v>0</v>
      </c>
      <c r="AJ257" s="329">
        <f>IF(AJ149="kW",SUMPRODUCT(N150:N255,O150:O255,AJ150:AJ255),SUMPRODUCT(D150:D255,AJ150:AJ255))</f>
        <v>0</v>
      </c>
      <c r="AK257" s="329">
        <f>IF(AK149="kW",SUMPRODUCT(N150:N255,O150:O255,AK150:AK255),SUMPRODUCT(D150:D255,AK150:AK255))</f>
        <v>0</v>
      </c>
      <c r="AL257" s="329">
        <f>IF(AL149="kW",SUMPRODUCT(N150:N255,O150:O255,AL150:AL255),SUMPRODUCT(D150:D255,AL150:AL255))</f>
        <v>0</v>
      </c>
      <c r="AM257" s="330"/>
    </row>
    <row r="258" spans="1:41" ht="15.75">
      <c r="B258" s="331" t="s">
        <v>246</v>
      </c>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f>HLOOKUP(Y148,'2. LRAMVA Threshold'!$B$42:$Q$53,4,FALSE)</f>
        <v>0</v>
      </c>
      <c r="Z258" s="328">
        <f>HLOOKUP(Z148,'2. LRAMVA Threshold'!$B$42:$Q$53,4,FALSE)</f>
        <v>0</v>
      </c>
      <c r="AA258" s="328">
        <f>HLOOKUP(AA148,'2. LRAMVA Threshold'!$B$42:$Q$53,4,FALSE)</f>
        <v>0</v>
      </c>
      <c r="AB258" s="328">
        <f>HLOOKUP(AB148,'2. LRAMVA Threshold'!$B$42:$Q$53,4,FALSE)</f>
        <v>0</v>
      </c>
      <c r="AC258" s="328">
        <f>HLOOKUP(AC148,'2. LRAMVA Threshold'!$B$42:$Q$53,4,FALSE)</f>
        <v>0</v>
      </c>
      <c r="AD258" s="328">
        <f>HLOOKUP(AD148,'2. LRAMVA Threshold'!$B$42:$Q$53,4,FALSE)</f>
        <v>0</v>
      </c>
      <c r="AE258" s="328">
        <f>HLOOKUP(AE148,'2. LRAMVA Threshold'!$B$42:$Q$53,4,FALSE)</f>
        <v>0</v>
      </c>
      <c r="AF258" s="328">
        <f>HLOOKUP(AF148,'2. LRAMVA Threshold'!$B$42:$Q$53,4,FALSE)</f>
        <v>0</v>
      </c>
      <c r="AG258" s="328">
        <f>HLOOKUP(AG148,'2. LRAMVA Threshold'!$B$42:$Q$53,4,FALSE)</f>
        <v>0</v>
      </c>
      <c r="AH258" s="328">
        <f>HLOOKUP(AH148,'2. LRAMVA Threshold'!$B$42:$Q$53,4,FALSE)</f>
        <v>0</v>
      </c>
      <c r="AI258" s="328">
        <f>HLOOKUP(AI148,'2. LRAMVA Threshold'!$B$42:$Q$53,4,FALSE)</f>
        <v>0</v>
      </c>
      <c r="AJ258" s="328">
        <f>HLOOKUP(AJ148,'2. LRAMVA Threshold'!$B$42:$Q$53,4,FALSE)</f>
        <v>0</v>
      </c>
      <c r="AK258" s="328">
        <f>HLOOKUP(AK148,'2. LRAMVA Threshold'!$B$42:$Q$53,4,FALSE)</f>
        <v>0</v>
      </c>
      <c r="AL258" s="328">
        <f>HLOOKUP(AL148,'2. LRAMVA Threshold'!$B$42:$Q$53,4,FALSE)</f>
        <v>0</v>
      </c>
      <c r="AM258" s="332"/>
    </row>
    <row r="259" spans="1:41" ht="15">
      <c r="B259" s="324"/>
      <c r="C259" s="333"/>
      <c r="D259" s="334"/>
      <c r="E259" s="334"/>
      <c r="F259" s="334"/>
      <c r="G259" s="334"/>
      <c r="H259" s="334"/>
      <c r="I259" s="334"/>
      <c r="J259" s="334"/>
      <c r="K259" s="334"/>
      <c r="L259" s="334"/>
      <c r="M259" s="334"/>
      <c r="N259" s="334"/>
      <c r="O259" s="335"/>
      <c r="P259" s="334"/>
      <c r="Q259" s="334"/>
      <c r="R259" s="334"/>
      <c r="S259" s="336"/>
      <c r="T259" s="336"/>
      <c r="U259" s="336"/>
      <c r="V259" s="336"/>
      <c r="W259" s="334"/>
      <c r="X259" s="334"/>
      <c r="Y259" s="300"/>
      <c r="Z259" s="300"/>
      <c r="AA259" s="300"/>
      <c r="AB259" s="300"/>
      <c r="AC259" s="300"/>
      <c r="AD259" s="300"/>
      <c r="AE259" s="300"/>
      <c r="AF259" s="300"/>
      <c r="AG259" s="300"/>
      <c r="AH259" s="300"/>
      <c r="AI259" s="300"/>
      <c r="AJ259" s="300"/>
      <c r="AK259" s="300"/>
      <c r="AL259" s="300"/>
      <c r="AM259" s="337"/>
    </row>
    <row r="260" spans="1:41" ht="15">
      <c r="B260" s="324" t="s">
        <v>165</v>
      </c>
      <c r="C260" s="338"/>
      <c r="D260" s="338"/>
      <c r="E260" s="376"/>
      <c r="F260" s="376"/>
      <c r="G260" s="376"/>
      <c r="H260" s="376"/>
      <c r="I260" s="376"/>
      <c r="J260" s="376"/>
      <c r="K260" s="376"/>
      <c r="L260" s="376"/>
      <c r="M260" s="376"/>
      <c r="N260" s="376"/>
      <c r="O260" s="291"/>
      <c r="P260" s="340"/>
      <c r="Q260" s="340"/>
      <c r="R260" s="340"/>
      <c r="S260" s="339"/>
      <c r="T260" s="339"/>
      <c r="U260" s="339"/>
      <c r="V260" s="339"/>
      <c r="W260" s="340"/>
      <c r="X260" s="340"/>
      <c r="Y260" s="341">
        <f>HLOOKUP(Y$20,'3.  Distribution Rates'!$C$122:$P$133,4,FALSE)</f>
        <v>0</v>
      </c>
      <c r="Z260" s="341">
        <f>HLOOKUP(Z$20,'3.  Distribution Rates'!$C$122:$P$133,4,FALSE)</f>
        <v>0</v>
      </c>
      <c r="AA260" s="341">
        <f>HLOOKUP(AA$20,'3.  Distribution Rates'!$C$122:$P$133,4,FALSE)</f>
        <v>0</v>
      </c>
      <c r="AB260" s="341">
        <f>HLOOKUP(AB$20,'3.  Distribution Rates'!$C$122:$P$133,4,FALSE)</f>
        <v>0</v>
      </c>
      <c r="AC260" s="341">
        <f>HLOOKUP(AC$20,'3.  Distribution Rates'!$C$122:$P$133,4,FALSE)</f>
        <v>0</v>
      </c>
      <c r="AD260" s="341">
        <f>HLOOKUP(AD$20,'3.  Distribution Rates'!$C$122:$P$133,4,FALSE)</f>
        <v>0</v>
      </c>
      <c r="AE260" s="341">
        <f>HLOOKUP(AE$20,'3.  Distribution Rates'!$C$122:$P$133,4,FALSE)</f>
        <v>0</v>
      </c>
      <c r="AF260" s="341">
        <f>HLOOKUP(AF$20,'3.  Distribution Rates'!$C$122:$P$133,4,FALSE)</f>
        <v>0</v>
      </c>
      <c r="AG260" s="341">
        <f>HLOOKUP(AG$20,'3.  Distribution Rates'!$C$122:$P$133,4,FALSE)</f>
        <v>0</v>
      </c>
      <c r="AH260" s="341">
        <f>HLOOKUP(AH$20,'3.  Distribution Rates'!$C$122:$P$133,4,FALSE)</f>
        <v>0</v>
      </c>
      <c r="AI260" s="341">
        <f>HLOOKUP(AI$20,'3.  Distribution Rates'!$C$122:$P$133,4,FALSE)</f>
        <v>0</v>
      </c>
      <c r="AJ260" s="341">
        <f>HLOOKUP(AJ$20,'3.  Distribution Rates'!$C$122:$P$133,4,FALSE)</f>
        <v>0</v>
      </c>
      <c r="AK260" s="341">
        <f>HLOOKUP(AK$20,'3.  Distribution Rates'!$C$122:$P$133,4,FALSE)</f>
        <v>0</v>
      </c>
      <c r="AL260" s="341">
        <f>HLOOKUP(AL$20,'3.  Distribution Rates'!$C$122:$P$133,4,FALSE)</f>
        <v>0</v>
      </c>
      <c r="AM260" s="377"/>
    </row>
    <row r="261" spans="1:41" ht="15">
      <c r="B261" s="294" t="s">
        <v>154</v>
      </c>
      <c r="C261" s="345"/>
      <c r="D261" s="309"/>
      <c r="E261" s="279"/>
      <c r="F261" s="279"/>
      <c r="G261" s="279"/>
      <c r="H261" s="279"/>
      <c r="I261" s="279"/>
      <c r="J261" s="279"/>
      <c r="K261" s="279"/>
      <c r="L261" s="279"/>
      <c r="M261" s="279"/>
      <c r="N261" s="279"/>
      <c r="O261" s="291"/>
      <c r="P261" s="279"/>
      <c r="Q261" s="279"/>
      <c r="R261" s="279"/>
      <c r="S261" s="309"/>
      <c r="T261" s="309"/>
      <c r="U261" s="309"/>
      <c r="V261" s="309"/>
      <c r="W261" s="279"/>
      <c r="X261" s="279"/>
      <c r="Y261" s="378">
        <f t="shared" ref="Y261:AL261" si="70">Y135*Y260</f>
        <v>0</v>
      </c>
      <c r="Z261" s="378">
        <f t="shared" si="70"/>
        <v>0</v>
      </c>
      <c r="AA261" s="378">
        <f t="shared" si="70"/>
        <v>0</v>
      </c>
      <c r="AB261" s="378">
        <f t="shared" si="70"/>
        <v>0</v>
      </c>
      <c r="AC261" s="378">
        <f t="shared" si="70"/>
        <v>0</v>
      </c>
      <c r="AD261" s="378">
        <f t="shared" si="70"/>
        <v>0</v>
      </c>
      <c r="AE261" s="378">
        <f t="shared" si="70"/>
        <v>0</v>
      </c>
      <c r="AF261" s="378">
        <f t="shared" si="70"/>
        <v>0</v>
      </c>
      <c r="AG261" s="378">
        <f t="shared" si="70"/>
        <v>0</v>
      </c>
      <c r="AH261" s="378">
        <f t="shared" si="70"/>
        <v>0</v>
      </c>
      <c r="AI261" s="378">
        <f t="shared" si="70"/>
        <v>0</v>
      </c>
      <c r="AJ261" s="378">
        <f t="shared" si="70"/>
        <v>0</v>
      </c>
      <c r="AK261" s="378">
        <f t="shared" si="70"/>
        <v>0</v>
      </c>
      <c r="AL261" s="378">
        <f t="shared" si="70"/>
        <v>0</v>
      </c>
      <c r="AM261" s="629">
        <f>SUM(Y261:AL261)</f>
        <v>0</v>
      </c>
    </row>
    <row r="262" spans="1:41" ht="15">
      <c r="B262" s="294" t="s">
        <v>155</v>
      </c>
      <c r="C262" s="345"/>
      <c r="D262" s="309"/>
      <c r="E262" s="279"/>
      <c r="F262" s="279"/>
      <c r="G262" s="279"/>
      <c r="H262" s="279"/>
      <c r="I262" s="279"/>
      <c r="J262" s="279"/>
      <c r="K262" s="279"/>
      <c r="L262" s="279"/>
      <c r="M262" s="279"/>
      <c r="N262" s="279"/>
      <c r="O262" s="291"/>
      <c r="P262" s="279"/>
      <c r="Q262" s="279"/>
      <c r="R262" s="279"/>
      <c r="S262" s="309"/>
      <c r="T262" s="309"/>
      <c r="U262" s="309"/>
      <c r="V262" s="309"/>
      <c r="W262" s="279"/>
      <c r="X262" s="279"/>
      <c r="Y262" s="378">
        <f t="shared" ref="Y262:AE262" si="71">Y257*Y260</f>
        <v>0</v>
      </c>
      <c r="Z262" s="378">
        <f t="shared" si="71"/>
        <v>0</v>
      </c>
      <c r="AA262" s="379">
        <f t="shared" si="71"/>
        <v>0</v>
      </c>
      <c r="AB262" s="379">
        <f t="shared" si="71"/>
        <v>0</v>
      </c>
      <c r="AC262" s="379">
        <f t="shared" si="71"/>
        <v>0</v>
      </c>
      <c r="AD262" s="379">
        <f t="shared" si="71"/>
        <v>0</v>
      </c>
      <c r="AE262" s="379">
        <f t="shared" si="71"/>
        <v>0</v>
      </c>
      <c r="AF262" s="379">
        <f t="shared" ref="AF262:AL262" si="72">AF257*AF260</f>
        <v>0</v>
      </c>
      <c r="AG262" s="379">
        <f t="shared" si="72"/>
        <v>0</v>
      </c>
      <c r="AH262" s="379">
        <f t="shared" si="72"/>
        <v>0</v>
      </c>
      <c r="AI262" s="379">
        <f t="shared" si="72"/>
        <v>0</v>
      </c>
      <c r="AJ262" s="379">
        <f t="shared" si="72"/>
        <v>0</v>
      </c>
      <c r="AK262" s="379">
        <f t="shared" si="72"/>
        <v>0</v>
      </c>
      <c r="AL262" s="379">
        <f t="shared" si="72"/>
        <v>0</v>
      </c>
      <c r="AM262" s="629">
        <f>SUM(Y262:AL262)</f>
        <v>0</v>
      </c>
    </row>
    <row r="263" spans="1:41" s="380" customFormat="1" ht="15.75">
      <c r="A263" s="511"/>
      <c r="B263" s="349" t="s">
        <v>254</v>
      </c>
      <c r="C263" s="345"/>
      <c r="D263" s="336"/>
      <c r="E263" s="334"/>
      <c r="F263" s="334"/>
      <c r="G263" s="334"/>
      <c r="H263" s="334"/>
      <c r="I263" s="334"/>
      <c r="J263" s="334"/>
      <c r="K263" s="334"/>
      <c r="L263" s="334"/>
      <c r="M263" s="334"/>
      <c r="N263" s="334"/>
      <c r="O263" s="300"/>
      <c r="P263" s="334"/>
      <c r="Q263" s="334"/>
      <c r="R263" s="334"/>
      <c r="S263" s="336"/>
      <c r="T263" s="336"/>
      <c r="U263" s="336"/>
      <c r="V263" s="336"/>
      <c r="W263" s="334"/>
      <c r="X263" s="334"/>
      <c r="Y263" s="346">
        <f>SUM(Y261:Y262)</f>
        <v>0</v>
      </c>
      <c r="Z263" s="346">
        <f t="shared" ref="Z263:AE263" si="73">SUM(Z261:Z262)</f>
        <v>0</v>
      </c>
      <c r="AA263" s="346">
        <f t="shared" si="73"/>
        <v>0</v>
      </c>
      <c r="AB263" s="346">
        <f t="shared" si="73"/>
        <v>0</v>
      </c>
      <c r="AC263" s="346">
        <f t="shared" si="73"/>
        <v>0</v>
      </c>
      <c r="AD263" s="346">
        <f t="shared" si="73"/>
        <v>0</v>
      </c>
      <c r="AE263" s="346">
        <f t="shared" si="73"/>
        <v>0</v>
      </c>
      <c r="AF263" s="346">
        <f t="shared" ref="AF263:AL263" si="74">SUM(AF261:AF262)</f>
        <v>0</v>
      </c>
      <c r="AG263" s="346">
        <f t="shared" si="74"/>
        <v>0</v>
      </c>
      <c r="AH263" s="346">
        <f t="shared" si="74"/>
        <v>0</v>
      </c>
      <c r="AI263" s="346">
        <f t="shared" si="74"/>
        <v>0</v>
      </c>
      <c r="AJ263" s="346">
        <f t="shared" si="74"/>
        <v>0</v>
      </c>
      <c r="AK263" s="346">
        <f t="shared" si="74"/>
        <v>0</v>
      </c>
      <c r="AL263" s="346">
        <f t="shared" si="74"/>
        <v>0</v>
      </c>
      <c r="AM263" s="407">
        <f>SUM(AM261:AM262)</f>
        <v>0</v>
      </c>
    </row>
    <row r="264" spans="1:41" s="380" customFormat="1" ht="15.75">
      <c r="A264" s="511"/>
      <c r="B264" s="349" t="s">
        <v>247</v>
      </c>
      <c r="C264" s="345"/>
      <c r="D264" s="350"/>
      <c r="E264" s="334"/>
      <c r="F264" s="334"/>
      <c r="G264" s="334"/>
      <c r="H264" s="334"/>
      <c r="I264" s="334"/>
      <c r="J264" s="334"/>
      <c r="K264" s="334"/>
      <c r="L264" s="334"/>
      <c r="M264" s="334"/>
      <c r="N264" s="334"/>
      <c r="O264" s="300"/>
      <c r="P264" s="334"/>
      <c r="Q264" s="334"/>
      <c r="R264" s="334"/>
      <c r="S264" s="336"/>
      <c r="T264" s="336"/>
      <c r="U264" s="336"/>
      <c r="V264" s="336"/>
      <c r="W264" s="334"/>
      <c r="X264" s="334"/>
      <c r="Y264" s="347">
        <f t="shared" ref="Y264:AE264" si="75">Y258*Y260</f>
        <v>0</v>
      </c>
      <c r="Z264" s="347">
        <f t="shared" si="75"/>
        <v>0</v>
      </c>
      <c r="AA264" s="347">
        <f t="shared" si="75"/>
        <v>0</v>
      </c>
      <c r="AB264" s="347">
        <f t="shared" si="75"/>
        <v>0</v>
      </c>
      <c r="AC264" s="347">
        <f t="shared" si="75"/>
        <v>0</v>
      </c>
      <c r="AD264" s="347">
        <f t="shared" si="75"/>
        <v>0</v>
      </c>
      <c r="AE264" s="347">
        <f t="shared" si="75"/>
        <v>0</v>
      </c>
      <c r="AF264" s="347">
        <f t="shared" ref="AF264:AL264" si="76">AF258*AF260</f>
        <v>0</v>
      </c>
      <c r="AG264" s="347">
        <f t="shared" si="76"/>
        <v>0</v>
      </c>
      <c r="AH264" s="347">
        <f t="shared" si="76"/>
        <v>0</v>
      </c>
      <c r="AI264" s="347">
        <f t="shared" si="76"/>
        <v>0</v>
      </c>
      <c r="AJ264" s="347">
        <f t="shared" si="76"/>
        <v>0</v>
      </c>
      <c r="AK264" s="347">
        <f t="shared" si="76"/>
        <v>0</v>
      </c>
      <c r="AL264" s="347">
        <f t="shared" si="76"/>
        <v>0</v>
      </c>
      <c r="AM264" s="407">
        <f>SUM(Y264:AL264)</f>
        <v>0</v>
      </c>
    </row>
    <row r="265" spans="1:41" s="380" customFormat="1" ht="15.75">
      <c r="A265" s="511"/>
      <c r="B265" s="349" t="s">
        <v>255</v>
      </c>
      <c r="C265" s="345"/>
      <c r="D265" s="350"/>
      <c r="E265" s="334"/>
      <c r="F265" s="334"/>
      <c r="G265" s="334"/>
      <c r="H265" s="334"/>
      <c r="I265" s="334"/>
      <c r="J265" s="334"/>
      <c r="K265" s="334"/>
      <c r="L265" s="334"/>
      <c r="M265" s="334"/>
      <c r="N265" s="334"/>
      <c r="O265" s="300"/>
      <c r="P265" s="334"/>
      <c r="Q265" s="334"/>
      <c r="R265" s="334"/>
      <c r="S265" s="350"/>
      <c r="T265" s="350"/>
      <c r="U265" s="350"/>
      <c r="V265" s="350"/>
      <c r="W265" s="334"/>
      <c r="X265" s="334"/>
      <c r="AM265" s="407">
        <f>AM263-AM264</f>
        <v>0</v>
      </c>
    </row>
    <row r="266" spans="1:41" ht="15">
      <c r="B266" s="324"/>
      <c r="C266" s="350"/>
      <c r="D266" s="350"/>
      <c r="E266" s="334"/>
      <c r="F266" s="334"/>
      <c r="G266" s="334"/>
      <c r="H266" s="334"/>
      <c r="I266" s="334"/>
      <c r="J266" s="334"/>
      <c r="K266" s="334"/>
      <c r="L266" s="334"/>
      <c r="M266" s="334"/>
      <c r="N266" s="334"/>
      <c r="O266" s="300"/>
      <c r="P266" s="334"/>
      <c r="Q266" s="334"/>
      <c r="R266" s="334"/>
      <c r="S266" s="350"/>
      <c r="T266" s="345"/>
      <c r="U266" s="350"/>
      <c r="V266" s="350"/>
      <c r="W266" s="334"/>
      <c r="X266" s="334"/>
      <c r="AM266" s="348"/>
    </row>
    <row r="267" spans="1:41" ht="15">
      <c r="B267" s="294" t="s">
        <v>70</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SUMPRODUCT(E150:E255,Y150:Y255)</f>
        <v>372639.96386133844</v>
      </c>
      <c r="Z267" s="291">
        <f>SUMPRODUCT(E150:E255,Z150:Z255)</f>
        <v>513560.31071280706</v>
      </c>
      <c r="AA267" s="291">
        <f>IF(AA149="kW",SUMPRODUCT(N150:N255,P150:P255,AA150:AA255),SUMPRODUCT(E150:E255,AA150:AA255))</f>
        <v>0</v>
      </c>
      <c r="AB267" s="291">
        <f>IF(AB149="kW",SUMPRODUCT(N150:N255,P150:P255,AB150:AB255),SUMPRODUCT(E150:E255,AB150:AB255))</f>
        <v>470.45654267907111</v>
      </c>
      <c r="AC267" s="291">
        <f>IF(AC149="kW",SUMPRODUCT(N150:N255,P150:P255,AC150:AC255),SUMPRODUCT(E150:E255,AC150:AC255))</f>
        <v>3816.0352828517553</v>
      </c>
      <c r="AD267" s="291">
        <f>IF(AD149="kW",SUMPRODUCT(N150:N255,P150:P255,AD150:AD255),SUMPRODUCT(E150:E255, AD150:AD255))</f>
        <v>0</v>
      </c>
      <c r="AE267" s="291">
        <f>IF(AE149="kW",SUMPRODUCT(N150:N255,P150:P255,AE150:AE255),SUMPRODUCT(E150:E255,AE150:AE255))</f>
        <v>0</v>
      </c>
      <c r="AF267" s="291">
        <f>IF(AF149="kW",SUMPRODUCT(N150:N255,P150:P255,AF150:AF255),SUMPRODUCT(E150:E255,AF150:AF255))</f>
        <v>0</v>
      </c>
      <c r="AG267" s="340">
        <f>'8.  Streetlighting'!F49</f>
        <v>1219.2528</v>
      </c>
      <c r="AH267" s="291">
        <f>IF(AH149="kW",SUMPRODUCT(N150:N255,P150:P255,AH150:AH255),SUMPRODUCT(E150:E255,AH150:AH255))</f>
        <v>0</v>
      </c>
      <c r="AI267" s="291">
        <f>IF(AI149="kW",SUMPRODUCT(N150:N255,P150:P255,AI150:AI255),SUMPRODUCT(E150:E255,AI150:AI255))</f>
        <v>0</v>
      </c>
      <c r="AJ267" s="291">
        <f>IF(AJ149="kW",SUMPRODUCT(N150:N255,P150:P255,AJ150:AJ255),SUMPRODUCT(E150:E255,AJ150:AJ255))</f>
        <v>0</v>
      </c>
      <c r="AK267" s="291">
        <f>IF(AK149="kW",SUMPRODUCT(N150:N255,P150:P255,AK150:AK255),SUMPRODUCT(E150:E255,AK150:AK255))</f>
        <v>0</v>
      </c>
      <c r="AL267" s="291">
        <f>IF(AL149="kW",SUMPRODUCT(N150:N255,P150:P255,AL150:AL255),SUMPRODUCT(E150:E255,AL150:AL255))</f>
        <v>0</v>
      </c>
      <c r="AM267" s="348"/>
      <c r="AO267" s="283"/>
    </row>
    <row r="268" spans="1:41" ht="15">
      <c r="B268" s="294" t="s">
        <v>71</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SUMPRODUCT(F150:F255,Y150:Y255)</f>
        <v>372208.76384933846</v>
      </c>
      <c r="Z268" s="291">
        <f>SUMPRODUCT(F150:F255,Z150:Z255)</f>
        <v>510738.60748595191</v>
      </c>
      <c r="AA268" s="291">
        <f>IF(AA149="kW",SUMPRODUCT(N150:N255,Q150:Q255,AA150:AA255),SUMPRODUCT(F150:F255,AA150:AA255))</f>
        <v>0</v>
      </c>
      <c r="AB268" s="291">
        <f>IF(AB149="kW",SUMPRODUCT(N150:N255,Q150:Q255,AB150:AB255),SUMPRODUCT(F150:F255,AB150:AB255))</f>
        <v>458.07726631086251</v>
      </c>
      <c r="AC268" s="291">
        <f>IF(AC149="kW",SUMPRODUCT(N150:N255,Q150:Q255,AC150:AC255),SUMPRODUCT(F150:F255, AC150:AC255))</f>
        <v>3732.0686537774191</v>
      </c>
      <c r="AD268" s="291">
        <f>IF(AD149="kW",SUMPRODUCT(N150:N255,Q150:Q255,AD150:AD255),SUMPRODUCT(F150:F255, AD150:AD255))</f>
        <v>0</v>
      </c>
      <c r="AE268" s="291">
        <f>IF(AE149="kW",SUMPRODUCT(N150:N255,Q150:Q255,AE150:AE255),SUMPRODUCT(F150:F255,AE150:AE255))</f>
        <v>0</v>
      </c>
      <c r="AF268" s="291">
        <f>IF(AF149="kW",SUMPRODUCT(N150:N255,Q150:Q255,AF150:AF255),SUMPRODUCT(F150:F255,AF150:AF255))</f>
        <v>0</v>
      </c>
      <c r="AG268" s="340">
        <f>'8.  Streetlighting'!F50</f>
        <v>1219.2528</v>
      </c>
      <c r="AH268" s="291">
        <f>IF(AH149="kW",SUMPRODUCT(N150:N255,Q150:Q255,AH150:AH255),SUMPRODUCT(F150:F255,AH150:AH255))</f>
        <v>0</v>
      </c>
      <c r="AI268" s="291">
        <f>IF(AI149="kW",SUMPRODUCT(N150:N255,Q150:Q255,AI150:AI255),SUMPRODUCT(F150:F255,AI150:AI255))</f>
        <v>0</v>
      </c>
      <c r="AJ268" s="291">
        <f>IF(AJ149="kW",SUMPRODUCT(N150:N255,Q150:Q255,AJ150:AJ255),SUMPRODUCT(F150:F255,AJ150:AJ255))</f>
        <v>0</v>
      </c>
      <c r="AK268" s="291">
        <f>IF(AK149="kW",SUMPRODUCT(N150:N255,Q150:Q255,AK150:AK255),SUMPRODUCT(F150:F255,AK150:AK255))</f>
        <v>0</v>
      </c>
      <c r="AL268" s="291">
        <f>IF(AL149="kW",SUMPRODUCT(N150:N255,Q150:Q255,AL150:AL255),SUMPRODUCT(F150:F255,AL150:AL255))</f>
        <v>0</v>
      </c>
      <c r="AM268" s="337"/>
    </row>
    <row r="269" spans="1:41" ht="15">
      <c r="B269" s="324" t="s">
        <v>189</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SUMPRODUCT(G150:G255,Y150:Y255)</f>
        <v>370786.74397288589</v>
      </c>
      <c r="Z269" s="291">
        <f>SUMPRODUCT(G150:G255,Z150:Z255)</f>
        <v>435925.38857967162</v>
      </c>
      <c r="AA269" s="291">
        <f>IF(AA149="kW",SUMPRODUCT(N150:N255,R150:R255,AA150:AA255),SUMPRODUCT(G150:G255,AA150:AA255))</f>
        <v>0</v>
      </c>
      <c r="AB269" s="291">
        <f>IF(AB149="kW",SUMPRODUCT(N150:N255,R150:R255,AB150:AB255),SUMPRODUCT(G150:G255,AB150:AB255))</f>
        <v>432.49216278774969</v>
      </c>
      <c r="AC269" s="291">
        <f>IF(AC149="kW",SUMPRODUCT(N150:N255,R150:R255,AC150:AC255),SUMPRODUCT(G150:G255, AC150:AC255))</f>
        <v>3587.5799524987542</v>
      </c>
      <c r="AD269" s="291">
        <f>IF(AD149="kW",SUMPRODUCT(N150:N255,R150:R255,AD150:AD255),SUMPRODUCT(G150:G255, AD150:AD255))</f>
        <v>0</v>
      </c>
      <c r="AE269" s="291">
        <f>IF(AE149="kW",SUMPRODUCT(N150:N255,R150:R255,AE150:AE255),SUMPRODUCT(G150:G255,AE150:AE255))</f>
        <v>0</v>
      </c>
      <c r="AF269" s="291">
        <f>IF(AF149="kW",SUMPRODUCT(N150:N255,R150:R255,AF150:AF255),SUMPRODUCT(G150:G255,AF150:AF255))</f>
        <v>0</v>
      </c>
      <c r="AG269" s="340">
        <f>'8.  Streetlighting'!F51</f>
        <v>1219.2528</v>
      </c>
      <c r="AH269" s="291">
        <f>IF(AH149="kW",SUMPRODUCT(N150:N255,R150:R255,AH150:AH255),SUMPRODUCT(G150:G255,AH150:AH255))</f>
        <v>0</v>
      </c>
      <c r="AI269" s="291">
        <f>IF(AI149="kW",SUMPRODUCT(N150:N255,R150:R255,AI150:AI255),SUMPRODUCT(G150:G255,AI150:AI255))</f>
        <v>0</v>
      </c>
      <c r="AJ269" s="291">
        <f>IF(AJ149="kW",SUMPRODUCT(N150:N255,R150:R255,AJ150:AJ255),SUMPRODUCT(G150:G255,AJ150:AJ255))</f>
        <v>0</v>
      </c>
      <c r="AK269" s="291">
        <f>IF(AK149="kW",SUMPRODUCT(N150:N255,R150:R255,AK150:AK255),SUMPRODUCT(G150:G255,AK150:AK255))</f>
        <v>0</v>
      </c>
      <c r="AL269" s="291">
        <f>IF(AL149="kW",SUMPRODUCT(N150:N255,R150:R255,AL150:AL255),SUMPRODUCT(G150:G255,AL150:AL255))</f>
        <v>0</v>
      </c>
      <c r="AM269" s="337"/>
    </row>
    <row r="270" spans="1:41" ht="15">
      <c r="B270" s="324" t="s">
        <v>190</v>
      </c>
      <c r="C270" s="356"/>
      <c r="D270" s="279"/>
      <c r="E270" s="279"/>
      <c r="F270" s="279"/>
      <c r="G270" s="279"/>
      <c r="H270" s="279"/>
      <c r="I270" s="279"/>
      <c r="J270" s="279"/>
      <c r="K270" s="279"/>
      <c r="L270" s="279"/>
      <c r="M270" s="279"/>
      <c r="N270" s="279"/>
      <c r="O270" s="357"/>
      <c r="P270" s="279"/>
      <c r="Q270" s="279"/>
      <c r="R270" s="279"/>
      <c r="S270" s="304"/>
      <c r="T270" s="309"/>
      <c r="U270" s="309"/>
      <c r="V270" s="279"/>
      <c r="W270" s="279"/>
      <c r="X270" s="309"/>
      <c r="Y270" s="291">
        <f>SUMPRODUCT(H150:H255,Y150:Y255)</f>
        <v>301359.79295052704</v>
      </c>
      <c r="Z270" s="291">
        <f>SUMPRODUCT(H150:H255,Z150:Z255)</f>
        <v>434571.91054987261</v>
      </c>
      <c r="AA270" s="291">
        <f>IF(AA149="kW",SUMPRODUCT(N150:N255,S150:S255,AA150:AA255),SUMPRODUCT(H150:H255,AA150:AA255))</f>
        <v>0</v>
      </c>
      <c r="AB270" s="291">
        <f>IF(AB149="kW",SUMPRODUCT(N150:N255,S150:S255,AB150:AB255),SUMPRODUCT(H150:H255,AB150:AB255))</f>
        <v>432.49216278774969</v>
      </c>
      <c r="AC270" s="291">
        <f>IF(AC149="kW",SUMPRODUCT(N150:N255,S150:S255,AC150:AC255),SUMPRODUCT(H150:H255, AC150:AC255))</f>
        <v>3587.5799524987542</v>
      </c>
      <c r="AD270" s="291">
        <f>IF(AD149="kW",SUMPRODUCT(N150:N255,S150:S255,AD150:AD255),SUMPRODUCT(H150:H255, AD150:AD255))</f>
        <v>0</v>
      </c>
      <c r="AE270" s="291">
        <f>IF(AE149="kW",SUMPRODUCT(N150:N255,S150:S255,AE150:AE255),SUMPRODUCT(H150:H255,AE150:AE255))</f>
        <v>0</v>
      </c>
      <c r="AF270" s="291">
        <f>IF(AF149="kW",SUMPRODUCT(N150:N255,S150:S255,AF150:AF255),SUMPRODUCT(H150:H255,AF150:AF255))</f>
        <v>0</v>
      </c>
      <c r="AG270" s="340">
        <f>'8.  Streetlighting'!F52</f>
        <v>1219.2528</v>
      </c>
      <c r="AH270" s="291">
        <f>IF(AH149="kW",SUMPRODUCT(N150:N255,S150:S255,AH150:AH255),SUMPRODUCT(H150:H255,AH150:AH255))</f>
        <v>0</v>
      </c>
      <c r="AI270" s="291">
        <f>IF(AI149="kW",SUMPRODUCT(N150:N255,S150:S255,AI150:AI255),SUMPRODUCT(H150:H255,AI150:AI255))</f>
        <v>0</v>
      </c>
      <c r="AJ270" s="291">
        <f>IF(AJ149="kW",SUMPRODUCT(N150:N255,S150:S255,AJ150:AJ255),SUMPRODUCT(H150:H255,AJ150:AJ255))</f>
        <v>0</v>
      </c>
      <c r="AK270" s="291">
        <f>IF(AK149="kW",SUMPRODUCT(N150:N255,S150:S255,AK150:AK255),SUMPRODUCT(H150:H255,AK150:AK255))</f>
        <v>0</v>
      </c>
      <c r="AL270" s="291">
        <f>IF(AL149="kW",SUMPRODUCT(N150:N255,S150:S255,AL150:AL255),SUMPRODUCT(H150:H255,AL150:AL255))</f>
        <v>0</v>
      </c>
      <c r="AM270" s="337"/>
    </row>
    <row r="271" spans="1:41" ht="15">
      <c r="B271" s="324" t="s">
        <v>191</v>
      </c>
      <c r="C271" s="356"/>
      <c r="D271" s="279"/>
      <c r="E271" s="279"/>
      <c r="F271" s="279"/>
      <c r="G271" s="279"/>
      <c r="H271" s="279"/>
      <c r="I271" s="279"/>
      <c r="J271" s="279"/>
      <c r="K271" s="279"/>
      <c r="L271" s="279"/>
      <c r="M271" s="279"/>
      <c r="N271" s="279"/>
      <c r="O271" s="357"/>
      <c r="P271" s="279"/>
      <c r="Q271" s="279"/>
      <c r="R271" s="279"/>
      <c r="S271" s="304"/>
      <c r="T271" s="309"/>
      <c r="U271" s="309"/>
      <c r="V271" s="279"/>
      <c r="W271" s="279"/>
      <c r="X271" s="309"/>
      <c r="Y271" s="291">
        <f>SUMPRODUCT(I150:I255,Y150:Y255)</f>
        <v>212725.14830847882</v>
      </c>
      <c r="Z271" s="291">
        <f>SUMPRODUCT(I150:I255,Z150:Z255)</f>
        <v>245710.97925252485</v>
      </c>
      <c r="AA271" s="291">
        <f>IF(AA149="kW",SUMPRODUCT(N150:N255,T150:T255,AA150:AA255),SUMPRODUCT(I150:I255,AA150:AA255))</f>
        <v>0</v>
      </c>
      <c r="AB271" s="291">
        <f>IF(AB149="kW",SUMPRODUCT(N150:N255,T150:T255,AB150:AB255),SUMPRODUCT(I150:I255,AB150:AB255))</f>
        <v>414.75180494052097</v>
      </c>
      <c r="AC271" s="291">
        <f>IF(AC149="kW",SUMPRODUCT(N150:N255,T150:T255,AC150:AC255),SUMPRODUCT(I150:I255, AC150:AC255))</f>
        <v>3487.3934801927398</v>
      </c>
      <c r="AD271" s="291">
        <f>IF(AD149="kW",SUMPRODUCT(N150:N255,T150:T255,AD150:AD255),SUMPRODUCT(I150:I255, AD150:AD255))</f>
        <v>0</v>
      </c>
      <c r="AE271" s="291">
        <f>IF(AE149="kW",SUMPRODUCT(N150:N255,T150:T255,AE150:AE255),SUMPRODUCT(I150:I255,AE150:AE255))</f>
        <v>0</v>
      </c>
      <c r="AF271" s="291">
        <f>IF(AF149="kW",SUMPRODUCT(N150:N255,T150:T255,AF150:AF255),SUMPRODUCT(I150:I255,AF150:AF255))</f>
        <v>0</v>
      </c>
      <c r="AG271" s="340">
        <f>'8.  Streetlighting'!F53</f>
        <v>1219.2528</v>
      </c>
      <c r="AH271" s="291">
        <f>IF(AH149="kW",SUMPRODUCT(N150:N255,T150:T255,AH150:AH255),SUMPRODUCT(I150:I255,AH150:AH255))</f>
        <v>0</v>
      </c>
      <c r="AI271" s="291">
        <f>IF(AI149="kW",SUMPRODUCT(N150:N255,T150:T255,AI150:AI255),SUMPRODUCT(I150:I255,AI150:AI255))</f>
        <v>0</v>
      </c>
      <c r="AJ271" s="291">
        <f>IF(AJ149="kW",SUMPRODUCT(N150:N255,T150:T255,AJ150:AJ255),SUMPRODUCT(I150:I255,AJ150:AJ255))</f>
        <v>0</v>
      </c>
      <c r="AK271" s="291">
        <f>IF(AK149="kW",SUMPRODUCT(N150:N255,T150:T255,AK150:AK255),SUMPRODUCT(I150:I255,AK150:AK255))</f>
        <v>0</v>
      </c>
      <c r="AL271" s="291">
        <f>IF(AL149="kW",SUMPRODUCT(N150:N255,T150:T255,AL150:AL255),SUMPRODUCT(I150:I255,AL150:AL255))</f>
        <v>0</v>
      </c>
      <c r="AM271" s="337"/>
    </row>
    <row r="272" spans="1:41" ht="15">
      <c r="B272" s="324" t="s">
        <v>192</v>
      </c>
      <c r="C272" s="356"/>
      <c r="D272" s="309"/>
      <c r="E272" s="309"/>
      <c r="F272" s="309"/>
      <c r="G272" s="309"/>
      <c r="H272" s="309"/>
      <c r="I272" s="309"/>
      <c r="J272" s="309"/>
      <c r="K272" s="309"/>
      <c r="L272" s="309"/>
      <c r="M272" s="309"/>
      <c r="N272" s="309"/>
      <c r="O272" s="357"/>
      <c r="P272" s="309"/>
      <c r="Q272" s="309"/>
      <c r="R272" s="309"/>
      <c r="S272" s="304"/>
      <c r="T272" s="309"/>
      <c r="U272" s="309"/>
      <c r="V272" s="309"/>
      <c r="W272" s="309"/>
      <c r="X272" s="309"/>
      <c r="Y272" s="291">
        <f>SUMPRODUCT(J150:J255,Y150:Y255)</f>
        <v>0</v>
      </c>
      <c r="Z272" s="291">
        <f>SUMPRODUCT(J150:J255,Z150:Z255)</f>
        <v>0</v>
      </c>
      <c r="AA272" s="291">
        <f>IF(AA149="kW",SUMPRODUCT(N150:N255,U150:U255,AA150:AA255),SUMPRODUCT(J150:J255,AA150:AA255))</f>
        <v>0</v>
      </c>
      <c r="AB272" s="291">
        <f>IF(AB149="kW",SUMPRODUCT(N150:N255,U150:U255,AB150:AB255),SUMPRODUCT(J150:J255,AB150:AB255))</f>
        <v>0</v>
      </c>
      <c r="AC272" s="291">
        <f>IF(AC149="kW",SUMPRODUCT(N150:N255,U150:U255,AC150:AC255),SUMPRODUCT(J150:J255, AC150:AC255))</f>
        <v>0</v>
      </c>
      <c r="AD272" s="291">
        <f>IF(AD149="kW",SUMPRODUCT(N150:N255,U150:U255,AD150:AD255),SUMPRODUCT(J150:J255, AD150:AD255))</f>
        <v>0</v>
      </c>
      <c r="AE272" s="291">
        <f>IF(AE149="kW",SUMPRODUCT(N150:N255,U150:U255,AE150:AE255),SUMPRODUCT(J150:J255,AE150:AE255))</f>
        <v>0</v>
      </c>
      <c r="AF272" s="291">
        <f>IF(AF149="kW",SUMPRODUCT(N150:N255,U150:U255,AF150:AF255),SUMPRODUCT(J150:J255,AF150:AF255))</f>
        <v>0</v>
      </c>
      <c r="AG272" s="340">
        <f>'8.  Streetlighting'!F54</f>
        <v>0</v>
      </c>
      <c r="AH272" s="291">
        <f>IF(AH149="kW",SUMPRODUCT(N150:N255,U150:U255,AH150:AH255),SUMPRODUCT(J150:J255,AH150:AH255))</f>
        <v>0</v>
      </c>
      <c r="AI272" s="291">
        <f>IF(AI149="kW",SUMPRODUCT(N150:N255,U150:U255,AI150:AI255),SUMPRODUCT(J150:J255,AI150:AI255))</f>
        <v>0</v>
      </c>
      <c r="AJ272" s="291">
        <f>IF(AJ149="kW",SUMPRODUCT(N150:N255,U150:U255,AJ150:AJ255),SUMPRODUCT(J150:J255,AJ150:AJ255))</f>
        <v>0</v>
      </c>
      <c r="AK272" s="291">
        <f>IF(AK149="kW",SUMPRODUCT(N150:N255,U150:U255,AK150:AK255),SUMPRODUCT(J150:J255,AK150:AK255))</f>
        <v>0</v>
      </c>
      <c r="AL272" s="291">
        <f>IF(AL149="kW",SUMPRODUCT(N150:N255,U150:U255,AL150:AL255),SUMPRODUCT(J150:J255,AL150:AL255))</f>
        <v>0</v>
      </c>
      <c r="AM272" s="337"/>
    </row>
    <row r="273" spans="1:39" ht="15">
      <c r="B273" s="324" t="s">
        <v>193</v>
      </c>
      <c r="C273" s="356"/>
      <c r="D273" s="335"/>
      <c r="E273" s="335"/>
      <c r="F273" s="335"/>
      <c r="G273" s="335"/>
      <c r="H273" s="335"/>
      <c r="I273" s="335"/>
      <c r="J273" s="335"/>
      <c r="K273" s="335"/>
      <c r="L273" s="335"/>
      <c r="M273" s="335"/>
      <c r="N273" s="335"/>
      <c r="O273" s="309"/>
      <c r="P273" s="279"/>
      <c r="Q273" s="279"/>
      <c r="R273" s="309"/>
      <c r="S273" s="304"/>
      <c r="T273" s="309"/>
      <c r="U273" s="309"/>
      <c r="V273" s="357"/>
      <c r="W273" s="357"/>
      <c r="X273" s="309"/>
      <c r="Y273" s="291">
        <f>SUMPRODUCT(K150:K255,Y150:Y255)</f>
        <v>0</v>
      </c>
      <c r="Z273" s="291">
        <f>SUMPRODUCT(K150:K255,Z150:Z255)</f>
        <v>0</v>
      </c>
      <c r="AA273" s="291">
        <f>IF(AA149="kW",SUMPRODUCT(N150:N255,V150:V255,AA150:AA255),SUMPRODUCT(K150:K255,AA150:AA255))</f>
        <v>0</v>
      </c>
      <c r="AB273" s="291">
        <f>IF(AB149="kW",SUMPRODUCT(N150:N255,V150:V255,AB150:AB255),SUMPRODUCT(K150:K255,AB150:AB255))</f>
        <v>0</v>
      </c>
      <c r="AC273" s="291">
        <f>IF(AC149="kW",SUMPRODUCT(N150:N255,V150:V255,AC150:AC255),SUMPRODUCT(K150:K255, AC150:AC255))</f>
        <v>0</v>
      </c>
      <c r="AD273" s="291">
        <f>IF(AD149="kW",SUMPRODUCT(N150:N255,V150:V255,AD150:AD255),SUMPRODUCT(K150:K255, AD150:AD255))</f>
        <v>0</v>
      </c>
      <c r="AE273" s="291">
        <f>IF(AE149="kW",SUMPRODUCT(N150:N255,V150:V255,AE150:AE255),SUMPRODUCT(K150:K255,AE150:AE255))</f>
        <v>0</v>
      </c>
      <c r="AF273" s="291">
        <f>IF(AF149="kW",SUMPRODUCT(N150:N255,V150:V255,AF150:AF255),SUMPRODUCT(K150:K255,AF150:AF255))</f>
        <v>0</v>
      </c>
      <c r="AG273" s="291">
        <f>IF(AG149="kW",SUMPRODUCT(N150:N255,V150:V255,AG150:AG255),SUMPRODUCT(K150:K255,AG150:AG255))</f>
        <v>0</v>
      </c>
      <c r="AH273" s="291">
        <f>IF(AH149="kW",SUMPRODUCT(N150:N255,V150:V255,AH150:AH255),SUMPRODUCT(K150:K255,AH150:AH255))</f>
        <v>0</v>
      </c>
      <c r="AI273" s="291">
        <f>IF(AI149="kW",SUMPRODUCT(N150:N255,V150:V255,AI150:AI255),SUMPRODUCT(K150:K255,AI150:AI255))</f>
        <v>0</v>
      </c>
      <c r="AJ273" s="291">
        <f>IF(AJ149="kW",SUMPRODUCT(N150:N255,V150:V255,AJ150:AJ255),SUMPRODUCT(K150:K255,AJ150:AJ255))</f>
        <v>0</v>
      </c>
      <c r="AK273" s="291">
        <f>IF(AK149="kW",SUMPRODUCT(N150:N255,V150:V255,AK150:AK255),SUMPRODUCT(K150:K255,AK150:AK255))</f>
        <v>0</v>
      </c>
      <c r="AL273" s="291">
        <f>IF(AL149="kW",SUMPRODUCT(N150:N255,V150:V255,AL150:AL255),SUMPRODUCT(K150:K255,AL150:AL255))</f>
        <v>0</v>
      </c>
      <c r="AM273" s="337"/>
    </row>
    <row r="274" spans="1:39" ht="15">
      <c r="B274" s="381" t="s">
        <v>194</v>
      </c>
      <c r="C274" s="359"/>
      <c r="D274" s="382"/>
      <c r="E274" s="382"/>
      <c r="F274" s="382"/>
      <c r="G274" s="382"/>
      <c r="H274" s="382"/>
      <c r="I274" s="382"/>
      <c r="J274" s="382"/>
      <c r="K274" s="382"/>
      <c r="L274" s="382"/>
      <c r="M274" s="382"/>
      <c r="N274" s="382"/>
      <c r="O274" s="383"/>
      <c r="P274" s="384"/>
      <c r="Q274" s="384"/>
      <c r="R274" s="385"/>
      <c r="S274" s="364"/>
      <c r="T274" s="385"/>
      <c r="U274" s="385"/>
      <c r="V274" s="383"/>
      <c r="W274" s="383"/>
      <c r="X274" s="385"/>
      <c r="Y274" s="326">
        <f>SUMPRODUCT(L150:L255,Y150:Y255)</f>
        <v>0</v>
      </c>
      <c r="Z274" s="326">
        <f>SUMPRODUCT(L150:L255,Z150:Z255)</f>
        <v>0</v>
      </c>
      <c r="AA274" s="326">
        <f>IF(AA149="kW",SUMPRODUCT(N150:N255,W150:W255,AA150:AA255),SUMPRODUCT(L150:L255,AA150:AA255))</f>
        <v>0</v>
      </c>
      <c r="AB274" s="326">
        <f>IF(AB149="kW",SUMPRODUCT(N150:N255,W150:W255,AB150:AB255),SUMPRODUCT(L150:L255,AB150:AB255))</f>
        <v>0</v>
      </c>
      <c r="AC274" s="326">
        <f>IF(AC149="kW",SUMPRODUCT(N150:N255,W150:W255,AC150:AC255),SUMPRODUCT(L150:L255, AC150:AC255))</f>
        <v>0</v>
      </c>
      <c r="AD274" s="326">
        <f>IF(AD149="kW",SUMPRODUCT(N150:N255,W150:W255,AD150:AD255),SUMPRODUCT(L150:L255, AD150:AD255))</f>
        <v>0</v>
      </c>
      <c r="AE274" s="326">
        <f>IF(AE149="kW",SUMPRODUCT(N150:N255,W150:W255,AE150:AE255),SUMPRODUCT(L150:L255,AE150:AE255))</f>
        <v>0</v>
      </c>
      <c r="AF274" s="326">
        <f>IF(AF149="kW",SUMPRODUCT(N150:N255,W150:W255,AF150:AF255),SUMPRODUCT(L150:L255,AF150:AF255))</f>
        <v>0</v>
      </c>
      <c r="AG274" s="326">
        <f>IF(AG149="kW",SUMPRODUCT(N150:N255,W150:W255,AG150:AG255),SUMPRODUCT(L150:L255,AG150:AG255))</f>
        <v>0</v>
      </c>
      <c r="AH274" s="326">
        <f>IF(AH149="kW",SUMPRODUCT(N150:N255,W150:W255,AH150:AH255),SUMPRODUCT(L150:L255,AH150:AH255))</f>
        <v>0</v>
      </c>
      <c r="AI274" s="326">
        <f>IF(AI149="kW",SUMPRODUCT(N150:N255,W150:W255,AI150:AI255),SUMPRODUCT(L150:L255,AI150:AI255))</f>
        <v>0</v>
      </c>
      <c r="AJ274" s="326">
        <f>IF(AJ149="kW",SUMPRODUCT(N150:N255,W150:W255,AJ150:AJ255),SUMPRODUCT(L150:L255,AJ150:AJ255))</f>
        <v>0</v>
      </c>
      <c r="AK274" s="326">
        <f>IF(AK149="kW",SUMPRODUCT(N150:N255,W150:W255,AK150:AK255),SUMPRODUCT(L150:L255,AK150:AK255))</f>
        <v>0</v>
      </c>
      <c r="AL274" s="326">
        <f>IF(AL149="kW",SUMPRODUCT(N150:N255,W150:W255,AL150:AL255),SUMPRODUCT(L150:L255,AL150:AL255))</f>
        <v>0</v>
      </c>
      <c r="AM274" s="386"/>
    </row>
    <row r="275" spans="1:39" ht="18.75" customHeight="1">
      <c r="B275" s="368" t="s">
        <v>734</v>
      </c>
      <c r="C275" s="387"/>
      <c r="D275" s="388"/>
      <c r="E275" s="388"/>
      <c r="F275" s="388"/>
      <c r="G275" s="388"/>
      <c r="H275" s="388"/>
      <c r="I275" s="388"/>
      <c r="J275" s="388"/>
      <c r="K275" s="388"/>
      <c r="L275" s="388"/>
      <c r="M275" s="388"/>
      <c r="N275" s="388"/>
      <c r="O275" s="388"/>
      <c r="P275" s="388"/>
      <c r="Q275" s="388"/>
      <c r="R275" s="388"/>
      <c r="S275" s="371"/>
      <c r="T275" s="372"/>
      <c r="U275" s="388"/>
      <c r="V275" s="388"/>
      <c r="W275" s="388"/>
      <c r="X275" s="388"/>
      <c r="Y275" s="389"/>
      <c r="Z275" s="389"/>
      <c r="AA275" s="389"/>
      <c r="AB275" s="389"/>
      <c r="AC275" s="389"/>
      <c r="AD275" s="389"/>
      <c r="AE275" s="389"/>
      <c r="AF275" s="389"/>
      <c r="AG275" s="389"/>
      <c r="AH275" s="389"/>
      <c r="AI275" s="389"/>
      <c r="AJ275" s="389"/>
      <c r="AK275" s="389"/>
      <c r="AL275" s="389"/>
      <c r="AM275" s="389"/>
    </row>
    <row r="276" spans="1:39">
      <c r="E276" s="390"/>
      <c r="F276" s="390"/>
      <c r="G276" s="390"/>
      <c r="H276" s="390"/>
      <c r="I276" s="390"/>
      <c r="J276" s="390"/>
      <c r="K276" s="390"/>
      <c r="L276" s="390"/>
      <c r="M276" s="390"/>
      <c r="N276" s="390"/>
      <c r="O276" s="390"/>
      <c r="P276" s="390"/>
      <c r="Q276" s="390"/>
      <c r="R276" s="390"/>
      <c r="S276" s="390"/>
      <c r="T276" s="390"/>
      <c r="U276" s="390"/>
      <c r="V276" s="390"/>
      <c r="W276" s="390"/>
      <c r="X276" s="390"/>
      <c r="Y276" s="256"/>
      <c r="Z276" s="256"/>
      <c r="AA276" s="256"/>
      <c r="AB276" s="256"/>
      <c r="AC276" s="256"/>
      <c r="AD276" s="256"/>
      <c r="AE276" s="256"/>
      <c r="AF276" s="256"/>
      <c r="AG276" s="256"/>
      <c r="AH276" s="256"/>
      <c r="AI276" s="256"/>
      <c r="AJ276" s="256"/>
      <c r="AK276" s="256"/>
      <c r="AL276" s="256"/>
    </row>
    <row r="277" spans="1:39" ht="15.75">
      <c r="B277" s="280" t="s">
        <v>248</v>
      </c>
      <c r="C277" s="281"/>
      <c r="D277" s="592" t="s">
        <v>525</v>
      </c>
      <c r="E277" s="590"/>
      <c r="O277" s="281"/>
      <c r="Y277" s="270"/>
      <c r="Z277" s="267"/>
      <c r="AA277" s="267"/>
      <c r="AB277" s="267"/>
      <c r="AC277" s="267"/>
      <c r="AD277" s="267"/>
      <c r="AE277" s="267"/>
      <c r="AF277" s="267"/>
      <c r="AG277" s="267"/>
      <c r="AH277" s="267"/>
      <c r="AI277" s="267"/>
      <c r="AJ277" s="267"/>
      <c r="AK277" s="267"/>
      <c r="AL277" s="267"/>
      <c r="AM277" s="282"/>
    </row>
    <row r="278" spans="1:39" ht="33" customHeight="1">
      <c r="B278" s="866" t="s">
        <v>211</v>
      </c>
      <c r="C278" s="868" t="s">
        <v>33</v>
      </c>
      <c r="D278" s="284" t="s">
        <v>421</v>
      </c>
      <c r="E278" s="870" t="s">
        <v>209</v>
      </c>
      <c r="F278" s="871"/>
      <c r="G278" s="871"/>
      <c r="H278" s="871"/>
      <c r="I278" s="871"/>
      <c r="J278" s="871"/>
      <c r="K278" s="871"/>
      <c r="L278" s="871"/>
      <c r="M278" s="872"/>
      <c r="N278" s="876" t="s">
        <v>213</v>
      </c>
      <c r="O278" s="284" t="s">
        <v>422</v>
      </c>
      <c r="P278" s="870" t="s">
        <v>212</v>
      </c>
      <c r="Q278" s="871"/>
      <c r="R278" s="871"/>
      <c r="S278" s="871"/>
      <c r="T278" s="871"/>
      <c r="U278" s="871"/>
      <c r="V278" s="871"/>
      <c r="W278" s="871"/>
      <c r="X278" s="872"/>
      <c r="Y278" s="873" t="s">
        <v>243</v>
      </c>
      <c r="Z278" s="874"/>
      <c r="AA278" s="874"/>
      <c r="AB278" s="874"/>
      <c r="AC278" s="874"/>
      <c r="AD278" s="874"/>
      <c r="AE278" s="874"/>
      <c r="AF278" s="874"/>
      <c r="AG278" s="874"/>
      <c r="AH278" s="874"/>
      <c r="AI278" s="874"/>
      <c r="AJ278" s="874"/>
      <c r="AK278" s="874"/>
      <c r="AL278" s="874"/>
      <c r="AM278" s="875"/>
    </row>
    <row r="279" spans="1:39" ht="60.75" customHeight="1">
      <c r="B279" s="867"/>
      <c r="C279" s="869"/>
      <c r="D279" s="285">
        <v>2013</v>
      </c>
      <c r="E279" s="285">
        <v>2014</v>
      </c>
      <c r="F279" s="285">
        <v>2015</v>
      </c>
      <c r="G279" s="285">
        <v>2016</v>
      </c>
      <c r="H279" s="285">
        <v>2017</v>
      </c>
      <c r="I279" s="285">
        <v>2018</v>
      </c>
      <c r="J279" s="285">
        <v>2019</v>
      </c>
      <c r="K279" s="285">
        <v>2020</v>
      </c>
      <c r="L279" s="285">
        <v>2021</v>
      </c>
      <c r="M279" s="285">
        <v>2022</v>
      </c>
      <c r="N279" s="877"/>
      <c r="O279" s="285">
        <v>2013</v>
      </c>
      <c r="P279" s="285">
        <v>2014</v>
      </c>
      <c r="Q279" s="285">
        <v>2015</v>
      </c>
      <c r="R279" s="285">
        <v>2016</v>
      </c>
      <c r="S279" s="285">
        <v>2017</v>
      </c>
      <c r="T279" s="285">
        <v>2018</v>
      </c>
      <c r="U279" s="285">
        <v>2019</v>
      </c>
      <c r="V279" s="285">
        <v>2020</v>
      </c>
      <c r="W279" s="285">
        <v>2021</v>
      </c>
      <c r="X279" s="285">
        <v>2022</v>
      </c>
      <c r="Y279" s="285" t="str">
        <f>'1.  LRAMVA Summary'!D52</f>
        <v>Residential</v>
      </c>
      <c r="Z279" s="285" t="str">
        <f>'1.  LRAMVA Summary'!E52</f>
        <v>GS&lt;50 kW</v>
      </c>
      <c r="AA279" s="285" t="str">
        <f>'1.  LRAMVA Summary'!F52</f>
        <v>GS&gt;50 to 999 kW</v>
      </c>
      <c r="AB279" s="285" t="str">
        <f>'1.  LRAMVA Summary'!G52</f>
        <v>Intermediate</v>
      </c>
      <c r="AC279" s="285" t="str">
        <f>'1.  LRAMVA Summary'!H52</f>
        <v>Large Use</v>
      </c>
      <c r="AD279" s="285" t="str">
        <f>'1.  LRAMVA Summary'!I52</f>
        <v>Embedded Distributor</v>
      </c>
      <c r="AE279" s="285" t="str">
        <f>'1.  LRAMVA Summary'!J52</f>
        <v>Unmetered Scattered Load</v>
      </c>
      <c r="AF279" s="285" t="str">
        <f>'1.  LRAMVA Summary'!K52</f>
        <v>Sentinel Lighting</v>
      </c>
      <c r="AG279" s="285" t="str">
        <f>'1.  LRAMVA Summary'!L52</f>
        <v>Street Lighting</v>
      </c>
      <c r="AH279" s="285" t="str">
        <f>'1.  LRAMVA Summary'!M52</f>
        <v/>
      </c>
      <c r="AI279" s="285" t="str">
        <f>'1.  LRAMVA Summary'!N52</f>
        <v/>
      </c>
      <c r="AJ279" s="285" t="str">
        <f>'1.  LRAMVA Summary'!O52</f>
        <v/>
      </c>
      <c r="AK279" s="285" t="str">
        <f>'1.  LRAMVA Summary'!P52</f>
        <v/>
      </c>
      <c r="AL279" s="285" t="str">
        <f>'1.  LRAMVA Summary'!Q52</f>
        <v/>
      </c>
      <c r="AM279" s="287" t="str">
        <f>'1.  LRAMVA Summary'!R52</f>
        <v>Total</v>
      </c>
    </row>
    <row r="280" spans="1:39" ht="15" customHeight="1">
      <c r="A280" s="510"/>
      <c r="B280" s="288" t="s">
        <v>0</v>
      </c>
      <c r="C280" s="289"/>
      <c r="D280" s="289"/>
      <c r="E280" s="289"/>
      <c r="F280" s="289"/>
      <c r="G280" s="289"/>
      <c r="H280" s="289"/>
      <c r="I280" s="289"/>
      <c r="J280" s="289"/>
      <c r="K280" s="289"/>
      <c r="L280" s="289"/>
      <c r="M280" s="289"/>
      <c r="N280" s="290"/>
      <c r="O280" s="289"/>
      <c r="P280" s="289"/>
      <c r="Q280" s="289"/>
      <c r="R280" s="289"/>
      <c r="S280" s="289"/>
      <c r="T280" s="289"/>
      <c r="U280" s="289"/>
      <c r="V280" s="289"/>
      <c r="W280" s="289"/>
      <c r="X280" s="289"/>
      <c r="Y280" s="291" t="str">
        <f>'1.  LRAMVA Summary'!D53</f>
        <v>kWh</v>
      </c>
      <c r="Z280" s="291" t="str">
        <f>'1.  LRAMVA Summary'!E53</f>
        <v>kWh</v>
      </c>
      <c r="AA280" s="291" t="str">
        <f>'1.  LRAMVA Summary'!F53</f>
        <v>kW</v>
      </c>
      <c r="AB280" s="291" t="str">
        <f>'1.  LRAMVA Summary'!G53</f>
        <v>kW</v>
      </c>
      <c r="AC280" s="291" t="str">
        <f>'1.  LRAMVA Summary'!H53</f>
        <v>kW</v>
      </c>
      <c r="AD280" s="291" t="str">
        <f>'1.  LRAMVA Summary'!I53</f>
        <v>kW</v>
      </c>
      <c r="AE280" s="291" t="str">
        <f>'1.  LRAMVA Summary'!J53</f>
        <v>kWh</v>
      </c>
      <c r="AF280" s="291" t="str">
        <f>'1.  LRAMVA Summary'!K53</f>
        <v>kW</v>
      </c>
      <c r="AG280" s="291" t="str">
        <f>'1.  LRAMVA Summary'!L53</f>
        <v>kW</v>
      </c>
      <c r="AH280" s="291">
        <f>'1.  LRAMVA Summary'!M53</f>
        <v>0</v>
      </c>
      <c r="AI280" s="291">
        <f>'1.  LRAMVA Summary'!N53</f>
        <v>0</v>
      </c>
      <c r="AJ280" s="291">
        <f>'1.  LRAMVA Summary'!O53</f>
        <v>0</v>
      </c>
      <c r="AK280" s="291">
        <f>'1.  LRAMVA Summary'!P53</f>
        <v>0</v>
      </c>
      <c r="AL280" s="291">
        <f>'1.  LRAMVA Summary'!Q53</f>
        <v>0</v>
      </c>
      <c r="AM280" s="292"/>
    </row>
    <row r="281" spans="1:39" ht="15" outlineLevel="1">
      <c r="A281" s="509">
        <v>1</v>
      </c>
      <c r="B281" s="294" t="s">
        <v>1</v>
      </c>
      <c r="C281" s="291" t="s">
        <v>25</v>
      </c>
      <c r="D281" s="295">
        <v>86185.252999999997</v>
      </c>
      <c r="E281" s="295">
        <v>86185.253018723335</v>
      </c>
      <c r="F281" s="295">
        <v>86185.253018723335</v>
      </c>
      <c r="G281" s="295">
        <v>86082.708500390334</v>
      </c>
      <c r="H281" s="295">
        <v>49974.916272482442</v>
      </c>
      <c r="I281" s="295"/>
      <c r="J281" s="295"/>
      <c r="K281" s="295"/>
      <c r="L281" s="295"/>
      <c r="M281" s="295"/>
      <c r="N281" s="291"/>
      <c r="O281" s="295">
        <v>12.813511676786709</v>
      </c>
      <c r="P281" s="295">
        <v>12.813511676786709</v>
      </c>
      <c r="Q281" s="295">
        <v>12.813511676786709</v>
      </c>
      <c r="R281" s="295">
        <v>12.708727646786709</v>
      </c>
      <c r="S281" s="295">
        <v>7.344753496868007</v>
      </c>
      <c r="T281" s="295"/>
      <c r="U281" s="295"/>
      <c r="V281" s="295"/>
      <c r="W281" s="295"/>
      <c r="X281" s="295"/>
      <c r="Y281" s="410">
        <v>1</v>
      </c>
      <c r="Z281" s="410"/>
      <c r="AA281" s="410"/>
      <c r="AB281" s="410"/>
      <c r="AC281" s="410"/>
      <c r="AD281" s="410"/>
      <c r="AE281" s="410"/>
      <c r="AF281" s="410"/>
      <c r="AG281" s="410"/>
      <c r="AH281" s="410"/>
      <c r="AI281" s="410"/>
      <c r="AJ281" s="410"/>
      <c r="AK281" s="410"/>
      <c r="AL281" s="410"/>
      <c r="AM281" s="296">
        <f>SUM(Y281:AL281)</f>
        <v>1</v>
      </c>
    </row>
    <row r="282" spans="1:39" ht="15" outlineLevel="1">
      <c r="B282" s="294" t="s">
        <v>249</v>
      </c>
      <c r="C282" s="291" t="s">
        <v>163</v>
      </c>
      <c r="D282" s="295"/>
      <c r="E282" s="295"/>
      <c r="F282" s="295"/>
      <c r="G282" s="295"/>
      <c r="H282" s="295"/>
      <c r="I282" s="295"/>
      <c r="J282" s="295"/>
      <c r="K282" s="295"/>
      <c r="L282" s="295"/>
      <c r="M282" s="295"/>
      <c r="N282" s="468"/>
      <c r="O282" s="295"/>
      <c r="P282" s="295"/>
      <c r="Q282" s="295"/>
      <c r="R282" s="295"/>
      <c r="S282" s="295"/>
      <c r="T282" s="295"/>
      <c r="U282" s="295"/>
      <c r="V282" s="295"/>
      <c r="W282" s="295"/>
      <c r="X282" s="295"/>
      <c r="Y282" s="411">
        <f>Y281</f>
        <v>1</v>
      </c>
      <c r="Z282" s="411">
        <f>Z281</f>
        <v>0</v>
      </c>
      <c r="AA282" s="411">
        <f t="shared" ref="AA282:AL282" si="77">AA281</f>
        <v>0</v>
      </c>
      <c r="AB282" s="411">
        <f t="shared" si="77"/>
        <v>0</v>
      </c>
      <c r="AC282" s="411">
        <f t="shared" si="77"/>
        <v>0</v>
      </c>
      <c r="AD282" s="411">
        <f t="shared" si="77"/>
        <v>0</v>
      </c>
      <c r="AE282" s="411">
        <f t="shared" si="77"/>
        <v>0</v>
      </c>
      <c r="AF282" s="411">
        <f t="shared" si="77"/>
        <v>0</v>
      </c>
      <c r="AG282" s="411">
        <f t="shared" si="77"/>
        <v>0</v>
      </c>
      <c r="AH282" s="411">
        <f t="shared" si="77"/>
        <v>0</v>
      </c>
      <c r="AI282" s="411">
        <f t="shared" si="77"/>
        <v>0</v>
      </c>
      <c r="AJ282" s="411">
        <f t="shared" si="77"/>
        <v>0</v>
      </c>
      <c r="AK282" s="411">
        <f t="shared" si="77"/>
        <v>0</v>
      </c>
      <c r="AL282" s="411">
        <f t="shared" si="77"/>
        <v>0</v>
      </c>
      <c r="AM282" s="297"/>
    </row>
    <row r="283" spans="1:39" ht="15.75" outlineLevel="1">
      <c r="A283" s="511"/>
      <c r="B283" s="298"/>
      <c r="C283" s="299"/>
      <c r="D283" s="299"/>
      <c r="E283" s="299"/>
      <c r="F283" s="299"/>
      <c r="G283" s="299"/>
      <c r="H283" s="299"/>
      <c r="I283" s="299"/>
      <c r="J283" s="299"/>
      <c r="K283" s="299"/>
      <c r="L283" s="299"/>
      <c r="M283" s="299"/>
      <c r="N283" s="303"/>
      <c r="O283" s="299"/>
      <c r="P283" s="299"/>
      <c r="Q283" s="299"/>
      <c r="R283" s="299"/>
      <c r="S283" s="299"/>
      <c r="T283" s="299"/>
      <c r="U283" s="299"/>
      <c r="V283" s="299"/>
      <c r="W283" s="299"/>
      <c r="X283" s="299"/>
      <c r="Y283" s="412"/>
      <c r="Z283" s="413"/>
      <c r="AA283" s="413"/>
      <c r="AB283" s="413"/>
      <c r="AC283" s="413"/>
      <c r="AD283" s="413"/>
      <c r="AE283" s="413"/>
      <c r="AF283" s="413"/>
      <c r="AG283" s="413"/>
      <c r="AH283" s="413"/>
      <c r="AI283" s="413"/>
      <c r="AJ283" s="413"/>
      <c r="AK283" s="413"/>
      <c r="AL283" s="413"/>
      <c r="AM283" s="302"/>
    </row>
    <row r="284" spans="1:39" ht="15" outlineLevel="1">
      <c r="A284" s="509">
        <v>2</v>
      </c>
      <c r="B284" s="294" t="s">
        <v>2</v>
      </c>
      <c r="C284" s="291" t="s">
        <v>25</v>
      </c>
      <c r="D284" s="295">
        <v>4802.7179999999998</v>
      </c>
      <c r="E284" s="295">
        <v>4802.7184129999996</v>
      </c>
      <c r="F284" s="295">
        <v>4802.7184129999996</v>
      </c>
      <c r="G284" s="295">
        <v>4802.7184129999996</v>
      </c>
      <c r="H284" s="295">
        <v>0</v>
      </c>
      <c r="I284" s="295"/>
      <c r="J284" s="295"/>
      <c r="K284" s="295"/>
      <c r="L284" s="295"/>
      <c r="M284" s="295"/>
      <c r="N284" s="291"/>
      <c r="O284" s="295">
        <v>2.6935232880000002</v>
      </c>
      <c r="P284" s="295">
        <v>2.6935232880000002</v>
      </c>
      <c r="Q284" s="295">
        <v>2.6935232880000002</v>
      </c>
      <c r="R284" s="295">
        <v>2.6935232880000002</v>
      </c>
      <c r="S284" s="295">
        <v>0</v>
      </c>
      <c r="T284" s="295"/>
      <c r="U284" s="295"/>
      <c r="V284" s="295"/>
      <c r="W284" s="295"/>
      <c r="X284" s="295"/>
      <c r="Y284" s="410">
        <v>1</v>
      </c>
      <c r="Z284" s="410"/>
      <c r="AA284" s="410"/>
      <c r="AB284" s="410"/>
      <c r="AC284" s="410"/>
      <c r="AD284" s="410"/>
      <c r="AE284" s="410"/>
      <c r="AF284" s="410"/>
      <c r="AG284" s="410"/>
      <c r="AH284" s="410"/>
      <c r="AI284" s="410"/>
      <c r="AJ284" s="410"/>
      <c r="AK284" s="410"/>
      <c r="AL284" s="410"/>
      <c r="AM284" s="296">
        <f>SUM(Y284:AL284)</f>
        <v>1</v>
      </c>
    </row>
    <row r="285" spans="1:39" ht="15" outlineLevel="1">
      <c r="B285" s="294" t="s">
        <v>249</v>
      </c>
      <c r="C285" s="291" t="s">
        <v>163</v>
      </c>
      <c r="D285" s="295"/>
      <c r="E285" s="295"/>
      <c r="F285" s="295"/>
      <c r="G285" s="295"/>
      <c r="H285" s="295"/>
      <c r="I285" s="295"/>
      <c r="J285" s="295"/>
      <c r="K285" s="295"/>
      <c r="L285" s="295"/>
      <c r="M285" s="295"/>
      <c r="N285" s="468"/>
      <c r="O285" s="295"/>
      <c r="P285" s="295"/>
      <c r="Q285" s="295"/>
      <c r="R285" s="295"/>
      <c r="S285" s="295"/>
      <c r="T285" s="295"/>
      <c r="U285" s="295"/>
      <c r="V285" s="295"/>
      <c r="W285" s="295"/>
      <c r="X285" s="295"/>
      <c r="Y285" s="411">
        <f>Y284</f>
        <v>1</v>
      </c>
      <c r="Z285" s="411">
        <f>Z284</f>
        <v>0</v>
      </c>
      <c r="AA285" s="411">
        <f t="shared" ref="AA285:AL285" si="78">AA284</f>
        <v>0</v>
      </c>
      <c r="AB285" s="411">
        <f t="shared" si="78"/>
        <v>0</v>
      </c>
      <c r="AC285" s="411">
        <f t="shared" si="78"/>
        <v>0</v>
      </c>
      <c r="AD285" s="411">
        <f t="shared" si="78"/>
        <v>0</v>
      </c>
      <c r="AE285" s="411">
        <f t="shared" si="78"/>
        <v>0</v>
      </c>
      <c r="AF285" s="411">
        <f t="shared" si="78"/>
        <v>0</v>
      </c>
      <c r="AG285" s="411">
        <f t="shared" si="78"/>
        <v>0</v>
      </c>
      <c r="AH285" s="411">
        <f t="shared" si="78"/>
        <v>0</v>
      </c>
      <c r="AI285" s="411">
        <f t="shared" si="78"/>
        <v>0</v>
      </c>
      <c r="AJ285" s="411">
        <f t="shared" si="78"/>
        <v>0</v>
      </c>
      <c r="AK285" s="411">
        <f t="shared" si="78"/>
        <v>0</v>
      </c>
      <c r="AL285" s="411">
        <f t="shared" si="78"/>
        <v>0</v>
      </c>
      <c r="AM285" s="297"/>
    </row>
    <row r="286" spans="1:39" ht="15.75" outlineLevel="1">
      <c r="A286" s="511"/>
      <c r="B286" s="298"/>
      <c r="C286" s="299"/>
      <c r="D286" s="304"/>
      <c r="E286" s="304"/>
      <c r="F286" s="304"/>
      <c r="G286" s="304"/>
      <c r="H286" s="304"/>
      <c r="I286" s="304"/>
      <c r="J286" s="304"/>
      <c r="K286" s="304"/>
      <c r="L286" s="304"/>
      <c r="M286" s="304"/>
      <c r="N286" s="303"/>
      <c r="O286" s="304"/>
      <c r="P286" s="304"/>
      <c r="Q286" s="304"/>
      <c r="R286" s="304"/>
      <c r="S286" s="304"/>
      <c r="T286" s="304"/>
      <c r="U286" s="304"/>
      <c r="V286" s="304"/>
      <c r="W286" s="304"/>
      <c r="X286" s="304"/>
      <c r="Y286" s="412"/>
      <c r="Z286" s="413"/>
      <c r="AA286" s="413"/>
      <c r="AB286" s="413"/>
      <c r="AC286" s="413"/>
      <c r="AD286" s="413"/>
      <c r="AE286" s="413"/>
      <c r="AF286" s="413"/>
      <c r="AG286" s="413"/>
      <c r="AH286" s="413"/>
      <c r="AI286" s="413"/>
      <c r="AJ286" s="413"/>
      <c r="AK286" s="413"/>
      <c r="AL286" s="413"/>
      <c r="AM286" s="302"/>
    </row>
    <row r="287" spans="1:39" ht="15" outlineLevel="1">
      <c r="A287" s="509">
        <v>3</v>
      </c>
      <c r="B287" s="294" t="s">
        <v>3</v>
      </c>
      <c r="C287" s="291" t="s">
        <v>25</v>
      </c>
      <c r="D287" s="295">
        <v>148403.55600000001</v>
      </c>
      <c r="E287" s="295">
        <v>148403.556116172</v>
      </c>
      <c r="F287" s="295">
        <v>148403.556116172</v>
      </c>
      <c r="G287" s="295">
        <v>148403.556116172</v>
      </c>
      <c r="H287" s="295">
        <v>148403.556116172</v>
      </c>
      <c r="I287" s="295"/>
      <c r="J287" s="295"/>
      <c r="K287" s="295"/>
      <c r="L287" s="295"/>
      <c r="M287" s="295"/>
      <c r="N287" s="291"/>
      <c r="O287" s="295">
        <v>82.487486367000002</v>
      </c>
      <c r="P287" s="295">
        <v>82.487486367000002</v>
      </c>
      <c r="Q287" s="295">
        <v>82.487486367000002</v>
      </c>
      <c r="R287" s="295">
        <v>82.487486367000002</v>
      </c>
      <c r="S287" s="295">
        <v>82.487486367000002</v>
      </c>
      <c r="T287" s="295"/>
      <c r="U287" s="295"/>
      <c r="V287" s="295"/>
      <c r="W287" s="295"/>
      <c r="X287" s="295"/>
      <c r="Y287" s="410">
        <v>1</v>
      </c>
      <c r="Z287" s="410"/>
      <c r="AA287" s="410"/>
      <c r="AB287" s="410"/>
      <c r="AC287" s="410"/>
      <c r="AD287" s="410"/>
      <c r="AE287" s="410"/>
      <c r="AF287" s="410"/>
      <c r="AG287" s="410"/>
      <c r="AH287" s="410"/>
      <c r="AI287" s="410"/>
      <c r="AJ287" s="410"/>
      <c r="AK287" s="410"/>
      <c r="AL287" s="410"/>
      <c r="AM287" s="296">
        <f>SUM(Y287:AL287)</f>
        <v>1</v>
      </c>
    </row>
    <row r="288" spans="1:39" ht="15" outlineLevel="1">
      <c r="B288" s="294" t="s">
        <v>249</v>
      </c>
      <c r="C288" s="291" t="s">
        <v>163</v>
      </c>
      <c r="D288" s="295">
        <v>10528.924266</v>
      </c>
      <c r="E288" s="295">
        <v>10528.924266</v>
      </c>
      <c r="F288" s="295">
        <v>10528.924266</v>
      </c>
      <c r="G288" s="295">
        <v>10528.924266</v>
      </c>
      <c r="H288" s="295">
        <v>10528.924266</v>
      </c>
      <c r="I288" s="295"/>
      <c r="J288" s="295"/>
      <c r="K288" s="295"/>
      <c r="L288" s="295"/>
      <c r="M288" s="295"/>
      <c r="N288" s="468"/>
      <c r="O288" s="295">
        <v>5.9221945959999998</v>
      </c>
      <c r="P288" s="295">
        <v>5.9221945959999998</v>
      </c>
      <c r="Q288" s="295">
        <v>5.9221945959999998</v>
      </c>
      <c r="R288" s="295">
        <v>5.9221945959999998</v>
      </c>
      <c r="S288" s="295">
        <v>5.9221945959999998</v>
      </c>
      <c r="T288" s="295"/>
      <c r="U288" s="295"/>
      <c r="V288" s="295"/>
      <c r="W288" s="295"/>
      <c r="X288" s="295"/>
      <c r="Y288" s="411">
        <f>Y287</f>
        <v>1</v>
      </c>
      <c r="Z288" s="411">
        <f>Z287</f>
        <v>0</v>
      </c>
      <c r="AA288" s="411">
        <f t="shared" ref="AA288:AL288" si="79">AA287</f>
        <v>0</v>
      </c>
      <c r="AB288" s="411">
        <f t="shared" si="79"/>
        <v>0</v>
      </c>
      <c r="AC288" s="411">
        <f t="shared" si="79"/>
        <v>0</v>
      </c>
      <c r="AD288" s="411">
        <f t="shared" si="79"/>
        <v>0</v>
      </c>
      <c r="AE288" s="411">
        <f t="shared" si="79"/>
        <v>0</v>
      </c>
      <c r="AF288" s="411">
        <f t="shared" si="79"/>
        <v>0</v>
      </c>
      <c r="AG288" s="411">
        <f t="shared" si="79"/>
        <v>0</v>
      </c>
      <c r="AH288" s="411">
        <f t="shared" si="79"/>
        <v>0</v>
      </c>
      <c r="AI288" s="411">
        <f t="shared" si="79"/>
        <v>0</v>
      </c>
      <c r="AJ288" s="411">
        <f t="shared" si="79"/>
        <v>0</v>
      </c>
      <c r="AK288" s="411">
        <f t="shared" si="79"/>
        <v>0</v>
      </c>
      <c r="AL288" s="411">
        <f t="shared" si="79"/>
        <v>0</v>
      </c>
      <c r="AM288" s="297"/>
    </row>
    <row r="289" spans="1:39" ht="15" outlineLevel="1">
      <c r="B289" s="294"/>
      <c r="C289" s="305"/>
      <c r="D289" s="291"/>
      <c r="E289" s="291"/>
      <c r="F289" s="291"/>
      <c r="G289" s="291"/>
      <c r="H289" s="291"/>
      <c r="I289" s="291"/>
      <c r="J289" s="291"/>
      <c r="K289" s="291"/>
      <c r="L289" s="291"/>
      <c r="M289" s="291"/>
      <c r="N289" s="283"/>
      <c r="O289" s="291"/>
      <c r="P289" s="291"/>
      <c r="Q289" s="291"/>
      <c r="R289" s="291"/>
      <c r="S289" s="291"/>
      <c r="T289" s="291"/>
      <c r="U289" s="291"/>
      <c r="V289" s="291"/>
      <c r="W289" s="291"/>
      <c r="X289" s="291"/>
      <c r="Y289" s="412"/>
      <c r="Z289" s="412"/>
      <c r="AA289" s="412"/>
      <c r="AB289" s="412"/>
      <c r="AC289" s="412"/>
      <c r="AD289" s="412"/>
      <c r="AE289" s="412"/>
      <c r="AF289" s="412"/>
      <c r="AG289" s="412"/>
      <c r="AH289" s="412"/>
      <c r="AI289" s="412"/>
      <c r="AJ289" s="412"/>
      <c r="AK289" s="412"/>
      <c r="AL289" s="412"/>
      <c r="AM289" s="306"/>
    </row>
    <row r="290" spans="1:39" ht="15" outlineLevel="1">
      <c r="A290" s="509">
        <v>4</v>
      </c>
      <c r="B290" s="294" t="s">
        <v>4</v>
      </c>
      <c r="C290" s="291" t="s">
        <v>25</v>
      </c>
      <c r="D290" s="295">
        <v>27246.738000000001</v>
      </c>
      <c r="E290" s="295">
        <v>27246.738404847001</v>
      </c>
      <c r="F290" s="295">
        <v>26196.761428029</v>
      </c>
      <c r="G290" s="295">
        <v>22194.062919538999</v>
      </c>
      <c r="H290" s="295">
        <v>22194.062919538999</v>
      </c>
      <c r="I290" s="295"/>
      <c r="J290" s="295"/>
      <c r="K290" s="295"/>
      <c r="L290" s="295"/>
      <c r="M290" s="295"/>
      <c r="N290" s="291"/>
      <c r="O290" s="295">
        <v>1.8261622930000001</v>
      </c>
      <c r="P290" s="295">
        <v>1.8261622930000001</v>
      </c>
      <c r="Q290" s="295">
        <v>1.7602475740000001</v>
      </c>
      <c r="R290" s="295">
        <v>1.508968973</v>
      </c>
      <c r="S290" s="295">
        <v>1.508968973</v>
      </c>
      <c r="T290" s="295"/>
      <c r="U290" s="295"/>
      <c r="V290" s="295"/>
      <c r="W290" s="295"/>
      <c r="X290" s="295"/>
      <c r="Y290" s="410">
        <v>1</v>
      </c>
      <c r="Z290" s="410"/>
      <c r="AA290" s="410"/>
      <c r="AB290" s="410"/>
      <c r="AC290" s="410"/>
      <c r="AD290" s="410"/>
      <c r="AE290" s="410"/>
      <c r="AF290" s="410"/>
      <c r="AG290" s="410"/>
      <c r="AH290" s="410"/>
      <c r="AI290" s="410"/>
      <c r="AJ290" s="410"/>
      <c r="AK290" s="410"/>
      <c r="AL290" s="410"/>
      <c r="AM290" s="296">
        <f>SUM(Y290:AL290)</f>
        <v>1</v>
      </c>
    </row>
    <row r="291" spans="1:39" ht="15" outlineLevel="1">
      <c r="B291" s="294" t="s">
        <v>249</v>
      </c>
      <c r="C291" s="291" t="s">
        <v>163</v>
      </c>
      <c r="D291" s="295">
        <v>83</v>
      </c>
      <c r="E291" s="295">
        <v>83</v>
      </c>
      <c r="F291" s="295">
        <v>79</v>
      </c>
      <c r="G291" s="295">
        <v>69</v>
      </c>
      <c r="H291" s="295">
        <v>69</v>
      </c>
      <c r="I291" s="295"/>
      <c r="J291" s="295"/>
      <c r="K291" s="295"/>
      <c r="L291" s="295"/>
      <c r="M291" s="295"/>
      <c r="N291" s="468"/>
      <c r="O291" s="295">
        <v>6.0000000000000001E-3</v>
      </c>
      <c r="P291" s="295">
        <v>6.0000000000000001E-3</v>
      </c>
      <c r="Q291" s="295">
        <v>6.0000000000000001E-3</v>
      </c>
      <c r="R291" s="295">
        <v>5.0000000000000001E-3</v>
      </c>
      <c r="S291" s="295">
        <v>5.0000000000000001E-3</v>
      </c>
      <c r="T291" s="295"/>
      <c r="U291" s="295"/>
      <c r="V291" s="295"/>
      <c r="W291" s="295"/>
      <c r="X291" s="295"/>
      <c r="Y291" s="411">
        <f>Y290</f>
        <v>1</v>
      </c>
      <c r="Z291" s="411">
        <f>Z290</f>
        <v>0</v>
      </c>
      <c r="AA291" s="411">
        <f t="shared" ref="AA291:AL291" si="80">AA290</f>
        <v>0</v>
      </c>
      <c r="AB291" s="411">
        <f t="shared" si="80"/>
        <v>0</v>
      </c>
      <c r="AC291" s="411">
        <f t="shared" si="80"/>
        <v>0</v>
      </c>
      <c r="AD291" s="411">
        <f t="shared" si="80"/>
        <v>0</v>
      </c>
      <c r="AE291" s="411">
        <f t="shared" si="80"/>
        <v>0</v>
      </c>
      <c r="AF291" s="411">
        <f t="shared" si="80"/>
        <v>0</v>
      </c>
      <c r="AG291" s="411">
        <f t="shared" si="80"/>
        <v>0</v>
      </c>
      <c r="AH291" s="411">
        <f t="shared" si="80"/>
        <v>0</v>
      </c>
      <c r="AI291" s="411">
        <f t="shared" si="80"/>
        <v>0</v>
      </c>
      <c r="AJ291" s="411">
        <f t="shared" si="80"/>
        <v>0</v>
      </c>
      <c r="AK291" s="411">
        <f t="shared" si="80"/>
        <v>0</v>
      </c>
      <c r="AL291" s="411">
        <f t="shared" si="80"/>
        <v>0</v>
      </c>
      <c r="AM291" s="297"/>
    </row>
    <row r="292" spans="1:39" ht="15" outlineLevel="1">
      <c r="B292" s="294"/>
      <c r="C292" s="305"/>
      <c r="D292" s="304"/>
      <c r="E292" s="304"/>
      <c r="F292" s="304"/>
      <c r="G292" s="304"/>
      <c r="H292" s="304"/>
      <c r="I292" s="304"/>
      <c r="J292" s="304"/>
      <c r="K292" s="304"/>
      <c r="L292" s="304"/>
      <c r="M292" s="304"/>
      <c r="N292" s="291"/>
      <c r="O292" s="304"/>
      <c r="P292" s="304"/>
      <c r="Q292" s="304"/>
      <c r="R292" s="304"/>
      <c r="S292" s="304"/>
      <c r="T292" s="304"/>
      <c r="U292" s="304"/>
      <c r="V292" s="304"/>
      <c r="W292" s="304"/>
      <c r="X292" s="304"/>
      <c r="Y292" s="412"/>
      <c r="Z292" s="412"/>
      <c r="AA292" s="412"/>
      <c r="AB292" s="412"/>
      <c r="AC292" s="412"/>
      <c r="AD292" s="412"/>
      <c r="AE292" s="412"/>
      <c r="AF292" s="412"/>
      <c r="AG292" s="412"/>
      <c r="AH292" s="412"/>
      <c r="AI292" s="412"/>
      <c r="AJ292" s="412"/>
      <c r="AK292" s="412"/>
      <c r="AL292" s="412"/>
      <c r="AM292" s="306"/>
    </row>
    <row r="293" spans="1:39" ht="15" outlineLevel="1">
      <c r="A293" s="509">
        <v>5</v>
      </c>
      <c r="B293" s="294" t="s">
        <v>5</v>
      </c>
      <c r="C293" s="291" t="s">
        <v>25</v>
      </c>
      <c r="D293" s="295">
        <v>60731.781000000003</v>
      </c>
      <c r="E293" s="295">
        <v>60731.781016401001</v>
      </c>
      <c r="F293" s="295">
        <v>57072.544980243001</v>
      </c>
      <c r="G293" s="295">
        <v>44584.501215067998</v>
      </c>
      <c r="H293" s="295">
        <v>44584.501215067998</v>
      </c>
      <c r="I293" s="295"/>
      <c r="J293" s="295"/>
      <c r="K293" s="295"/>
      <c r="L293" s="295"/>
      <c r="M293" s="295"/>
      <c r="N293" s="291"/>
      <c r="O293" s="295">
        <v>4.1843155110000003</v>
      </c>
      <c r="P293" s="295">
        <v>4.1843155110000003</v>
      </c>
      <c r="Q293" s="295">
        <v>3.9545985560000005</v>
      </c>
      <c r="R293" s="295">
        <v>3.170632898</v>
      </c>
      <c r="S293" s="295">
        <v>3.170632898</v>
      </c>
      <c r="T293" s="295"/>
      <c r="U293" s="295"/>
      <c r="V293" s="295"/>
      <c r="W293" s="295"/>
      <c r="X293" s="295"/>
      <c r="Y293" s="410">
        <v>1</v>
      </c>
      <c r="Z293" s="410"/>
      <c r="AA293" s="410"/>
      <c r="AB293" s="410"/>
      <c r="AC293" s="410"/>
      <c r="AD293" s="410"/>
      <c r="AE293" s="410"/>
      <c r="AF293" s="410"/>
      <c r="AG293" s="410"/>
      <c r="AH293" s="410"/>
      <c r="AI293" s="410"/>
      <c r="AJ293" s="410"/>
      <c r="AK293" s="410"/>
      <c r="AL293" s="410"/>
      <c r="AM293" s="296">
        <f>SUM(Y293:AL293)</f>
        <v>1</v>
      </c>
    </row>
    <row r="294" spans="1:39" ht="15" outlineLevel="1">
      <c r="B294" s="294" t="s">
        <v>249</v>
      </c>
      <c r="C294" s="291" t="s">
        <v>163</v>
      </c>
      <c r="D294" s="295"/>
      <c r="E294" s="295"/>
      <c r="F294" s="295"/>
      <c r="G294" s="295"/>
      <c r="H294" s="295"/>
      <c r="I294" s="295"/>
      <c r="J294" s="295"/>
      <c r="K294" s="295"/>
      <c r="L294" s="295"/>
      <c r="M294" s="295"/>
      <c r="N294" s="468"/>
      <c r="O294" s="295"/>
      <c r="P294" s="295"/>
      <c r="Q294" s="295"/>
      <c r="R294" s="295"/>
      <c r="S294" s="295"/>
      <c r="T294" s="295"/>
      <c r="U294" s="295"/>
      <c r="V294" s="295"/>
      <c r="W294" s="295"/>
      <c r="X294" s="295"/>
      <c r="Y294" s="411">
        <f>Y293</f>
        <v>1</v>
      </c>
      <c r="Z294" s="411">
        <f>Z293</f>
        <v>0</v>
      </c>
      <c r="AA294" s="411">
        <f t="shared" ref="AA294:AL294" si="81">AA293</f>
        <v>0</v>
      </c>
      <c r="AB294" s="411">
        <f t="shared" si="81"/>
        <v>0</v>
      </c>
      <c r="AC294" s="411">
        <f t="shared" si="81"/>
        <v>0</v>
      </c>
      <c r="AD294" s="411">
        <f t="shared" si="81"/>
        <v>0</v>
      </c>
      <c r="AE294" s="411">
        <f t="shared" si="81"/>
        <v>0</v>
      </c>
      <c r="AF294" s="411">
        <f t="shared" si="81"/>
        <v>0</v>
      </c>
      <c r="AG294" s="411">
        <f t="shared" si="81"/>
        <v>0</v>
      </c>
      <c r="AH294" s="411">
        <f t="shared" si="81"/>
        <v>0</v>
      </c>
      <c r="AI294" s="411">
        <f t="shared" si="81"/>
        <v>0</v>
      </c>
      <c r="AJ294" s="411">
        <f t="shared" si="81"/>
        <v>0</v>
      </c>
      <c r="AK294" s="411">
        <f t="shared" si="81"/>
        <v>0</v>
      </c>
      <c r="AL294" s="411">
        <f t="shared" si="81"/>
        <v>0</v>
      </c>
      <c r="AM294" s="297"/>
    </row>
    <row r="295" spans="1:39" ht="15" outlineLevel="1">
      <c r="B295" s="294"/>
      <c r="C295" s="305"/>
      <c r="D295" s="304"/>
      <c r="E295" s="304"/>
      <c r="F295" s="304"/>
      <c r="G295" s="304"/>
      <c r="H295" s="304"/>
      <c r="I295" s="304"/>
      <c r="J295" s="304"/>
      <c r="K295" s="304"/>
      <c r="L295" s="304"/>
      <c r="M295" s="304"/>
      <c r="N295" s="291"/>
      <c r="O295" s="304"/>
      <c r="P295" s="304"/>
      <c r="Q295" s="304"/>
      <c r="R295" s="304"/>
      <c r="S295" s="304"/>
      <c r="T295" s="304"/>
      <c r="U295" s="304"/>
      <c r="V295" s="304"/>
      <c r="W295" s="304"/>
      <c r="X295" s="304"/>
      <c r="Y295" s="412"/>
      <c r="Z295" s="412"/>
      <c r="AA295" s="412"/>
      <c r="AB295" s="412"/>
      <c r="AC295" s="412"/>
      <c r="AD295" s="412"/>
      <c r="AE295" s="412"/>
      <c r="AF295" s="412"/>
      <c r="AG295" s="412"/>
      <c r="AH295" s="412"/>
      <c r="AI295" s="412"/>
      <c r="AJ295" s="412"/>
      <c r="AK295" s="412"/>
      <c r="AL295" s="412"/>
      <c r="AM295" s="306"/>
    </row>
    <row r="296" spans="1:39" ht="15" outlineLevel="1">
      <c r="A296" s="509">
        <v>6</v>
      </c>
      <c r="B296" s="294" t="s">
        <v>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ht="15" outlineLevel="1">
      <c r="B297" s="294" t="s">
        <v>249</v>
      </c>
      <c r="C297" s="291" t="s">
        <v>163</v>
      </c>
      <c r="D297" s="295"/>
      <c r="E297" s="295"/>
      <c r="F297" s="295"/>
      <c r="G297" s="295"/>
      <c r="H297" s="295"/>
      <c r="I297" s="295"/>
      <c r="J297" s="295"/>
      <c r="K297" s="295"/>
      <c r="L297" s="295"/>
      <c r="M297" s="295"/>
      <c r="N297" s="468"/>
      <c r="O297" s="295"/>
      <c r="P297" s="295"/>
      <c r="Q297" s="295"/>
      <c r="R297" s="295"/>
      <c r="S297" s="295"/>
      <c r="T297" s="295"/>
      <c r="U297" s="295"/>
      <c r="V297" s="295"/>
      <c r="W297" s="295"/>
      <c r="X297" s="295"/>
      <c r="Y297" s="411">
        <f>Y296</f>
        <v>0</v>
      </c>
      <c r="Z297" s="411">
        <f>Z296</f>
        <v>0</v>
      </c>
      <c r="AA297" s="411">
        <f t="shared" ref="AA297:AL297" si="82">AA296</f>
        <v>0</v>
      </c>
      <c r="AB297" s="411">
        <f t="shared" si="82"/>
        <v>0</v>
      </c>
      <c r="AC297" s="411">
        <f t="shared" si="82"/>
        <v>0</v>
      </c>
      <c r="AD297" s="411">
        <f t="shared" si="82"/>
        <v>0</v>
      </c>
      <c r="AE297" s="411">
        <f t="shared" si="82"/>
        <v>0</v>
      </c>
      <c r="AF297" s="411">
        <f t="shared" si="82"/>
        <v>0</v>
      </c>
      <c r="AG297" s="411">
        <f t="shared" si="82"/>
        <v>0</v>
      </c>
      <c r="AH297" s="411">
        <f t="shared" si="82"/>
        <v>0</v>
      </c>
      <c r="AI297" s="411">
        <f t="shared" si="82"/>
        <v>0</v>
      </c>
      <c r="AJ297" s="411">
        <f t="shared" si="82"/>
        <v>0</v>
      </c>
      <c r="AK297" s="411">
        <f t="shared" si="82"/>
        <v>0</v>
      </c>
      <c r="AL297" s="411">
        <f t="shared" si="82"/>
        <v>0</v>
      </c>
      <c r="AM297" s="297"/>
    </row>
    <row r="298" spans="1:39" ht="15" outlineLevel="1">
      <c r="B298" s="294"/>
      <c r="C298" s="305"/>
      <c r="D298" s="304"/>
      <c r="E298" s="304"/>
      <c r="F298" s="304"/>
      <c r="G298" s="304"/>
      <c r="H298" s="304"/>
      <c r="I298" s="304"/>
      <c r="J298" s="304"/>
      <c r="K298" s="304"/>
      <c r="L298" s="304"/>
      <c r="M298" s="304"/>
      <c r="N298" s="291"/>
      <c r="O298" s="304"/>
      <c r="P298" s="304"/>
      <c r="Q298" s="304"/>
      <c r="R298" s="304"/>
      <c r="S298" s="304"/>
      <c r="T298" s="304"/>
      <c r="U298" s="304"/>
      <c r="V298" s="304"/>
      <c r="W298" s="304"/>
      <c r="X298" s="304"/>
      <c r="Y298" s="412"/>
      <c r="Z298" s="412"/>
      <c r="AA298" s="412"/>
      <c r="AB298" s="412"/>
      <c r="AC298" s="412"/>
      <c r="AD298" s="412"/>
      <c r="AE298" s="412"/>
      <c r="AF298" s="412"/>
      <c r="AG298" s="412"/>
      <c r="AH298" s="412"/>
      <c r="AI298" s="412"/>
      <c r="AJ298" s="412"/>
      <c r="AK298" s="412"/>
      <c r="AL298" s="412"/>
      <c r="AM298" s="306"/>
    </row>
    <row r="299" spans="1:39" ht="15" outlineLevel="1">
      <c r="A299" s="509">
        <v>7</v>
      </c>
      <c r="B299" s="294" t="s">
        <v>42</v>
      </c>
      <c r="C299" s="291" t="s">
        <v>25</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0"/>
      <c r="Z299" s="410"/>
      <c r="AA299" s="410"/>
      <c r="AB299" s="410"/>
      <c r="AC299" s="410"/>
      <c r="AD299" s="410"/>
      <c r="AE299" s="410"/>
      <c r="AF299" s="410"/>
      <c r="AG299" s="410"/>
      <c r="AH299" s="410"/>
      <c r="AI299" s="410"/>
      <c r="AJ299" s="410"/>
      <c r="AK299" s="410"/>
      <c r="AL299" s="410"/>
      <c r="AM299" s="296">
        <f>SUM(Y299:AL299)</f>
        <v>0</v>
      </c>
    </row>
    <row r="300" spans="1:39" ht="15" outlineLevel="1">
      <c r="B300" s="294" t="s">
        <v>249</v>
      </c>
      <c r="C300" s="291" t="s">
        <v>163</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1">
        <f>Y299</f>
        <v>0</v>
      </c>
      <c r="Z300" s="411">
        <f>Z299</f>
        <v>0</v>
      </c>
      <c r="AA300" s="411">
        <f t="shared" ref="AA300:AL300" si="83">AA299</f>
        <v>0</v>
      </c>
      <c r="AB300" s="411">
        <f t="shared" si="83"/>
        <v>0</v>
      </c>
      <c r="AC300" s="411">
        <f t="shared" si="83"/>
        <v>0</v>
      </c>
      <c r="AD300" s="411">
        <f t="shared" si="83"/>
        <v>0</v>
      </c>
      <c r="AE300" s="411">
        <f t="shared" si="83"/>
        <v>0</v>
      </c>
      <c r="AF300" s="411">
        <f t="shared" si="83"/>
        <v>0</v>
      </c>
      <c r="AG300" s="411">
        <f t="shared" si="83"/>
        <v>0</v>
      </c>
      <c r="AH300" s="411">
        <f t="shared" si="83"/>
        <v>0</v>
      </c>
      <c r="AI300" s="411">
        <f t="shared" si="83"/>
        <v>0</v>
      </c>
      <c r="AJ300" s="411">
        <f t="shared" si="83"/>
        <v>0</v>
      </c>
      <c r="AK300" s="411">
        <f t="shared" si="83"/>
        <v>0</v>
      </c>
      <c r="AL300" s="411">
        <f t="shared" si="83"/>
        <v>0</v>
      </c>
      <c r="AM300" s="297"/>
    </row>
    <row r="301" spans="1:39" ht="15" outlineLevel="1">
      <c r="B301" s="294"/>
      <c r="C301" s="305"/>
      <c r="D301" s="304"/>
      <c r="E301" s="304"/>
      <c r="F301" s="304"/>
      <c r="G301" s="304"/>
      <c r="H301" s="304"/>
      <c r="I301" s="304"/>
      <c r="J301" s="304"/>
      <c r="K301" s="304"/>
      <c r="L301" s="304"/>
      <c r="M301" s="304"/>
      <c r="N301" s="291"/>
      <c r="O301" s="304"/>
      <c r="P301" s="304"/>
      <c r="Q301" s="304"/>
      <c r="R301" s="304"/>
      <c r="S301" s="304"/>
      <c r="T301" s="304"/>
      <c r="U301" s="304"/>
      <c r="V301" s="304"/>
      <c r="W301" s="304"/>
      <c r="X301" s="304"/>
      <c r="Y301" s="412"/>
      <c r="Z301" s="412"/>
      <c r="AA301" s="412"/>
      <c r="AB301" s="412"/>
      <c r="AC301" s="412"/>
      <c r="AD301" s="412"/>
      <c r="AE301" s="412"/>
      <c r="AF301" s="412"/>
      <c r="AG301" s="412"/>
      <c r="AH301" s="412"/>
      <c r="AI301" s="412"/>
      <c r="AJ301" s="412"/>
      <c r="AK301" s="412"/>
      <c r="AL301" s="412"/>
      <c r="AM301" s="306"/>
    </row>
    <row r="302" spans="1:39" s="283" customFormat="1" ht="15" outlineLevel="1">
      <c r="A302" s="509">
        <v>8</v>
      </c>
      <c r="B302" s="294" t="s">
        <v>484</v>
      </c>
      <c r="C302" s="291" t="s">
        <v>25</v>
      </c>
      <c r="D302" s="295"/>
      <c r="E302" s="295"/>
      <c r="F302" s="295"/>
      <c r="G302" s="295"/>
      <c r="H302" s="295"/>
      <c r="I302" s="295"/>
      <c r="J302" s="295"/>
      <c r="K302" s="295"/>
      <c r="L302" s="295"/>
      <c r="M302" s="295"/>
      <c r="N302" s="291"/>
      <c r="O302" s="295"/>
      <c r="P302" s="295"/>
      <c r="Q302" s="295"/>
      <c r="R302" s="295"/>
      <c r="S302" s="295"/>
      <c r="T302" s="295"/>
      <c r="U302" s="295"/>
      <c r="V302" s="295"/>
      <c r="W302" s="295"/>
      <c r="X302" s="295"/>
      <c r="Y302" s="410"/>
      <c r="Z302" s="410"/>
      <c r="AA302" s="410"/>
      <c r="AB302" s="410"/>
      <c r="AC302" s="410"/>
      <c r="AD302" s="410"/>
      <c r="AE302" s="410"/>
      <c r="AF302" s="410"/>
      <c r="AG302" s="410"/>
      <c r="AH302" s="410"/>
      <c r="AI302" s="410"/>
      <c r="AJ302" s="410"/>
      <c r="AK302" s="410"/>
      <c r="AL302" s="410"/>
      <c r="AM302" s="296">
        <f>SUM(Y302:AL302)</f>
        <v>0</v>
      </c>
    </row>
    <row r="303" spans="1:39" s="283" customFormat="1" ht="15" outlineLevel="1">
      <c r="A303" s="509"/>
      <c r="B303" s="294" t="s">
        <v>249</v>
      </c>
      <c r="C303" s="291" t="s">
        <v>163</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1">
        <f>Y302</f>
        <v>0</v>
      </c>
      <c r="Z303" s="411">
        <f>Z302</f>
        <v>0</v>
      </c>
      <c r="AA303" s="411">
        <f t="shared" ref="AA303:AL303" si="84">AA302</f>
        <v>0</v>
      </c>
      <c r="AB303" s="411">
        <f t="shared" si="84"/>
        <v>0</v>
      </c>
      <c r="AC303" s="411">
        <f t="shared" si="84"/>
        <v>0</v>
      </c>
      <c r="AD303" s="411">
        <f t="shared" si="84"/>
        <v>0</v>
      </c>
      <c r="AE303" s="411">
        <f t="shared" si="84"/>
        <v>0</v>
      </c>
      <c r="AF303" s="411">
        <f t="shared" si="84"/>
        <v>0</v>
      </c>
      <c r="AG303" s="411">
        <f t="shared" si="84"/>
        <v>0</v>
      </c>
      <c r="AH303" s="411">
        <f t="shared" si="84"/>
        <v>0</v>
      </c>
      <c r="AI303" s="411">
        <f t="shared" si="84"/>
        <v>0</v>
      </c>
      <c r="AJ303" s="411">
        <f t="shared" si="84"/>
        <v>0</v>
      </c>
      <c r="AK303" s="411">
        <f t="shared" si="84"/>
        <v>0</v>
      </c>
      <c r="AL303" s="411">
        <f t="shared" si="84"/>
        <v>0</v>
      </c>
      <c r="AM303" s="297"/>
    </row>
    <row r="304" spans="1:39" s="283" customFormat="1" ht="15" outlineLevel="1">
      <c r="A304" s="509"/>
      <c r="B304" s="294"/>
      <c r="C304" s="305"/>
      <c r="D304" s="304"/>
      <c r="E304" s="304"/>
      <c r="F304" s="304"/>
      <c r="G304" s="304"/>
      <c r="H304" s="304"/>
      <c r="I304" s="304"/>
      <c r="J304" s="304"/>
      <c r="K304" s="304"/>
      <c r="L304" s="304"/>
      <c r="M304" s="304"/>
      <c r="N304" s="291"/>
      <c r="O304" s="304"/>
      <c r="P304" s="304"/>
      <c r="Q304" s="304"/>
      <c r="R304" s="304"/>
      <c r="S304" s="304"/>
      <c r="T304" s="304"/>
      <c r="U304" s="304"/>
      <c r="V304" s="304"/>
      <c r="W304" s="304"/>
      <c r="X304" s="304"/>
      <c r="Y304" s="412"/>
      <c r="Z304" s="412"/>
      <c r="AA304" s="412"/>
      <c r="AB304" s="412"/>
      <c r="AC304" s="412"/>
      <c r="AD304" s="412"/>
      <c r="AE304" s="412"/>
      <c r="AF304" s="412"/>
      <c r="AG304" s="412"/>
      <c r="AH304" s="412"/>
      <c r="AI304" s="412"/>
      <c r="AJ304" s="412"/>
      <c r="AK304" s="412"/>
      <c r="AL304" s="412"/>
      <c r="AM304" s="306"/>
    </row>
    <row r="305" spans="1:39" ht="15" outlineLevel="1">
      <c r="A305" s="509">
        <v>9</v>
      </c>
      <c r="B305" s="294" t="s">
        <v>7</v>
      </c>
      <c r="C305" s="291" t="s">
        <v>25</v>
      </c>
      <c r="D305" s="295"/>
      <c r="E305" s="295"/>
      <c r="F305" s="295"/>
      <c r="G305" s="295"/>
      <c r="H305" s="295"/>
      <c r="I305" s="295"/>
      <c r="J305" s="295"/>
      <c r="K305" s="295"/>
      <c r="L305" s="295"/>
      <c r="M305" s="295"/>
      <c r="N305" s="291"/>
      <c r="O305" s="295"/>
      <c r="P305" s="295"/>
      <c r="Q305" s="295"/>
      <c r="R305" s="295"/>
      <c r="S305" s="295"/>
      <c r="T305" s="295"/>
      <c r="U305" s="295"/>
      <c r="V305" s="295"/>
      <c r="W305" s="295"/>
      <c r="X305" s="295"/>
      <c r="Y305" s="410"/>
      <c r="Z305" s="410"/>
      <c r="AA305" s="410"/>
      <c r="AB305" s="410"/>
      <c r="AC305" s="410"/>
      <c r="AD305" s="410"/>
      <c r="AE305" s="410"/>
      <c r="AF305" s="410"/>
      <c r="AG305" s="410"/>
      <c r="AH305" s="410"/>
      <c r="AI305" s="410"/>
      <c r="AJ305" s="410"/>
      <c r="AK305" s="410"/>
      <c r="AL305" s="410"/>
      <c r="AM305" s="296">
        <f>SUM(Y305:AL305)</f>
        <v>0</v>
      </c>
    </row>
    <row r="306" spans="1:39" ht="15" outlineLevel="1">
      <c r="B306" s="294" t="s">
        <v>249</v>
      </c>
      <c r="C306" s="291" t="s">
        <v>163</v>
      </c>
      <c r="D306" s="295"/>
      <c r="E306" s="295"/>
      <c r="F306" s="295"/>
      <c r="G306" s="295"/>
      <c r="H306" s="295"/>
      <c r="I306" s="295"/>
      <c r="J306" s="295"/>
      <c r="K306" s="295"/>
      <c r="L306" s="295"/>
      <c r="M306" s="295"/>
      <c r="N306" s="291"/>
      <c r="O306" s="295"/>
      <c r="P306" s="295"/>
      <c r="Q306" s="295"/>
      <c r="R306" s="295"/>
      <c r="S306" s="295"/>
      <c r="T306" s="295"/>
      <c r="U306" s="295"/>
      <c r="V306" s="295"/>
      <c r="W306" s="295"/>
      <c r="X306" s="295"/>
      <c r="Y306" s="411">
        <f>Y305</f>
        <v>0</v>
      </c>
      <c r="Z306" s="411">
        <f>Z305</f>
        <v>0</v>
      </c>
      <c r="AA306" s="411">
        <f t="shared" ref="AA306:AL306" si="85">AA305</f>
        <v>0</v>
      </c>
      <c r="AB306" s="411">
        <f t="shared" si="85"/>
        <v>0</v>
      </c>
      <c r="AC306" s="411">
        <f t="shared" si="85"/>
        <v>0</v>
      </c>
      <c r="AD306" s="411">
        <f t="shared" si="85"/>
        <v>0</v>
      </c>
      <c r="AE306" s="411">
        <f t="shared" si="85"/>
        <v>0</v>
      </c>
      <c r="AF306" s="411">
        <f t="shared" si="85"/>
        <v>0</v>
      </c>
      <c r="AG306" s="411">
        <f t="shared" si="85"/>
        <v>0</v>
      </c>
      <c r="AH306" s="411">
        <f t="shared" si="85"/>
        <v>0</v>
      </c>
      <c r="AI306" s="411">
        <f t="shared" si="85"/>
        <v>0</v>
      </c>
      <c r="AJ306" s="411">
        <f t="shared" si="85"/>
        <v>0</v>
      </c>
      <c r="AK306" s="411">
        <f t="shared" si="85"/>
        <v>0</v>
      </c>
      <c r="AL306" s="411">
        <f t="shared" si="85"/>
        <v>0</v>
      </c>
      <c r="AM306" s="297"/>
    </row>
    <row r="307" spans="1:39" ht="15" outlineLevel="1">
      <c r="B307" s="307"/>
      <c r="C307" s="308"/>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12"/>
      <c r="AA307" s="412"/>
      <c r="AB307" s="412"/>
      <c r="AC307" s="412"/>
      <c r="AD307" s="412"/>
      <c r="AE307" s="412"/>
      <c r="AF307" s="412"/>
      <c r="AG307" s="412"/>
      <c r="AH307" s="412"/>
      <c r="AI307" s="412"/>
      <c r="AJ307" s="412"/>
      <c r="AK307" s="412"/>
      <c r="AL307" s="412"/>
      <c r="AM307" s="306"/>
    </row>
    <row r="308" spans="1:39" ht="15.75" outlineLevel="1">
      <c r="A308" s="510"/>
      <c r="B308" s="288" t="s">
        <v>8</v>
      </c>
      <c r="C308" s="289"/>
      <c r="D308" s="289"/>
      <c r="E308" s="289"/>
      <c r="F308" s="289"/>
      <c r="G308" s="289"/>
      <c r="H308" s="289"/>
      <c r="I308" s="289"/>
      <c r="J308" s="289"/>
      <c r="K308" s="289"/>
      <c r="L308" s="289"/>
      <c r="M308" s="289"/>
      <c r="N308" s="291"/>
      <c r="O308" s="289"/>
      <c r="P308" s="289"/>
      <c r="Q308" s="289"/>
      <c r="R308" s="289"/>
      <c r="S308" s="289"/>
      <c r="T308" s="289"/>
      <c r="U308" s="289"/>
      <c r="V308" s="289"/>
      <c r="W308" s="289"/>
      <c r="X308" s="289"/>
      <c r="Y308" s="414"/>
      <c r="Z308" s="414"/>
      <c r="AA308" s="414"/>
      <c r="AB308" s="414"/>
      <c r="AC308" s="414"/>
      <c r="AD308" s="414"/>
      <c r="AE308" s="414"/>
      <c r="AF308" s="414"/>
      <c r="AG308" s="414"/>
      <c r="AH308" s="414"/>
      <c r="AI308" s="414"/>
      <c r="AJ308" s="414"/>
      <c r="AK308" s="414"/>
      <c r="AL308" s="414"/>
      <c r="AM308" s="292"/>
    </row>
    <row r="309" spans="1:39" ht="15" outlineLevel="1">
      <c r="A309" s="509">
        <v>10</v>
      </c>
      <c r="B309" s="310" t="s">
        <v>22</v>
      </c>
      <c r="C309" s="291" t="s">
        <v>25</v>
      </c>
      <c r="D309" s="295">
        <v>2205842.1540000001</v>
      </c>
      <c r="E309" s="295">
        <v>2204642.686127468</v>
      </c>
      <c r="F309" s="295">
        <v>2204476.090893738</v>
      </c>
      <c r="G309" s="295">
        <v>2204476.090893738</v>
      </c>
      <c r="H309" s="295">
        <v>2188674.3352515781</v>
      </c>
      <c r="I309" s="295"/>
      <c r="J309" s="295"/>
      <c r="K309" s="295"/>
      <c r="L309" s="295"/>
      <c r="M309" s="295"/>
      <c r="N309" s="295">
        <v>12</v>
      </c>
      <c r="O309" s="295">
        <v>220.30090544299998</v>
      </c>
      <c r="P309" s="295">
        <v>219.918024516</v>
      </c>
      <c r="Q309" s="295">
        <v>219.864845957</v>
      </c>
      <c r="R309" s="295">
        <v>219.864845957</v>
      </c>
      <c r="S309" s="295">
        <v>214.82079656000002</v>
      </c>
      <c r="T309" s="295"/>
      <c r="U309" s="295"/>
      <c r="V309" s="295"/>
      <c r="W309" s="295"/>
      <c r="X309" s="295"/>
      <c r="Y309" s="415"/>
      <c r="Z309" s="503">
        <v>0.10705279000510336</v>
      </c>
      <c r="AA309" s="503">
        <v>0.2118555400866324</v>
      </c>
      <c r="AB309" s="503">
        <v>0.15161395211456519</v>
      </c>
      <c r="AC309" s="415">
        <v>0.52947771779369901</v>
      </c>
      <c r="AD309" s="415"/>
      <c r="AE309" s="415"/>
      <c r="AF309" s="415"/>
      <c r="AG309" s="415"/>
      <c r="AH309" s="415"/>
      <c r="AI309" s="415"/>
      <c r="AJ309" s="415"/>
      <c r="AK309" s="415"/>
      <c r="AL309" s="415"/>
      <c r="AM309" s="296">
        <f>SUM(Y309:AL309)</f>
        <v>1</v>
      </c>
    </row>
    <row r="310" spans="1:39" ht="15" outlineLevel="1">
      <c r="B310" s="769" t="s">
        <v>733</v>
      </c>
      <c r="C310" s="291"/>
      <c r="D310" s="753">
        <f>-'8.  Streetlighting'!H27</f>
        <v>-676889.86</v>
      </c>
      <c r="E310" s="753">
        <f>D310</f>
        <v>-676889.86</v>
      </c>
      <c r="F310" s="753">
        <f>E310</f>
        <v>-676889.86</v>
      </c>
      <c r="G310" s="753">
        <f>F310</f>
        <v>-676889.86</v>
      </c>
      <c r="H310" s="753">
        <f>G310</f>
        <v>-676889.86</v>
      </c>
      <c r="I310" s="295"/>
      <c r="J310" s="295"/>
      <c r="K310" s="295"/>
      <c r="L310" s="295"/>
      <c r="M310" s="295"/>
      <c r="N310" s="295"/>
      <c r="O310" s="295"/>
      <c r="P310" s="295"/>
      <c r="Q310" s="295"/>
      <c r="R310" s="295"/>
      <c r="S310" s="295"/>
      <c r="T310" s="295"/>
      <c r="U310" s="295"/>
      <c r="V310" s="295"/>
      <c r="W310" s="295"/>
      <c r="X310" s="295"/>
      <c r="Y310" s="415"/>
      <c r="Z310" s="503">
        <f>Z309</f>
        <v>0.10705279000510336</v>
      </c>
      <c r="AA310" s="503">
        <f>AA309</f>
        <v>0.2118555400866324</v>
      </c>
      <c r="AB310" s="503">
        <f>AB309</f>
        <v>0.15161395211456519</v>
      </c>
      <c r="AC310" s="503">
        <f>AC309</f>
        <v>0.52947771779369901</v>
      </c>
      <c r="AD310" s="415"/>
      <c r="AE310" s="415"/>
      <c r="AF310" s="415"/>
      <c r="AG310" s="415"/>
      <c r="AH310" s="415"/>
      <c r="AI310" s="415"/>
      <c r="AJ310" s="415"/>
      <c r="AK310" s="415"/>
      <c r="AL310" s="415"/>
      <c r="AM310" s="296"/>
    </row>
    <row r="311" spans="1:39" ht="15" outlineLevel="1">
      <c r="B311" s="294" t="s">
        <v>249</v>
      </c>
      <c r="C311" s="291" t="s">
        <v>163</v>
      </c>
      <c r="D311" s="295">
        <v>11445.787410000001</v>
      </c>
      <c r="E311" s="295">
        <v>11445.787410000001</v>
      </c>
      <c r="F311" s="295">
        <v>11445.787410000001</v>
      </c>
      <c r="G311" s="295">
        <v>11445.787410000001</v>
      </c>
      <c r="H311" s="295">
        <v>11445.787410000001</v>
      </c>
      <c r="I311" s="295"/>
      <c r="J311" s="295"/>
      <c r="K311" s="295"/>
      <c r="L311" s="295"/>
      <c r="M311" s="295"/>
      <c r="N311" s="295">
        <f>N309</f>
        <v>12</v>
      </c>
      <c r="O311" s="295">
        <v>1.684693319</v>
      </c>
      <c r="P311" s="295">
        <v>1.684693319</v>
      </c>
      <c r="Q311" s="295">
        <v>1.684693319</v>
      </c>
      <c r="R311" s="295">
        <v>1.684693319</v>
      </c>
      <c r="S311" s="295">
        <v>1.684693319</v>
      </c>
      <c r="T311" s="295"/>
      <c r="U311" s="295"/>
      <c r="V311" s="295"/>
      <c r="W311" s="295"/>
      <c r="X311" s="295"/>
      <c r="Y311" s="411">
        <f>Y309</f>
        <v>0</v>
      </c>
      <c r="Z311" s="411">
        <f>Z309</f>
        <v>0.10705279000510336</v>
      </c>
      <c r="AA311" s="411">
        <f t="shared" ref="AA311:AL311" si="86">AA309</f>
        <v>0.2118555400866324</v>
      </c>
      <c r="AB311" s="411">
        <f t="shared" si="86"/>
        <v>0.15161395211456519</v>
      </c>
      <c r="AC311" s="411">
        <f t="shared" si="86"/>
        <v>0.52947771779369901</v>
      </c>
      <c r="AD311" s="411">
        <f t="shared" si="86"/>
        <v>0</v>
      </c>
      <c r="AE311" s="411">
        <f t="shared" si="86"/>
        <v>0</v>
      </c>
      <c r="AF311" s="411">
        <f t="shared" si="86"/>
        <v>0</v>
      </c>
      <c r="AG311" s="411">
        <f t="shared" si="86"/>
        <v>0</v>
      </c>
      <c r="AH311" s="411">
        <f t="shared" si="86"/>
        <v>0</v>
      </c>
      <c r="AI311" s="411">
        <f t="shared" si="86"/>
        <v>0</v>
      </c>
      <c r="AJ311" s="411">
        <f t="shared" si="86"/>
        <v>0</v>
      </c>
      <c r="AK311" s="411">
        <f t="shared" si="86"/>
        <v>0</v>
      </c>
      <c r="AL311" s="411">
        <f t="shared" si="86"/>
        <v>0</v>
      </c>
      <c r="AM311" s="311"/>
    </row>
    <row r="312" spans="1:39" ht="15" outlineLevel="1">
      <c r="B312" s="310"/>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6"/>
      <c r="AA312" s="416"/>
      <c r="AB312" s="416"/>
      <c r="AC312" s="416"/>
      <c r="AD312" s="416"/>
      <c r="AE312" s="416"/>
      <c r="AF312" s="416"/>
      <c r="AG312" s="416"/>
      <c r="AH312" s="416"/>
      <c r="AI312" s="416"/>
      <c r="AJ312" s="416"/>
      <c r="AK312" s="416"/>
      <c r="AL312" s="416"/>
      <c r="AM312" s="313"/>
    </row>
    <row r="313" spans="1:39" ht="15" outlineLevel="1">
      <c r="A313" s="509">
        <v>11</v>
      </c>
      <c r="B313" s="314" t="s">
        <v>21</v>
      </c>
      <c r="C313" s="291" t="s">
        <v>25</v>
      </c>
      <c r="D313" s="295">
        <v>234743.967</v>
      </c>
      <c r="E313" s="295">
        <v>234743.966968914</v>
      </c>
      <c r="F313" s="295">
        <v>223480.46974616</v>
      </c>
      <c r="G313" s="295">
        <v>180544.071515093</v>
      </c>
      <c r="H313" s="295">
        <v>73703.329876602002</v>
      </c>
      <c r="I313" s="295"/>
      <c r="J313" s="295"/>
      <c r="K313" s="295"/>
      <c r="L313" s="295"/>
      <c r="M313" s="295"/>
      <c r="N313" s="295">
        <v>12</v>
      </c>
      <c r="O313" s="295">
        <v>65.730831269999996</v>
      </c>
      <c r="P313" s="295">
        <v>65.730831269999996</v>
      </c>
      <c r="Q313" s="295">
        <v>62.79548581200001</v>
      </c>
      <c r="R313" s="295">
        <v>51.429790298999997</v>
      </c>
      <c r="S313" s="295">
        <v>19.433325698000001</v>
      </c>
      <c r="T313" s="295"/>
      <c r="U313" s="295"/>
      <c r="V313" s="295"/>
      <c r="W313" s="295"/>
      <c r="X313" s="295"/>
      <c r="Y313" s="415"/>
      <c r="Z313" s="503">
        <v>1</v>
      </c>
      <c r="AA313" s="415"/>
      <c r="AB313" s="415"/>
      <c r="AC313" s="415"/>
      <c r="AD313" s="415"/>
      <c r="AE313" s="415"/>
      <c r="AF313" s="415"/>
      <c r="AG313" s="415"/>
      <c r="AH313" s="415"/>
      <c r="AI313" s="415"/>
      <c r="AJ313" s="415"/>
      <c r="AK313" s="415"/>
      <c r="AL313" s="415"/>
      <c r="AM313" s="296">
        <f>SUM(Y313:AL313)</f>
        <v>1</v>
      </c>
    </row>
    <row r="314" spans="1:39" ht="15" outlineLevel="1">
      <c r="B314" s="294" t="s">
        <v>249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Z313</f>
        <v>1</v>
      </c>
      <c r="AA314" s="411">
        <f t="shared" ref="AA314:AL314" si="87">AA313</f>
        <v>0</v>
      </c>
      <c r="AB314" s="411">
        <f t="shared" si="87"/>
        <v>0</v>
      </c>
      <c r="AC314" s="411">
        <f t="shared" si="87"/>
        <v>0</v>
      </c>
      <c r="AD314" s="411">
        <f t="shared" si="87"/>
        <v>0</v>
      </c>
      <c r="AE314" s="411">
        <f t="shared" si="87"/>
        <v>0</v>
      </c>
      <c r="AF314" s="411">
        <f t="shared" si="87"/>
        <v>0</v>
      </c>
      <c r="AG314" s="411">
        <f t="shared" si="87"/>
        <v>0</v>
      </c>
      <c r="AH314" s="411">
        <f t="shared" si="87"/>
        <v>0</v>
      </c>
      <c r="AI314" s="411">
        <f t="shared" si="87"/>
        <v>0</v>
      </c>
      <c r="AJ314" s="411">
        <f t="shared" si="87"/>
        <v>0</v>
      </c>
      <c r="AK314" s="411">
        <f t="shared" si="87"/>
        <v>0</v>
      </c>
      <c r="AL314" s="411">
        <f t="shared" si="87"/>
        <v>0</v>
      </c>
      <c r="AM314" s="311"/>
    </row>
    <row r="315" spans="1:39" ht="15" outlineLevel="1">
      <c r="B315" s="314"/>
      <c r="C315" s="312"/>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6"/>
      <c r="Z315" s="417"/>
      <c r="AA315" s="416"/>
      <c r="AB315" s="416"/>
      <c r="AC315" s="416"/>
      <c r="AD315" s="416"/>
      <c r="AE315" s="416"/>
      <c r="AF315" s="416"/>
      <c r="AG315" s="416"/>
      <c r="AH315" s="416"/>
      <c r="AI315" s="416"/>
      <c r="AJ315" s="416"/>
      <c r="AK315" s="416"/>
      <c r="AL315" s="416"/>
      <c r="AM315" s="313"/>
    </row>
    <row r="316" spans="1:39" ht="15" outlineLevel="1">
      <c r="A316" s="509">
        <v>12</v>
      </c>
      <c r="B316" s="314" t="s">
        <v>23</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Z316</f>
        <v>0</v>
      </c>
      <c r="AA317" s="411">
        <f t="shared" ref="AA317:AL317" si="88">AA316</f>
        <v>0</v>
      </c>
      <c r="AB317" s="411">
        <f t="shared" si="88"/>
        <v>0</v>
      </c>
      <c r="AC317" s="411">
        <f t="shared" si="88"/>
        <v>0</v>
      </c>
      <c r="AD317" s="411">
        <f t="shared" si="88"/>
        <v>0</v>
      </c>
      <c r="AE317" s="411">
        <f t="shared" si="88"/>
        <v>0</v>
      </c>
      <c r="AF317" s="411">
        <f t="shared" si="88"/>
        <v>0</v>
      </c>
      <c r="AG317" s="411">
        <f t="shared" si="88"/>
        <v>0</v>
      </c>
      <c r="AH317" s="411">
        <f t="shared" si="88"/>
        <v>0</v>
      </c>
      <c r="AI317" s="411">
        <f t="shared" si="88"/>
        <v>0</v>
      </c>
      <c r="AJ317" s="411">
        <f t="shared" si="88"/>
        <v>0</v>
      </c>
      <c r="AK317" s="411">
        <f t="shared" si="88"/>
        <v>0</v>
      </c>
      <c r="AL317" s="411">
        <f t="shared" si="88"/>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7"/>
      <c r="AA318" s="416"/>
      <c r="AB318" s="416"/>
      <c r="AC318" s="416"/>
      <c r="AD318" s="416"/>
      <c r="AE318" s="416"/>
      <c r="AF318" s="416"/>
      <c r="AG318" s="416"/>
      <c r="AH318" s="416"/>
      <c r="AI318" s="416"/>
      <c r="AJ318" s="416"/>
      <c r="AK318" s="416"/>
      <c r="AL318" s="416"/>
      <c r="AM318" s="313"/>
    </row>
    <row r="319" spans="1:39" ht="15" outlineLevel="1">
      <c r="A319" s="509">
        <v>13</v>
      </c>
      <c r="B319" s="314" t="s">
        <v>24</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15"/>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89">AA319</f>
        <v>0</v>
      </c>
      <c r="AB320" s="411">
        <f t="shared" si="89"/>
        <v>0</v>
      </c>
      <c r="AC320" s="411">
        <f t="shared" si="89"/>
        <v>0</v>
      </c>
      <c r="AD320" s="411">
        <f t="shared" si="89"/>
        <v>0</v>
      </c>
      <c r="AE320" s="411">
        <f t="shared" si="89"/>
        <v>0</v>
      </c>
      <c r="AF320" s="411">
        <f t="shared" si="89"/>
        <v>0</v>
      </c>
      <c r="AG320" s="411">
        <f t="shared" si="89"/>
        <v>0</v>
      </c>
      <c r="AH320" s="411">
        <f t="shared" si="89"/>
        <v>0</v>
      </c>
      <c r="AI320" s="411">
        <f t="shared" si="89"/>
        <v>0</v>
      </c>
      <c r="AJ320" s="411">
        <f t="shared" si="89"/>
        <v>0</v>
      </c>
      <c r="AK320" s="411">
        <f t="shared" si="89"/>
        <v>0</v>
      </c>
      <c r="AL320" s="411">
        <f t="shared" si="8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6"/>
      <c r="AA321" s="416"/>
      <c r="AB321" s="416"/>
      <c r="AC321" s="416"/>
      <c r="AD321" s="416"/>
      <c r="AE321" s="416"/>
      <c r="AF321" s="416"/>
      <c r="AG321" s="416"/>
      <c r="AH321" s="416"/>
      <c r="AI321" s="416"/>
      <c r="AJ321" s="416"/>
      <c r="AK321" s="416"/>
      <c r="AL321" s="416"/>
      <c r="AM321" s="313"/>
    </row>
    <row r="322" spans="1:39" ht="15" outlineLevel="1">
      <c r="A322" s="509">
        <v>14</v>
      </c>
      <c r="B322" s="314" t="s">
        <v>20</v>
      </c>
      <c r="C322" s="291" t="s">
        <v>25</v>
      </c>
      <c r="D322" s="295">
        <v>48450.767999999996</v>
      </c>
      <c r="E322" s="295">
        <v>48450.767796975</v>
      </c>
      <c r="F322" s="295">
        <v>48450.767796975</v>
      </c>
      <c r="G322" s="295">
        <v>48450.767796975</v>
      </c>
      <c r="H322" s="295">
        <v>0</v>
      </c>
      <c r="I322" s="295"/>
      <c r="J322" s="295"/>
      <c r="K322" s="295"/>
      <c r="L322" s="295"/>
      <c r="M322" s="295"/>
      <c r="N322" s="295">
        <v>12</v>
      </c>
      <c r="O322" s="295">
        <v>8.8126766229999998</v>
      </c>
      <c r="P322" s="295">
        <v>8.8126766229999998</v>
      </c>
      <c r="Q322" s="295">
        <v>8.8126766229999998</v>
      </c>
      <c r="R322" s="295">
        <v>8.8126766229999998</v>
      </c>
      <c r="S322" s="295">
        <v>0</v>
      </c>
      <c r="T322" s="295"/>
      <c r="U322" s="295"/>
      <c r="V322" s="295"/>
      <c r="W322" s="295"/>
      <c r="X322" s="295"/>
      <c r="Y322" s="415"/>
      <c r="Z322" s="415"/>
      <c r="AA322" s="503">
        <v>1</v>
      </c>
      <c r="AB322" s="415"/>
      <c r="AC322" s="415"/>
      <c r="AD322" s="415"/>
      <c r="AE322" s="415"/>
      <c r="AF322" s="415"/>
      <c r="AG322" s="415"/>
      <c r="AH322" s="415"/>
      <c r="AI322" s="415"/>
      <c r="AJ322" s="415"/>
      <c r="AK322" s="415"/>
      <c r="AL322" s="415"/>
      <c r="AM322" s="296">
        <f>SUM(Y322:AL322)</f>
        <v>1</v>
      </c>
    </row>
    <row r="323" spans="1:39" ht="15" outlineLevel="1">
      <c r="B323" s="294" t="s">
        <v>249</v>
      </c>
      <c r="C323" s="291" t="s">
        <v>163</v>
      </c>
      <c r="D323" s="295">
        <v>32.135094899999999</v>
      </c>
      <c r="E323" s="295">
        <v>32.135094899999999</v>
      </c>
      <c r="F323" s="295">
        <v>32.135094899999999</v>
      </c>
      <c r="G323" s="295">
        <v>32.135094899999999</v>
      </c>
      <c r="H323" s="295">
        <v>0</v>
      </c>
      <c r="I323" s="295"/>
      <c r="J323" s="295"/>
      <c r="K323" s="295"/>
      <c r="L323" s="295"/>
      <c r="M323" s="295"/>
      <c r="N323" s="295">
        <f>N322</f>
        <v>12</v>
      </c>
      <c r="O323" s="295">
        <v>5.8450300000000002E-3</v>
      </c>
      <c r="P323" s="295">
        <v>5.8450300000000002E-3</v>
      </c>
      <c r="Q323" s="295">
        <v>5.8450300000000002E-3</v>
      </c>
      <c r="R323" s="295">
        <v>5.8450300000000002E-3</v>
      </c>
      <c r="S323" s="295">
        <v>0</v>
      </c>
      <c r="T323" s="295"/>
      <c r="U323" s="295"/>
      <c r="V323" s="295"/>
      <c r="W323" s="295"/>
      <c r="X323" s="295"/>
      <c r="Y323" s="411">
        <f>Y322</f>
        <v>0</v>
      </c>
      <c r="Z323" s="411">
        <f>Z322</f>
        <v>0</v>
      </c>
      <c r="AA323" s="411">
        <f t="shared" ref="AA323:AL323" si="90">AA322</f>
        <v>1</v>
      </c>
      <c r="AB323" s="411">
        <f t="shared" si="90"/>
        <v>0</v>
      </c>
      <c r="AC323" s="411">
        <f t="shared" si="90"/>
        <v>0</v>
      </c>
      <c r="AD323" s="411">
        <f t="shared" si="90"/>
        <v>0</v>
      </c>
      <c r="AE323" s="411">
        <f t="shared" si="90"/>
        <v>0</v>
      </c>
      <c r="AF323" s="411">
        <f t="shared" si="90"/>
        <v>0</v>
      </c>
      <c r="AG323" s="411">
        <f t="shared" si="90"/>
        <v>0</v>
      </c>
      <c r="AH323" s="411">
        <f t="shared" si="90"/>
        <v>0</v>
      </c>
      <c r="AI323" s="411">
        <f t="shared" si="90"/>
        <v>0</v>
      </c>
      <c r="AJ323" s="411">
        <f t="shared" si="90"/>
        <v>0</v>
      </c>
      <c r="AK323" s="411">
        <f t="shared" si="90"/>
        <v>0</v>
      </c>
      <c r="AL323" s="411">
        <f t="shared" si="90"/>
        <v>0</v>
      </c>
      <c r="AM323" s="311"/>
    </row>
    <row r="324" spans="1:39" ht="15" outlineLevel="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6"/>
      <c r="Z324" s="417"/>
      <c r="AA324" s="416"/>
      <c r="AB324" s="416"/>
      <c r="AC324" s="416"/>
      <c r="AD324" s="416"/>
      <c r="AE324" s="416"/>
      <c r="AF324" s="416"/>
      <c r="AG324" s="416"/>
      <c r="AH324" s="416"/>
      <c r="AI324" s="416"/>
      <c r="AJ324" s="416"/>
      <c r="AK324" s="416"/>
      <c r="AL324" s="416"/>
      <c r="AM324" s="313"/>
    </row>
    <row r="325" spans="1:39" s="283" customFormat="1" ht="15" outlineLevel="1">
      <c r="A325" s="509">
        <v>15</v>
      </c>
      <c r="B325" s="314" t="s">
        <v>485</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1">AA325</f>
        <v>0</v>
      </c>
      <c r="AB326" s="411">
        <f t="shared" si="91"/>
        <v>0</v>
      </c>
      <c r="AC326" s="411">
        <f t="shared" si="91"/>
        <v>0</v>
      </c>
      <c r="AD326" s="411">
        <f t="shared" si="91"/>
        <v>0</v>
      </c>
      <c r="AE326" s="411">
        <f t="shared" si="91"/>
        <v>0</v>
      </c>
      <c r="AF326" s="411">
        <f t="shared" si="91"/>
        <v>0</v>
      </c>
      <c r="AG326" s="411">
        <f t="shared" si="91"/>
        <v>0</v>
      </c>
      <c r="AH326" s="411">
        <f t="shared" si="91"/>
        <v>0</v>
      </c>
      <c r="AI326" s="411">
        <f t="shared" si="91"/>
        <v>0</v>
      </c>
      <c r="AJ326" s="411">
        <f t="shared" si="91"/>
        <v>0</v>
      </c>
      <c r="AK326" s="411">
        <f t="shared" si="91"/>
        <v>0</v>
      </c>
      <c r="AL326" s="411">
        <f t="shared" si="91"/>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s="283" customFormat="1" ht="30" outlineLevel="1">
      <c r="A328" s="509">
        <v>16</v>
      </c>
      <c r="B328" s="314" t="s">
        <v>486</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s="283" customFormat="1" ht="15" outlineLevel="1">
      <c r="A329" s="509"/>
      <c r="B329" s="315"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2">AA328</f>
        <v>0</v>
      </c>
      <c r="AB329" s="411">
        <f t="shared" si="92"/>
        <v>0</v>
      </c>
      <c r="AC329" s="411">
        <f t="shared" si="92"/>
        <v>0</v>
      </c>
      <c r="AD329" s="411">
        <f t="shared" si="92"/>
        <v>0</v>
      </c>
      <c r="AE329" s="411">
        <f t="shared" si="92"/>
        <v>0</v>
      </c>
      <c r="AF329" s="411">
        <f t="shared" si="92"/>
        <v>0</v>
      </c>
      <c r="AG329" s="411">
        <f t="shared" si="92"/>
        <v>0</v>
      </c>
      <c r="AH329" s="411">
        <f t="shared" si="92"/>
        <v>0</v>
      </c>
      <c r="AI329" s="411">
        <f t="shared" si="92"/>
        <v>0</v>
      </c>
      <c r="AJ329" s="411">
        <f t="shared" si="92"/>
        <v>0</v>
      </c>
      <c r="AK329" s="411">
        <f t="shared" si="92"/>
        <v>0</v>
      </c>
      <c r="AL329" s="411">
        <f t="shared" si="92"/>
        <v>0</v>
      </c>
      <c r="AM329" s="311"/>
    </row>
    <row r="330" spans="1:39" s="283" customFormat="1" ht="15" outlineLevel="1">
      <c r="A330" s="509"/>
      <c r="B330" s="314"/>
      <c r="C330" s="312"/>
      <c r="D330" s="316"/>
      <c r="E330" s="316"/>
      <c r="F330" s="316"/>
      <c r="G330" s="316"/>
      <c r="H330" s="316"/>
      <c r="I330" s="316"/>
      <c r="J330" s="316"/>
      <c r="K330" s="316"/>
      <c r="L330" s="316"/>
      <c r="M330" s="316"/>
      <c r="N330" s="291"/>
      <c r="O330" s="316"/>
      <c r="P330" s="316"/>
      <c r="Q330" s="316"/>
      <c r="R330" s="316"/>
      <c r="S330" s="316"/>
      <c r="T330" s="316"/>
      <c r="U330" s="316"/>
      <c r="V330" s="316"/>
      <c r="W330" s="316"/>
      <c r="X330" s="316"/>
      <c r="Y330" s="418"/>
      <c r="Z330" s="416"/>
      <c r="AA330" s="416"/>
      <c r="AB330" s="416"/>
      <c r="AC330" s="416"/>
      <c r="AD330" s="416"/>
      <c r="AE330" s="416"/>
      <c r="AF330" s="416"/>
      <c r="AG330" s="416"/>
      <c r="AH330" s="416"/>
      <c r="AI330" s="416"/>
      <c r="AJ330" s="416"/>
      <c r="AK330" s="416"/>
      <c r="AL330" s="416"/>
      <c r="AM330" s="313"/>
    </row>
    <row r="331" spans="1:39" ht="15" outlineLevel="1">
      <c r="A331" s="509">
        <v>17</v>
      </c>
      <c r="B331" s="314" t="s">
        <v>9</v>
      </c>
      <c r="C331" s="291" t="s">
        <v>25</v>
      </c>
      <c r="D331" s="295">
        <v>8801.6859999999997</v>
      </c>
      <c r="E331" s="295">
        <v>0</v>
      </c>
      <c r="F331" s="295">
        <v>0</v>
      </c>
      <c r="G331" s="295">
        <v>0</v>
      </c>
      <c r="H331" s="295">
        <v>0</v>
      </c>
      <c r="I331" s="295"/>
      <c r="J331" s="295"/>
      <c r="K331" s="295"/>
      <c r="L331" s="295"/>
      <c r="M331" s="295"/>
      <c r="N331" s="291"/>
      <c r="O331" s="295">
        <v>386.53710000000001</v>
      </c>
      <c r="P331" s="295">
        <v>0</v>
      </c>
      <c r="Q331" s="295">
        <v>0</v>
      </c>
      <c r="R331" s="295">
        <v>0</v>
      </c>
      <c r="S331" s="295">
        <v>0</v>
      </c>
      <c r="T331" s="295"/>
      <c r="U331" s="295"/>
      <c r="V331" s="295"/>
      <c r="W331" s="295"/>
      <c r="X331" s="295"/>
      <c r="Y331" s="415"/>
      <c r="Z331" s="415"/>
      <c r="AA331" s="415"/>
      <c r="AB331" s="415"/>
      <c r="AC331" s="415"/>
      <c r="AD331" s="415"/>
      <c r="AE331" s="415"/>
      <c r="AF331" s="415"/>
      <c r="AG331" s="415"/>
      <c r="AH331" s="415"/>
      <c r="AI331" s="415"/>
      <c r="AJ331" s="415"/>
      <c r="AK331" s="415"/>
      <c r="AL331" s="415"/>
      <c r="AM331" s="296">
        <f>SUM(Y331:AL331)</f>
        <v>0</v>
      </c>
    </row>
    <row r="332" spans="1:39" ht="15" outlineLevel="1">
      <c r="B332" s="294" t="s">
        <v>249</v>
      </c>
      <c r="C332" s="291" t="s">
        <v>163</v>
      </c>
      <c r="D332" s="295"/>
      <c r="E332" s="295"/>
      <c r="F332" s="295"/>
      <c r="G332" s="295"/>
      <c r="H332" s="295"/>
      <c r="I332" s="295"/>
      <c r="J332" s="295"/>
      <c r="K332" s="295"/>
      <c r="L332" s="295"/>
      <c r="M332" s="295"/>
      <c r="N332" s="291"/>
      <c r="O332" s="295"/>
      <c r="P332" s="295"/>
      <c r="Q332" s="295"/>
      <c r="R332" s="295"/>
      <c r="S332" s="295"/>
      <c r="T332" s="295"/>
      <c r="U332" s="295"/>
      <c r="V332" s="295"/>
      <c r="W332" s="295"/>
      <c r="X332" s="295"/>
      <c r="Y332" s="411">
        <f>Y331</f>
        <v>0</v>
      </c>
      <c r="Z332" s="411">
        <f>Z331</f>
        <v>0</v>
      </c>
      <c r="AA332" s="411">
        <f t="shared" ref="AA332:AL332" si="93">AA331</f>
        <v>0</v>
      </c>
      <c r="AB332" s="411">
        <f t="shared" si="93"/>
        <v>0</v>
      </c>
      <c r="AC332" s="411">
        <f t="shared" si="93"/>
        <v>0</v>
      </c>
      <c r="AD332" s="411">
        <f t="shared" si="93"/>
        <v>0</v>
      </c>
      <c r="AE332" s="411">
        <f t="shared" si="93"/>
        <v>0</v>
      </c>
      <c r="AF332" s="411">
        <f t="shared" si="93"/>
        <v>0</v>
      </c>
      <c r="AG332" s="411">
        <f t="shared" si="93"/>
        <v>0</v>
      </c>
      <c r="AH332" s="411">
        <f t="shared" si="93"/>
        <v>0</v>
      </c>
      <c r="AI332" s="411">
        <f t="shared" si="93"/>
        <v>0</v>
      </c>
      <c r="AJ332" s="411">
        <f t="shared" si="93"/>
        <v>0</v>
      </c>
      <c r="AK332" s="411">
        <f t="shared" si="93"/>
        <v>0</v>
      </c>
      <c r="AL332" s="411">
        <f t="shared" si="93"/>
        <v>0</v>
      </c>
      <c r="AM332" s="311"/>
    </row>
    <row r="333" spans="1:39" ht="15" outlineLevel="1">
      <c r="B333" s="315"/>
      <c r="C333" s="305"/>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9"/>
      <c r="Z333" s="420"/>
      <c r="AA333" s="420"/>
      <c r="AB333" s="420"/>
      <c r="AC333" s="420"/>
      <c r="AD333" s="420"/>
      <c r="AE333" s="420"/>
      <c r="AF333" s="420"/>
      <c r="AG333" s="420"/>
      <c r="AH333" s="420"/>
      <c r="AI333" s="420"/>
      <c r="AJ333" s="420"/>
      <c r="AK333" s="420"/>
      <c r="AL333" s="420"/>
      <c r="AM333" s="317"/>
    </row>
    <row r="334" spans="1:39" ht="15.75" outlineLevel="1">
      <c r="A334" s="510"/>
      <c r="B334" s="288" t="s">
        <v>10</v>
      </c>
      <c r="C334" s="289"/>
      <c r="D334" s="289"/>
      <c r="E334" s="289"/>
      <c r="F334" s="289"/>
      <c r="G334" s="289"/>
      <c r="H334" s="289"/>
      <c r="I334" s="289"/>
      <c r="J334" s="289"/>
      <c r="K334" s="289"/>
      <c r="L334" s="289"/>
      <c r="M334" s="289"/>
      <c r="N334" s="290"/>
      <c r="O334" s="289"/>
      <c r="P334" s="289"/>
      <c r="Q334" s="289"/>
      <c r="R334" s="289"/>
      <c r="S334" s="289"/>
      <c r="T334" s="289"/>
      <c r="U334" s="289"/>
      <c r="V334" s="289"/>
      <c r="W334" s="289"/>
      <c r="X334" s="289"/>
      <c r="Y334" s="414"/>
      <c r="Z334" s="414"/>
      <c r="AA334" s="414"/>
      <c r="AB334" s="414"/>
      <c r="AC334" s="414"/>
      <c r="AD334" s="414"/>
      <c r="AE334" s="414"/>
      <c r="AF334" s="414"/>
      <c r="AG334" s="414"/>
      <c r="AH334" s="414"/>
      <c r="AI334" s="414"/>
      <c r="AJ334" s="414"/>
      <c r="AK334" s="414"/>
      <c r="AL334" s="414"/>
      <c r="AM334" s="292"/>
    </row>
    <row r="335" spans="1:39" ht="15" outlineLevel="1">
      <c r="A335" s="509">
        <v>18</v>
      </c>
      <c r="B335" s="315" t="s">
        <v>11</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26"/>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4">AA335</f>
        <v>0</v>
      </c>
      <c r="AB336" s="411">
        <f t="shared" si="94"/>
        <v>0</v>
      </c>
      <c r="AC336" s="411">
        <f t="shared" si="94"/>
        <v>0</v>
      </c>
      <c r="AD336" s="411">
        <f t="shared" si="94"/>
        <v>0</v>
      </c>
      <c r="AE336" s="411">
        <f t="shared" si="94"/>
        <v>0</v>
      </c>
      <c r="AF336" s="411">
        <f t="shared" si="94"/>
        <v>0</v>
      </c>
      <c r="AG336" s="411">
        <f t="shared" si="94"/>
        <v>0</v>
      </c>
      <c r="AH336" s="411">
        <f t="shared" si="94"/>
        <v>0</v>
      </c>
      <c r="AI336" s="411">
        <f t="shared" si="94"/>
        <v>0</v>
      </c>
      <c r="AJ336" s="411">
        <f t="shared" si="94"/>
        <v>0</v>
      </c>
      <c r="AK336" s="411">
        <f t="shared" si="94"/>
        <v>0</v>
      </c>
      <c r="AL336" s="411">
        <f t="shared" si="94"/>
        <v>0</v>
      </c>
      <c r="AM336" s="297"/>
    </row>
    <row r="337" spans="1:39" ht="15" outlineLevel="1">
      <c r="A337" s="512"/>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1"/>
      <c r="AA337" s="421"/>
      <c r="AB337" s="421"/>
      <c r="AC337" s="421"/>
      <c r="AD337" s="421"/>
      <c r="AE337" s="421"/>
      <c r="AF337" s="421"/>
      <c r="AG337" s="421"/>
      <c r="AH337" s="421"/>
      <c r="AI337" s="421"/>
      <c r="AJ337" s="421"/>
      <c r="AK337" s="421"/>
      <c r="AL337" s="421"/>
      <c r="AM337" s="306"/>
    </row>
    <row r="338" spans="1:39" ht="15" outlineLevel="1">
      <c r="A338" s="509">
        <v>19</v>
      </c>
      <c r="B338" s="315" t="s">
        <v>12</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15"/>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5">AA338</f>
        <v>0</v>
      </c>
      <c r="AB339" s="411">
        <f t="shared" si="95"/>
        <v>0</v>
      </c>
      <c r="AC339" s="411">
        <f t="shared" si="95"/>
        <v>0</v>
      </c>
      <c r="AD339" s="411">
        <f t="shared" si="95"/>
        <v>0</v>
      </c>
      <c r="AE339" s="411">
        <f t="shared" si="95"/>
        <v>0</v>
      </c>
      <c r="AF339" s="411">
        <f t="shared" si="95"/>
        <v>0</v>
      </c>
      <c r="AG339" s="411">
        <f t="shared" si="95"/>
        <v>0</v>
      </c>
      <c r="AH339" s="411">
        <f t="shared" si="95"/>
        <v>0</v>
      </c>
      <c r="AI339" s="411">
        <f t="shared" si="95"/>
        <v>0</v>
      </c>
      <c r="AJ339" s="411">
        <f t="shared" si="95"/>
        <v>0</v>
      </c>
      <c r="AK339" s="411">
        <f t="shared" si="95"/>
        <v>0</v>
      </c>
      <c r="AL339" s="411">
        <f t="shared" si="95"/>
        <v>0</v>
      </c>
      <c r="AM339" s="297"/>
    </row>
    <row r="340" spans="1:39" ht="15" outlineLevel="1">
      <c r="B340" s="315"/>
      <c r="C340" s="305"/>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22"/>
      <c r="Z340" s="422"/>
      <c r="AA340" s="412"/>
      <c r="AB340" s="412"/>
      <c r="AC340" s="412"/>
      <c r="AD340" s="412"/>
      <c r="AE340" s="412"/>
      <c r="AF340" s="412"/>
      <c r="AG340" s="412"/>
      <c r="AH340" s="412"/>
      <c r="AI340" s="412"/>
      <c r="AJ340" s="412"/>
      <c r="AK340" s="412"/>
      <c r="AL340" s="412"/>
      <c r="AM340" s="306"/>
    </row>
    <row r="341" spans="1:39" ht="15" outlineLevel="1">
      <c r="A341" s="509">
        <v>20</v>
      </c>
      <c r="B341" s="315" t="s">
        <v>13</v>
      </c>
      <c r="C341" s="291" t="s">
        <v>25</v>
      </c>
      <c r="D341" s="295">
        <v>2990081.0249999999</v>
      </c>
      <c r="E341" s="295">
        <v>2322412.0273440001</v>
      </c>
      <c r="F341" s="295">
        <v>2322412.0273440001</v>
      </c>
      <c r="G341" s="295">
        <v>2322412.0273440001</v>
      </c>
      <c r="H341" s="295">
        <v>690416.93174399994</v>
      </c>
      <c r="I341" s="295"/>
      <c r="J341" s="295"/>
      <c r="K341" s="295"/>
      <c r="L341" s="295"/>
      <c r="M341" s="295"/>
      <c r="N341" s="295">
        <v>12</v>
      </c>
      <c r="O341" s="295">
        <v>280.39445999999998</v>
      </c>
      <c r="P341" s="295">
        <v>211.81581</v>
      </c>
      <c r="Q341" s="295">
        <v>211.81581</v>
      </c>
      <c r="R341" s="295">
        <v>211.81581</v>
      </c>
      <c r="S341" s="295">
        <v>25.515000000000001</v>
      </c>
      <c r="T341" s="295"/>
      <c r="U341" s="295"/>
      <c r="V341" s="295"/>
      <c r="W341" s="295"/>
      <c r="X341" s="295"/>
      <c r="Y341" s="410"/>
      <c r="Z341" s="415"/>
      <c r="AA341" s="415"/>
      <c r="AB341" s="415"/>
      <c r="AC341" s="469">
        <v>1</v>
      </c>
      <c r="AD341" s="415"/>
      <c r="AE341" s="415"/>
      <c r="AF341" s="415"/>
      <c r="AG341" s="415"/>
      <c r="AH341" s="415"/>
      <c r="AI341" s="415"/>
      <c r="AJ341" s="415"/>
      <c r="AK341" s="415"/>
      <c r="AL341" s="415"/>
      <c r="AM341" s="296">
        <f>SUM(Y341:AL341)</f>
        <v>1</v>
      </c>
    </row>
    <row r="342" spans="1:39" ht="15" outlineLevel="1">
      <c r="B342" s="294" t="s">
        <v>249</v>
      </c>
      <c r="C342" s="291" t="s">
        <v>163</v>
      </c>
      <c r="D342" s="295">
        <v>332231.22499999998</v>
      </c>
      <c r="E342" s="295">
        <v>999900.22309999994</v>
      </c>
      <c r="F342" s="295">
        <v>533230.49509999994</v>
      </c>
      <c r="G342" s="295">
        <v>533230.49509999994</v>
      </c>
      <c r="H342" s="295">
        <v>2165225.591</v>
      </c>
      <c r="I342" s="295"/>
      <c r="J342" s="295"/>
      <c r="K342" s="295"/>
      <c r="L342" s="295"/>
      <c r="M342" s="295"/>
      <c r="N342" s="295">
        <f>N341</f>
        <v>12</v>
      </c>
      <c r="O342" s="295">
        <v>15.57747</v>
      </c>
      <c r="P342" s="295">
        <v>84.156120000000001</v>
      </c>
      <c r="Q342" s="295">
        <v>33.570045</v>
      </c>
      <c r="R342" s="295">
        <v>33.570045</v>
      </c>
      <c r="S342" s="295">
        <v>219.87085500000001</v>
      </c>
      <c r="T342" s="295"/>
      <c r="U342" s="295"/>
      <c r="V342" s="295"/>
      <c r="W342" s="295"/>
      <c r="X342" s="295"/>
      <c r="Y342" s="411">
        <f>Y341</f>
        <v>0</v>
      </c>
      <c r="Z342" s="411">
        <f>Z341</f>
        <v>0</v>
      </c>
      <c r="AA342" s="411">
        <f t="shared" ref="AA342:AL342" si="96">AA341</f>
        <v>0</v>
      </c>
      <c r="AB342" s="411">
        <f t="shared" si="96"/>
        <v>0</v>
      </c>
      <c r="AC342" s="411">
        <f t="shared" si="96"/>
        <v>1</v>
      </c>
      <c r="AD342" s="411">
        <f t="shared" si="96"/>
        <v>0</v>
      </c>
      <c r="AE342" s="411">
        <f t="shared" si="96"/>
        <v>0</v>
      </c>
      <c r="AF342" s="411">
        <f t="shared" si="96"/>
        <v>0</v>
      </c>
      <c r="AG342" s="411">
        <f t="shared" si="96"/>
        <v>0</v>
      </c>
      <c r="AH342" s="411">
        <f t="shared" si="96"/>
        <v>0</v>
      </c>
      <c r="AI342" s="411">
        <f t="shared" si="96"/>
        <v>0</v>
      </c>
      <c r="AJ342" s="411">
        <f t="shared" si="96"/>
        <v>0</v>
      </c>
      <c r="AK342" s="411">
        <f t="shared" si="96"/>
        <v>0</v>
      </c>
      <c r="AL342" s="411">
        <f t="shared" si="96"/>
        <v>0</v>
      </c>
      <c r="AM342" s="306"/>
    </row>
    <row r="343" spans="1:39" ht="15" outlineLevel="1">
      <c r="B343" s="315"/>
      <c r="C343" s="305"/>
      <c r="D343" s="291"/>
      <c r="E343" s="291"/>
      <c r="F343" s="291"/>
      <c r="G343" s="291"/>
      <c r="H343" s="291"/>
      <c r="I343" s="291"/>
      <c r="J343" s="291"/>
      <c r="K343" s="291"/>
      <c r="L343" s="291"/>
      <c r="M343" s="291"/>
      <c r="N343" s="318"/>
      <c r="O343" s="291"/>
      <c r="P343" s="291"/>
      <c r="Q343" s="291"/>
      <c r="R343" s="291"/>
      <c r="S343" s="291"/>
      <c r="T343" s="291"/>
      <c r="U343" s="291"/>
      <c r="V343" s="291"/>
      <c r="W343" s="291"/>
      <c r="X343" s="291"/>
      <c r="Y343" s="412"/>
      <c r="Z343" s="412"/>
      <c r="AA343" s="412"/>
      <c r="AB343" s="412"/>
      <c r="AC343" s="412"/>
      <c r="AD343" s="412"/>
      <c r="AE343" s="412"/>
      <c r="AF343" s="412"/>
      <c r="AG343" s="412"/>
      <c r="AH343" s="412"/>
      <c r="AI343" s="412"/>
      <c r="AJ343" s="412"/>
      <c r="AK343" s="412"/>
      <c r="AL343" s="412"/>
      <c r="AM343" s="306"/>
    </row>
    <row r="344" spans="1:39" ht="15" outlineLevel="1">
      <c r="A344" s="509">
        <v>21</v>
      </c>
      <c r="B344" s="315" t="s">
        <v>22</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Z344</f>
        <v>0</v>
      </c>
      <c r="AA345" s="411">
        <f t="shared" ref="AA345:AL345" si="97">AA344</f>
        <v>0</v>
      </c>
      <c r="AB345" s="411">
        <f t="shared" si="97"/>
        <v>0</v>
      </c>
      <c r="AC345" s="411">
        <f t="shared" si="97"/>
        <v>0</v>
      </c>
      <c r="AD345" s="411">
        <f t="shared" si="97"/>
        <v>0</v>
      </c>
      <c r="AE345" s="411">
        <f t="shared" si="97"/>
        <v>0</v>
      </c>
      <c r="AF345" s="411">
        <f t="shared" si="97"/>
        <v>0</v>
      </c>
      <c r="AG345" s="411">
        <f t="shared" si="97"/>
        <v>0</v>
      </c>
      <c r="AH345" s="411">
        <f t="shared" si="97"/>
        <v>0</v>
      </c>
      <c r="AI345" s="411">
        <f t="shared" si="97"/>
        <v>0</v>
      </c>
      <c r="AJ345" s="411">
        <f t="shared" si="97"/>
        <v>0</v>
      </c>
      <c r="AK345" s="411">
        <f t="shared" si="97"/>
        <v>0</v>
      </c>
      <c r="AL345" s="411">
        <f t="shared" si="97"/>
        <v>0</v>
      </c>
      <c r="AM345" s="297"/>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22"/>
      <c r="Z346" s="412"/>
      <c r="AA346" s="412"/>
      <c r="AB346" s="412"/>
      <c r="AC346" s="412"/>
      <c r="AD346" s="412"/>
      <c r="AE346" s="412"/>
      <c r="AF346" s="412"/>
      <c r="AG346" s="412"/>
      <c r="AH346" s="412"/>
      <c r="AI346" s="412"/>
      <c r="AJ346" s="412"/>
      <c r="AK346" s="412"/>
      <c r="AL346" s="412"/>
      <c r="AM346" s="306"/>
    </row>
    <row r="347" spans="1:39" ht="15" outlineLevel="1">
      <c r="A347" s="509">
        <v>22</v>
      </c>
      <c r="B347" s="315" t="s">
        <v>9</v>
      </c>
      <c r="C347" s="291" t="s">
        <v>25</v>
      </c>
      <c r="D347" s="295"/>
      <c r="E347" s="295"/>
      <c r="F347" s="295"/>
      <c r="G347" s="295"/>
      <c r="H347" s="295"/>
      <c r="I347" s="295"/>
      <c r="J347" s="295"/>
      <c r="K347" s="295"/>
      <c r="L347" s="295"/>
      <c r="M347" s="295"/>
      <c r="N347" s="291"/>
      <c r="O347" s="295"/>
      <c r="P347" s="295"/>
      <c r="Q347" s="295"/>
      <c r="R347" s="295"/>
      <c r="S347" s="295"/>
      <c r="T347" s="295"/>
      <c r="U347" s="295"/>
      <c r="V347" s="295"/>
      <c r="W347" s="295"/>
      <c r="X347" s="295"/>
      <c r="Y347" s="410"/>
      <c r="Z347" s="415"/>
      <c r="AA347" s="415"/>
      <c r="AB347" s="415"/>
      <c r="AC347" s="415"/>
      <c r="AD347" s="415"/>
      <c r="AE347" s="415"/>
      <c r="AF347" s="415"/>
      <c r="AG347" s="415"/>
      <c r="AH347" s="415"/>
      <c r="AI347" s="415"/>
      <c r="AJ347" s="415"/>
      <c r="AK347" s="415"/>
      <c r="AL347" s="415"/>
      <c r="AM347" s="296">
        <f>SUM(Y347:AL347)</f>
        <v>0</v>
      </c>
    </row>
    <row r="348" spans="1:39" ht="15" outlineLevel="1">
      <c r="B348" s="294" t="s">
        <v>249</v>
      </c>
      <c r="C348" s="291" t="s">
        <v>163</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11">
        <f>Y347</f>
        <v>0</v>
      </c>
      <c r="Z348" s="411">
        <f>Z347</f>
        <v>0</v>
      </c>
      <c r="AA348" s="411">
        <f t="shared" ref="AA348:AL348" si="98">AA347</f>
        <v>0</v>
      </c>
      <c r="AB348" s="411">
        <f t="shared" si="98"/>
        <v>0</v>
      </c>
      <c r="AC348" s="411">
        <f t="shared" si="98"/>
        <v>0</v>
      </c>
      <c r="AD348" s="411">
        <f t="shared" si="98"/>
        <v>0</v>
      </c>
      <c r="AE348" s="411">
        <f t="shared" si="98"/>
        <v>0</v>
      </c>
      <c r="AF348" s="411">
        <f t="shared" si="98"/>
        <v>0</v>
      </c>
      <c r="AG348" s="411">
        <f t="shared" si="98"/>
        <v>0</v>
      </c>
      <c r="AH348" s="411">
        <f t="shared" si="98"/>
        <v>0</v>
      </c>
      <c r="AI348" s="411">
        <f t="shared" si="98"/>
        <v>0</v>
      </c>
      <c r="AJ348" s="411">
        <f t="shared" si="98"/>
        <v>0</v>
      </c>
      <c r="AK348" s="411">
        <f t="shared" si="98"/>
        <v>0</v>
      </c>
      <c r="AL348" s="411">
        <f t="shared" si="98"/>
        <v>0</v>
      </c>
      <c r="AM348" s="306"/>
    </row>
    <row r="349" spans="1:39" ht="15" outlineLevel="1">
      <c r="B349" s="315"/>
      <c r="C349" s="305"/>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12"/>
      <c r="AA349" s="412"/>
      <c r="AB349" s="412"/>
      <c r="AC349" s="412"/>
      <c r="AD349" s="412"/>
      <c r="AE349" s="412"/>
      <c r="AF349" s="412"/>
      <c r="AG349" s="412"/>
      <c r="AH349" s="412"/>
      <c r="AI349" s="412"/>
      <c r="AJ349" s="412"/>
      <c r="AK349" s="412"/>
      <c r="AL349" s="412"/>
      <c r="AM349" s="306"/>
    </row>
    <row r="350" spans="1:39" ht="15.75" outlineLevel="1">
      <c r="A350" s="510"/>
      <c r="B350" s="288" t="s">
        <v>14</v>
      </c>
      <c r="C350" s="289"/>
      <c r="D350" s="290"/>
      <c r="E350" s="290"/>
      <c r="F350" s="290"/>
      <c r="G350" s="290"/>
      <c r="H350" s="290"/>
      <c r="I350" s="290"/>
      <c r="J350" s="290"/>
      <c r="K350" s="290"/>
      <c r="L350" s="290"/>
      <c r="M350" s="290"/>
      <c r="N350" s="290"/>
      <c r="O350" s="290"/>
      <c r="P350" s="289"/>
      <c r="Q350" s="289"/>
      <c r="R350" s="289"/>
      <c r="S350" s="289"/>
      <c r="T350" s="289"/>
      <c r="U350" s="289"/>
      <c r="V350" s="289"/>
      <c r="W350" s="289"/>
      <c r="X350" s="289"/>
      <c r="Y350" s="414"/>
      <c r="Z350" s="414"/>
      <c r="AA350" s="414"/>
      <c r="AB350" s="414"/>
      <c r="AC350" s="414"/>
      <c r="AD350" s="414"/>
      <c r="AE350" s="414"/>
      <c r="AF350" s="414"/>
      <c r="AG350" s="414"/>
      <c r="AH350" s="414"/>
      <c r="AI350" s="414"/>
      <c r="AJ350" s="414"/>
      <c r="AK350" s="414"/>
      <c r="AL350" s="414"/>
      <c r="AM350" s="292"/>
    </row>
    <row r="351" spans="1:39" ht="15" outlineLevel="1">
      <c r="A351" s="509">
        <v>23</v>
      </c>
      <c r="B351" s="315" t="s">
        <v>14</v>
      </c>
      <c r="C351" s="291" t="s">
        <v>25</v>
      </c>
      <c r="D351" s="295">
        <v>50224.186999999998</v>
      </c>
      <c r="E351" s="295">
        <v>47831.490852356001</v>
      </c>
      <c r="F351" s="295">
        <v>47613.973144531003</v>
      </c>
      <c r="G351" s="295">
        <v>42469.421169280999</v>
      </c>
      <c r="H351" s="295">
        <v>40767.217159271</v>
      </c>
      <c r="I351" s="295"/>
      <c r="J351" s="295"/>
      <c r="K351" s="295"/>
      <c r="L351" s="295"/>
      <c r="M351" s="295"/>
      <c r="N351" s="291"/>
      <c r="O351" s="295">
        <v>6.8694204880000003</v>
      </c>
      <c r="P351" s="295">
        <v>6.745128802</v>
      </c>
      <c r="Q351" s="295">
        <v>6.733829547</v>
      </c>
      <c r="R351" s="295">
        <v>6.4665891919999998</v>
      </c>
      <c r="S351" s="295">
        <v>6.378165987</v>
      </c>
      <c r="T351" s="295"/>
      <c r="U351" s="295"/>
      <c r="V351" s="295"/>
      <c r="W351" s="295"/>
      <c r="X351" s="295"/>
      <c r="Y351" s="470">
        <v>1</v>
      </c>
      <c r="Z351" s="410"/>
      <c r="AA351" s="410"/>
      <c r="AB351" s="410"/>
      <c r="AC351" s="410"/>
      <c r="AD351" s="410"/>
      <c r="AE351" s="410"/>
      <c r="AF351" s="410"/>
      <c r="AG351" s="410"/>
      <c r="AH351" s="410"/>
      <c r="AI351" s="410"/>
      <c r="AJ351" s="410"/>
      <c r="AK351" s="410"/>
      <c r="AL351" s="410"/>
      <c r="AM351" s="296">
        <f>SUM(Y351:AL351)</f>
        <v>1</v>
      </c>
    </row>
    <row r="352" spans="1:39" ht="15" outlineLevel="1">
      <c r="B352" s="294" t="s">
        <v>249</v>
      </c>
      <c r="C352" s="291" t="s">
        <v>163</v>
      </c>
      <c r="D352" s="295">
        <v>20021.630819999998</v>
      </c>
      <c r="E352" s="295">
        <v>19686.29247</v>
      </c>
      <c r="F352" s="295">
        <v>19655.80716</v>
      </c>
      <c r="G352" s="295">
        <v>18687.31956</v>
      </c>
      <c r="H352" s="295">
        <v>18240.4287</v>
      </c>
      <c r="I352" s="295"/>
      <c r="J352" s="295"/>
      <c r="K352" s="295"/>
      <c r="L352" s="295"/>
      <c r="M352" s="295"/>
      <c r="N352" s="468"/>
      <c r="O352" s="295">
        <v>3.218778645</v>
      </c>
      <c r="P352" s="295">
        <v>3.2015585679999998</v>
      </c>
      <c r="Q352" s="295">
        <v>3.1999931049999999</v>
      </c>
      <c r="R352" s="295">
        <v>3.1496639260000001</v>
      </c>
      <c r="S352" s="295">
        <v>3.1264061430000001</v>
      </c>
      <c r="T352" s="295"/>
      <c r="U352" s="295"/>
      <c r="V352" s="295"/>
      <c r="W352" s="295"/>
      <c r="X352" s="295"/>
      <c r="Y352" s="411">
        <f>Y351</f>
        <v>1</v>
      </c>
      <c r="Z352" s="411">
        <f>Z351</f>
        <v>0</v>
      </c>
      <c r="AA352" s="411">
        <f t="shared" ref="AA352:AL352" si="99">AA351</f>
        <v>0</v>
      </c>
      <c r="AB352" s="411">
        <f t="shared" si="99"/>
        <v>0</v>
      </c>
      <c r="AC352" s="411">
        <f t="shared" si="99"/>
        <v>0</v>
      </c>
      <c r="AD352" s="411">
        <f t="shared" si="99"/>
        <v>0</v>
      </c>
      <c r="AE352" s="411">
        <f t="shared" si="99"/>
        <v>0</v>
      </c>
      <c r="AF352" s="411">
        <f t="shared" si="99"/>
        <v>0</v>
      </c>
      <c r="AG352" s="411">
        <f t="shared" si="99"/>
        <v>0</v>
      </c>
      <c r="AH352" s="411">
        <f t="shared" si="99"/>
        <v>0</v>
      </c>
      <c r="AI352" s="411">
        <f t="shared" si="99"/>
        <v>0</v>
      </c>
      <c r="AJ352" s="411">
        <f t="shared" si="99"/>
        <v>0</v>
      </c>
      <c r="AK352" s="411">
        <f t="shared" si="99"/>
        <v>0</v>
      </c>
      <c r="AL352" s="411">
        <f t="shared" si="99"/>
        <v>0</v>
      </c>
      <c r="AM352" s="297"/>
    </row>
    <row r="353" spans="1:39" ht="15" outlineLevel="1">
      <c r="B353" s="315"/>
      <c r="C353" s="305"/>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12"/>
      <c r="AA353" s="412"/>
      <c r="AB353" s="412"/>
      <c r="AC353" s="412"/>
      <c r="AD353" s="412"/>
      <c r="AE353" s="412"/>
      <c r="AF353" s="412"/>
      <c r="AG353" s="412"/>
      <c r="AH353" s="412"/>
      <c r="AI353" s="412"/>
      <c r="AJ353" s="412"/>
      <c r="AK353" s="412"/>
      <c r="AL353" s="412"/>
      <c r="AM353" s="306"/>
    </row>
    <row r="354" spans="1:39" s="293" customFormat="1" ht="15.75" outlineLevel="1">
      <c r="A354" s="510"/>
      <c r="B354" s="288" t="s">
        <v>487</v>
      </c>
      <c r="C354" s="289"/>
      <c r="D354" s="290"/>
      <c r="E354" s="290"/>
      <c r="F354" s="290"/>
      <c r="G354" s="290"/>
      <c r="H354" s="290"/>
      <c r="I354" s="290"/>
      <c r="J354" s="290"/>
      <c r="K354" s="290"/>
      <c r="L354" s="290"/>
      <c r="M354" s="290"/>
      <c r="N354" s="290"/>
      <c r="O354" s="290"/>
      <c r="P354" s="289"/>
      <c r="Q354" s="289"/>
      <c r="R354" s="289"/>
      <c r="S354" s="289"/>
      <c r="T354" s="289"/>
      <c r="U354" s="289"/>
      <c r="V354" s="289"/>
      <c r="W354" s="289"/>
      <c r="X354" s="289"/>
      <c r="Y354" s="414"/>
      <c r="Z354" s="414"/>
      <c r="AA354" s="414"/>
      <c r="AB354" s="414"/>
      <c r="AC354" s="414"/>
      <c r="AD354" s="414"/>
      <c r="AE354" s="414"/>
      <c r="AF354" s="414"/>
      <c r="AG354" s="414"/>
      <c r="AH354" s="414"/>
      <c r="AI354" s="414"/>
      <c r="AJ354" s="414"/>
      <c r="AK354" s="414"/>
      <c r="AL354" s="414"/>
      <c r="AM354" s="292"/>
    </row>
    <row r="355" spans="1:39" s="283" customFormat="1" ht="15" outlineLevel="1">
      <c r="A355" s="509">
        <v>24</v>
      </c>
      <c r="B355" s="315" t="s">
        <v>14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10"/>
      <c r="Z355" s="410"/>
      <c r="AA355" s="410"/>
      <c r="AB355" s="410"/>
      <c r="AC355" s="410"/>
      <c r="AD355" s="410"/>
      <c r="AE355" s="410"/>
      <c r="AF355" s="410"/>
      <c r="AG355" s="410"/>
      <c r="AH355" s="410"/>
      <c r="AI355" s="410"/>
      <c r="AJ355" s="410"/>
      <c r="AK355" s="410"/>
      <c r="AL355" s="410"/>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Z355</f>
        <v>0</v>
      </c>
      <c r="AA356" s="411">
        <f t="shared" ref="AA356:AL356" si="100">AA355</f>
        <v>0</v>
      </c>
      <c r="AB356" s="411">
        <f t="shared" si="100"/>
        <v>0</v>
      </c>
      <c r="AC356" s="411">
        <f t="shared" si="100"/>
        <v>0</v>
      </c>
      <c r="AD356" s="411">
        <f t="shared" si="100"/>
        <v>0</v>
      </c>
      <c r="AE356" s="411">
        <f t="shared" si="100"/>
        <v>0</v>
      </c>
      <c r="AF356" s="411">
        <f t="shared" si="100"/>
        <v>0</v>
      </c>
      <c r="AG356" s="411">
        <f t="shared" si="100"/>
        <v>0</v>
      </c>
      <c r="AH356" s="411">
        <f t="shared" si="100"/>
        <v>0</v>
      </c>
      <c r="AI356" s="411">
        <f t="shared" si="100"/>
        <v>0</v>
      </c>
      <c r="AJ356" s="411">
        <f t="shared" si="100"/>
        <v>0</v>
      </c>
      <c r="AK356" s="411">
        <f t="shared" si="100"/>
        <v>0</v>
      </c>
      <c r="AL356" s="411">
        <f t="shared" si="100"/>
        <v>0</v>
      </c>
      <c r="AM356" s="297"/>
    </row>
    <row r="357" spans="1:39" s="283" customFormat="1" ht="15" outlineLevel="1">
      <c r="A357" s="509"/>
      <c r="B357" s="315"/>
      <c r="C357" s="305"/>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12"/>
      <c r="AA357" s="412"/>
      <c r="AB357" s="412"/>
      <c r="AC357" s="412"/>
      <c r="AD357" s="412"/>
      <c r="AE357" s="412"/>
      <c r="AF357" s="412"/>
      <c r="AG357" s="412"/>
      <c r="AH357" s="412"/>
      <c r="AI357" s="412"/>
      <c r="AJ357" s="412"/>
      <c r="AK357" s="412"/>
      <c r="AL357" s="412"/>
      <c r="AM357" s="306"/>
    </row>
    <row r="358" spans="1:39" s="283" customFormat="1" ht="15" outlineLevel="1">
      <c r="A358" s="509">
        <v>25</v>
      </c>
      <c r="B358" s="314" t="s">
        <v>21</v>
      </c>
      <c r="C358" s="291" t="s">
        <v>25</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5"/>
      <c r="Z358" s="415"/>
      <c r="AA358" s="415"/>
      <c r="AB358" s="415"/>
      <c r="AC358" s="415"/>
      <c r="AD358" s="415"/>
      <c r="AE358" s="415"/>
      <c r="AF358" s="415"/>
      <c r="AG358" s="415"/>
      <c r="AH358" s="415"/>
      <c r="AI358" s="415"/>
      <c r="AJ358" s="415"/>
      <c r="AK358" s="415"/>
      <c r="AL358" s="415"/>
      <c r="AM358" s="296">
        <f>SUM(Y358:AL358)</f>
        <v>0</v>
      </c>
    </row>
    <row r="359" spans="1:39" s="283" customFormat="1" ht="15" outlineLevel="1">
      <c r="A359" s="509"/>
      <c r="B359" s="315" t="s">
        <v>249</v>
      </c>
      <c r="C359" s="291" t="s">
        <v>163</v>
      </c>
      <c r="D359" s="295"/>
      <c r="E359" s="295"/>
      <c r="F359" s="295"/>
      <c r="G359" s="295"/>
      <c r="H359" s="295"/>
      <c r="I359" s="295"/>
      <c r="J359" s="295"/>
      <c r="K359" s="295"/>
      <c r="L359" s="295"/>
      <c r="M359" s="295"/>
      <c r="N359" s="295">
        <f>N358</f>
        <v>0</v>
      </c>
      <c r="O359" s="295"/>
      <c r="P359" s="295"/>
      <c r="Q359" s="295"/>
      <c r="R359" s="295"/>
      <c r="S359" s="295"/>
      <c r="T359" s="295"/>
      <c r="U359" s="295"/>
      <c r="V359" s="295"/>
      <c r="W359" s="295"/>
      <c r="X359" s="295"/>
      <c r="Y359" s="411">
        <f>Y358</f>
        <v>0</v>
      </c>
      <c r="Z359" s="411">
        <f>Z358</f>
        <v>0</v>
      </c>
      <c r="AA359" s="411">
        <f t="shared" ref="AA359:AL359" si="101">AA358</f>
        <v>0</v>
      </c>
      <c r="AB359" s="411">
        <f t="shared" si="101"/>
        <v>0</v>
      </c>
      <c r="AC359" s="411">
        <f t="shared" si="101"/>
        <v>0</v>
      </c>
      <c r="AD359" s="411">
        <f t="shared" si="101"/>
        <v>0</v>
      </c>
      <c r="AE359" s="411">
        <f t="shared" si="101"/>
        <v>0</v>
      </c>
      <c r="AF359" s="411">
        <f t="shared" si="101"/>
        <v>0</v>
      </c>
      <c r="AG359" s="411">
        <f t="shared" si="101"/>
        <v>0</v>
      </c>
      <c r="AH359" s="411">
        <f t="shared" si="101"/>
        <v>0</v>
      </c>
      <c r="AI359" s="411">
        <f t="shared" si="101"/>
        <v>0</v>
      </c>
      <c r="AJ359" s="411">
        <f t="shared" si="101"/>
        <v>0</v>
      </c>
      <c r="AK359" s="411">
        <f t="shared" si="101"/>
        <v>0</v>
      </c>
      <c r="AL359" s="411">
        <f t="shared" si="101"/>
        <v>0</v>
      </c>
      <c r="AM359" s="311"/>
    </row>
    <row r="360" spans="1:39" s="283" customFormat="1" ht="15" outlineLevel="1">
      <c r="A360" s="509"/>
      <c r="B360" s="314"/>
      <c r="C360" s="312"/>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6"/>
      <c r="Z360" s="417"/>
      <c r="AA360" s="416"/>
      <c r="AB360" s="416"/>
      <c r="AC360" s="416"/>
      <c r="AD360" s="416"/>
      <c r="AE360" s="416"/>
      <c r="AF360" s="416"/>
      <c r="AG360" s="416"/>
      <c r="AH360" s="416"/>
      <c r="AI360" s="416"/>
      <c r="AJ360" s="416"/>
      <c r="AK360" s="416"/>
      <c r="AL360" s="416"/>
      <c r="AM360" s="313"/>
    </row>
    <row r="361" spans="1:39" ht="15.75" outlineLevel="1">
      <c r="A361" s="510"/>
      <c r="B361" s="288" t="s">
        <v>15</v>
      </c>
      <c r="C361" s="320"/>
      <c r="D361" s="290"/>
      <c r="E361" s="289"/>
      <c r="F361" s="289"/>
      <c r="G361" s="289"/>
      <c r="H361" s="289"/>
      <c r="I361" s="289"/>
      <c r="J361" s="289"/>
      <c r="K361" s="289"/>
      <c r="L361" s="289"/>
      <c r="M361" s="289"/>
      <c r="N361" s="291"/>
      <c r="O361" s="289"/>
      <c r="P361" s="289"/>
      <c r="Q361" s="289"/>
      <c r="R361" s="289"/>
      <c r="S361" s="289"/>
      <c r="T361" s="289"/>
      <c r="U361" s="289"/>
      <c r="V361" s="289"/>
      <c r="W361" s="289"/>
      <c r="X361" s="289"/>
      <c r="Y361" s="414"/>
      <c r="Z361" s="414"/>
      <c r="AA361" s="414"/>
      <c r="AB361" s="414"/>
      <c r="AC361" s="414"/>
      <c r="AD361" s="414"/>
      <c r="AE361" s="414"/>
      <c r="AF361" s="414"/>
      <c r="AG361" s="414"/>
      <c r="AH361" s="414"/>
      <c r="AI361" s="414"/>
      <c r="AJ361" s="414"/>
      <c r="AK361" s="414"/>
      <c r="AL361" s="414"/>
      <c r="AM361" s="292"/>
    </row>
    <row r="362" spans="1:39" ht="15" outlineLevel="1">
      <c r="A362" s="509">
        <v>26</v>
      </c>
      <c r="B362" s="321" t="s">
        <v>16</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2">AA362</f>
        <v>0</v>
      </c>
      <c r="AB363" s="411">
        <f t="shared" si="102"/>
        <v>0</v>
      </c>
      <c r="AC363" s="411">
        <f t="shared" si="102"/>
        <v>0</v>
      </c>
      <c r="AD363" s="411">
        <f t="shared" si="102"/>
        <v>0</v>
      </c>
      <c r="AE363" s="411">
        <f t="shared" si="102"/>
        <v>0</v>
      </c>
      <c r="AF363" s="411">
        <f t="shared" si="102"/>
        <v>0</v>
      </c>
      <c r="AG363" s="411">
        <f t="shared" si="102"/>
        <v>0</v>
      </c>
      <c r="AH363" s="411">
        <f t="shared" si="102"/>
        <v>0</v>
      </c>
      <c r="AI363" s="411">
        <f t="shared" si="102"/>
        <v>0</v>
      </c>
      <c r="AJ363" s="411">
        <f t="shared" si="102"/>
        <v>0</v>
      </c>
      <c r="AK363" s="411">
        <f t="shared" si="102"/>
        <v>0</v>
      </c>
      <c r="AL363" s="411">
        <f t="shared" si="102"/>
        <v>0</v>
      </c>
      <c r="AM363" s="306"/>
    </row>
    <row r="364" spans="1:39" ht="15" outlineLevel="1">
      <c r="A364" s="512"/>
      <c r="B364" s="322"/>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23"/>
      <c r="Z364" s="424"/>
      <c r="AA364" s="424"/>
      <c r="AB364" s="424"/>
      <c r="AC364" s="424"/>
      <c r="AD364" s="424"/>
      <c r="AE364" s="424"/>
      <c r="AF364" s="424"/>
      <c r="AG364" s="424"/>
      <c r="AH364" s="424"/>
      <c r="AI364" s="424"/>
      <c r="AJ364" s="424"/>
      <c r="AK364" s="424"/>
      <c r="AL364" s="424"/>
      <c r="AM364" s="297"/>
    </row>
    <row r="365" spans="1:39" ht="15" outlineLevel="1">
      <c r="A365" s="509">
        <v>27</v>
      </c>
      <c r="B365" s="321" t="s">
        <v>17</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Z365</f>
        <v>0</v>
      </c>
      <c r="AA366" s="411">
        <f t="shared" ref="AA366:AL366" si="103">AA365</f>
        <v>0</v>
      </c>
      <c r="AB366" s="411">
        <f t="shared" si="103"/>
        <v>0</v>
      </c>
      <c r="AC366" s="411">
        <f t="shared" si="103"/>
        <v>0</v>
      </c>
      <c r="AD366" s="411">
        <f t="shared" si="103"/>
        <v>0</v>
      </c>
      <c r="AE366" s="411">
        <f t="shared" si="103"/>
        <v>0</v>
      </c>
      <c r="AF366" s="411">
        <f t="shared" si="103"/>
        <v>0</v>
      </c>
      <c r="AG366" s="411">
        <f t="shared" si="103"/>
        <v>0</v>
      </c>
      <c r="AH366" s="411">
        <f t="shared" si="103"/>
        <v>0</v>
      </c>
      <c r="AI366" s="411">
        <f t="shared" si="103"/>
        <v>0</v>
      </c>
      <c r="AJ366" s="411">
        <f t="shared" si="103"/>
        <v>0</v>
      </c>
      <c r="AK366" s="411">
        <f t="shared" si="103"/>
        <v>0</v>
      </c>
      <c r="AL366" s="411">
        <f t="shared" si="103"/>
        <v>0</v>
      </c>
      <c r="AM366" s="306"/>
    </row>
    <row r="367" spans="1:39" ht="15.75" outlineLevel="1">
      <c r="A367" s="512"/>
      <c r="B367" s="323"/>
      <c r="C367" s="300"/>
      <c r="D367" s="291"/>
      <c r="E367" s="291"/>
      <c r="F367" s="291"/>
      <c r="G367" s="291"/>
      <c r="H367" s="291"/>
      <c r="I367" s="291"/>
      <c r="J367" s="291"/>
      <c r="K367" s="291"/>
      <c r="L367" s="291"/>
      <c r="M367" s="291"/>
      <c r="N367" s="300"/>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28</v>
      </c>
      <c r="B368" s="321" t="s">
        <v>18</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29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Z368</f>
        <v>0</v>
      </c>
      <c r="AA369" s="411">
        <f t="shared" ref="AA369:AL369" si="104">AA368</f>
        <v>0</v>
      </c>
      <c r="AB369" s="411">
        <f t="shared" si="104"/>
        <v>0</v>
      </c>
      <c r="AC369" s="411">
        <f t="shared" si="104"/>
        <v>0</v>
      </c>
      <c r="AD369" s="411">
        <f t="shared" si="104"/>
        <v>0</v>
      </c>
      <c r="AE369" s="411">
        <f t="shared" si="104"/>
        <v>0</v>
      </c>
      <c r="AF369" s="411">
        <f t="shared" si="104"/>
        <v>0</v>
      </c>
      <c r="AG369" s="411">
        <f t="shared" si="104"/>
        <v>0</v>
      </c>
      <c r="AH369" s="411">
        <f t="shared" si="104"/>
        <v>0</v>
      </c>
      <c r="AI369" s="411">
        <f t="shared" si="104"/>
        <v>0</v>
      </c>
      <c r="AJ369" s="411">
        <f t="shared" si="104"/>
        <v>0</v>
      </c>
      <c r="AK369" s="411">
        <f t="shared" si="104"/>
        <v>0</v>
      </c>
      <c r="AL369" s="411">
        <f t="shared" si="104"/>
        <v>0</v>
      </c>
      <c r="AM369" s="297"/>
    </row>
    <row r="370" spans="1:39" ht="15" outlineLevel="1">
      <c r="A370" s="512"/>
      <c r="B370" s="322"/>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12"/>
      <c r="AA370" s="412"/>
      <c r="AB370" s="412"/>
      <c r="AC370" s="412"/>
      <c r="AD370" s="412"/>
      <c r="AE370" s="412"/>
      <c r="AF370" s="412"/>
      <c r="AG370" s="412"/>
      <c r="AH370" s="412"/>
      <c r="AI370" s="412"/>
      <c r="AJ370" s="412"/>
      <c r="AK370" s="412"/>
      <c r="AL370" s="412"/>
      <c r="AM370" s="306"/>
    </row>
    <row r="371" spans="1:39" ht="15" outlineLevel="1">
      <c r="A371" s="509">
        <v>29</v>
      </c>
      <c r="B371" s="324" t="s">
        <v>19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5"/>
      <c r="AA371" s="415"/>
      <c r="AB371" s="415"/>
      <c r="AC371" s="415"/>
      <c r="AD371" s="415"/>
      <c r="AE371" s="415"/>
      <c r="AF371" s="415"/>
      <c r="AG371" s="415"/>
      <c r="AH371" s="415"/>
      <c r="AI371" s="415"/>
      <c r="AJ371" s="415"/>
      <c r="AK371" s="415"/>
      <c r="AL371" s="415"/>
      <c r="AM371" s="296">
        <f>SUM(Y371:AL371)</f>
        <v>0</v>
      </c>
    </row>
    <row r="372" spans="1:39" ht="15" outlineLevel="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5">Z371</f>
        <v>0</v>
      </c>
      <c r="AA372" s="411">
        <f t="shared" si="105"/>
        <v>0</v>
      </c>
      <c r="AB372" s="411">
        <f t="shared" si="105"/>
        <v>0</v>
      </c>
      <c r="AC372" s="411">
        <f t="shared" si="105"/>
        <v>0</v>
      </c>
      <c r="AD372" s="411">
        <f t="shared" si="105"/>
        <v>0</v>
      </c>
      <c r="AE372" s="411">
        <f t="shared" si="105"/>
        <v>0</v>
      </c>
      <c r="AF372" s="411">
        <f t="shared" si="105"/>
        <v>0</v>
      </c>
      <c r="AG372" s="411">
        <f t="shared" si="105"/>
        <v>0</v>
      </c>
      <c r="AH372" s="411">
        <f t="shared" si="105"/>
        <v>0</v>
      </c>
      <c r="AI372" s="411">
        <f t="shared" si="105"/>
        <v>0</v>
      </c>
      <c r="AJ372" s="411">
        <f t="shared" si="105"/>
        <v>0</v>
      </c>
      <c r="AK372" s="411">
        <f t="shared" si="105"/>
        <v>0</v>
      </c>
      <c r="AL372" s="411">
        <f t="shared" si="105"/>
        <v>0</v>
      </c>
      <c r="AM372" s="297"/>
    </row>
    <row r="373" spans="1:39" ht="15" outlineLevel="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23"/>
      <c r="Z373" s="423"/>
      <c r="AA373" s="423"/>
      <c r="AB373" s="423"/>
      <c r="AC373" s="423"/>
      <c r="AD373" s="423"/>
      <c r="AE373" s="423"/>
      <c r="AF373" s="423"/>
      <c r="AG373" s="423"/>
      <c r="AH373" s="423"/>
      <c r="AI373" s="423"/>
      <c r="AJ373" s="423"/>
      <c r="AK373" s="423"/>
      <c r="AL373" s="423"/>
      <c r="AM373" s="313"/>
    </row>
    <row r="374" spans="1:39" s="283" customFormat="1" ht="15" outlineLevel="1">
      <c r="A374" s="509">
        <v>30</v>
      </c>
      <c r="B374" s="324" t="s">
        <v>488</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10"/>
      <c r="Z374" s="410"/>
      <c r="AA374" s="410"/>
      <c r="AB374" s="410"/>
      <c r="AC374" s="410"/>
      <c r="AD374" s="410"/>
      <c r="AE374" s="410"/>
      <c r="AF374" s="410"/>
      <c r="AG374" s="410"/>
      <c r="AH374" s="410"/>
      <c r="AI374" s="410"/>
      <c r="AJ374" s="410"/>
      <c r="AK374" s="410"/>
      <c r="AL374" s="410"/>
      <c r="AM374" s="296">
        <f>SUM(Y374:AL374)</f>
        <v>0</v>
      </c>
    </row>
    <row r="375" spans="1:39" s="283" customFormat="1" ht="15" outlineLevel="1">
      <c r="A375" s="509"/>
      <c r="B375" s="324" t="s">
        <v>249</v>
      </c>
      <c r="C375" s="291" t="s">
        <v>163</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L375" si="106">Z374</f>
        <v>0</v>
      </c>
      <c r="AA375" s="411">
        <f t="shared" si="106"/>
        <v>0</v>
      </c>
      <c r="AB375" s="411">
        <f t="shared" si="106"/>
        <v>0</v>
      </c>
      <c r="AC375" s="411">
        <f t="shared" si="106"/>
        <v>0</v>
      </c>
      <c r="AD375" s="411">
        <f t="shared" si="106"/>
        <v>0</v>
      </c>
      <c r="AE375" s="411">
        <f t="shared" si="106"/>
        <v>0</v>
      </c>
      <c r="AF375" s="411">
        <f t="shared" si="106"/>
        <v>0</v>
      </c>
      <c r="AG375" s="411">
        <f t="shared" si="106"/>
        <v>0</v>
      </c>
      <c r="AH375" s="411">
        <f t="shared" si="106"/>
        <v>0</v>
      </c>
      <c r="AI375" s="411">
        <f t="shared" si="106"/>
        <v>0</v>
      </c>
      <c r="AJ375" s="411">
        <f t="shared" si="106"/>
        <v>0</v>
      </c>
      <c r="AK375" s="411">
        <f t="shared" si="106"/>
        <v>0</v>
      </c>
      <c r="AL375" s="411">
        <f t="shared" si="106"/>
        <v>0</v>
      </c>
      <c r="AM375" s="297"/>
    </row>
    <row r="376" spans="1:39" s="283" customFormat="1" ht="15" outlineLevel="1">
      <c r="A376" s="509"/>
      <c r="B376" s="324"/>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12"/>
      <c r="AA376" s="412"/>
      <c r="AB376" s="412"/>
      <c r="AC376" s="412"/>
      <c r="AD376" s="412"/>
      <c r="AE376" s="412"/>
      <c r="AF376" s="412"/>
      <c r="AG376" s="412"/>
      <c r="AH376" s="412"/>
      <c r="AI376" s="412"/>
      <c r="AJ376" s="412"/>
      <c r="AK376" s="412"/>
      <c r="AL376" s="412"/>
      <c r="AM376" s="313"/>
    </row>
    <row r="377" spans="1:39" s="283" customFormat="1" ht="15.75" outlineLevel="1">
      <c r="A377" s="509"/>
      <c r="B377" s="288" t="s">
        <v>489</v>
      </c>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31</v>
      </c>
      <c r="B378" s="324" t="s">
        <v>490</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7">Z378</f>
        <v>0</v>
      </c>
      <c r="AA379" s="411">
        <f t="shared" si="107"/>
        <v>0</v>
      </c>
      <c r="AB379" s="411">
        <f t="shared" si="107"/>
        <v>0</v>
      </c>
      <c r="AC379" s="411">
        <f t="shared" si="107"/>
        <v>0</v>
      </c>
      <c r="AD379" s="411">
        <f t="shared" si="107"/>
        <v>0</v>
      </c>
      <c r="AE379" s="411">
        <f t="shared" si="107"/>
        <v>0</v>
      </c>
      <c r="AF379" s="411">
        <f t="shared" si="107"/>
        <v>0</v>
      </c>
      <c r="AG379" s="411">
        <f t="shared" si="107"/>
        <v>0</v>
      </c>
      <c r="AH379" s="411">
        <f t="shared" si="107"/>
        <v>0</v>
      </c>
      <c r="AI379" s="411">
        <f t="shared" si="107"/>
        <v>0</v>
      </c>
      <c r="AJ379" s="411">
        <f t="shared" si="107"/>
        <v>0</v>
      </c>
      <c r="AK379" s="411">
        <f t="shared" si="107"/>
        <v>0</v>
      </c>
      <c r="AL379" s="411">
        <f t="shared" si="107"/>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32</v>
      </c>
      <c r="B381" s="324" t="s">
        <v>491</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L382" si="108">Z381</f>
        <v>0</v>
      </c>
      <c r="AA382" s="411">
        <f t="shared" si="108"/>
        <v>0</v>
      </c>
      <c r="AB382" s="411">
        <f t="shared" si="108"/>
        <v>0</v>
      </c>
      <c r="AC382" s="411">
        <f t="shared" si="108"/>
        <v>0</v>
      </c>
      <c r="AD382" s="411">
        <f t="shared" si="108"/>
        <v>0</v>
      </c>
      <c r="AE382" s="411">
        <f t="shared" si="108"/>
        <v>0</v>
      </c>
      <c r="AF382" s="411">
        <f t="shared" si="108"/>
        <v>0</v>
      </c>
      <c r="AG382" s="411">
        <f t="shared" si="108"/>
        <v>0</v>
      </c>
      <c r="AH382" s="411">
        <f t="shared" si="108"/>
        <v>0</v>
      </c>
      <c r="AI382" s="411">
        <f t="shared" si="108"/>
        <v>0</v>
      </c>
      <c r="AJ382" s="411">
        <f t="shared" si="108"/>
        <v>0</v>
      </c>
      <c r="AK382" s="411">
        <f t="shared" si="108"/>
        <v>0</v>
      </c>
      <c r="AL382" s="411">
        <f t="shared" si="108"/>
        <v>0</v>
      </c>
      <c r="AM382" s="297"/>
    </row>
    <row r="383" spans="1:39" s="283" customFormat="1" ht="15" outlineLevel="1">
      <c r="A383" s="509"/>
      <c r="B383" s="324"/>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2"/>
      <c r="Z383" s="412"/>
      <c r="AA383" s="412"/>
      <c r="AB383" s="412"/>
      <c r="AC383" s="412"/>
      <c r="AD383" s="412"/>
      <c r="AE383" s="412"/>
      <c r="AF383" s="412"/>
      <c r="AG383" s="412"/>
      <c r="AH383" s="412"/>
      <c r="AI383" s="412"/>
      <c r="AJ383" s="412"/>
      <c r="AK383" s="412"/>
      <c r="AL383" s="412"/>
      <c r="AM383" s="313"/>
    </row>
    <row r="384" spans="1:39" s="283" customFormat="1" ht="15" outlineLevel="1">
      <c r="A384" s="509">
        <v>33</v>
      </c>
      <c r="B384" s="324" t="s">
        <v>492</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10"/>
      <c r="Z384" s="410"/>
      <c r="AA384" s="410"/>
      <c r="AB384" s="410"/>
      <c r="AC384" s="410"/>
      <c r="AD384" s="410"/>
      <c r="AE384" s="410"/>
      <c r="AF384" s="410"/>
      <c r="AG384" s="410"/>
      <c r="AH384" s="410"/>
      <c r="AI384" s="410"/>
      <c r="AJ384" s="410"/>
      <c r="AK384" s="410"/>
      <c r="AL384" s="410"/>
      <c r="AM384" s="296">
        <f>SUM(Y384:AL384)</f>
        <v>0</v>
      </c>
    </row>
    <row r="385" spans="1:41" s="283" customFormat="1" ht="15" outlineLevel="1">
      <c r="A385" s="509"/>
      <c r="B385" s="324" t="s">
        <v>249</v>
      </c>
      <c r="C385" s="291" t="s">
        <v>163</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Y384</f>
        <v>0</v>
      </c>
      <c r="Z385" s="411">
        <f t="shared" ref="Z385:AK385" si="109">Z384</f>
        <v>0</v>
      </c>
      <c r="AA385" s="411">
        <f t="shared" si="109"/>
        <v>0</v>
      </c>
      <c r="AB385" s="411">
        <f t="shared" si="109"/>
        <v>0</v>
      </c>
      <c r="AC385" s="411">
        <f t="shared" si="109"/>
        <v>0</v>
      </c>
      <c r="AD385" s="411">
        <f t="shared" si="109"/>
        <v>0</v>
      </c>
      <c r="AE385" s="411">
        <f t="shared" si="109"/>
        <v>0</v>
      </c>
      <c r="AF385" s="411">
        <f t="shared" si="109"/>
        <v>0</v>
      </c>
      <c r="AG385" s="411">
        <f t="shared" si="109"/>
        <v>0</v>
      </c>
      <c r="AH385" s="411">
        <f t="shared" si="109"/>
        <v>0</v>
      </c>
      <c r="AI385" s="411">
        <f t="shared" si="109"/>
        <v>0</v>
      </c>
      <c r="AJ385" s="411">
        <f t="shared" si="109"/>
        <v>0</v>
      </c>
      <c r="AK385" s="411">
        <f t="shared" si="109"/>
        <v>0</v>
      </c>
      <c r="AL385" s="411">
        <f>AL384</f>
        <v>0</v>
      </c>
      <c r="AM385" s="297"/>
    </row>
    <row r="386" spans="1:41" ht="15" outlineLevel="1">
      <c r="B386" s="315"/>
      <c r="C386" s="325"/>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01"/>
      <c r="Z386" s="301"/>
      <c r="AA386" s="301"/>
      <c r="AB386" s="301"/>
      <c r="AC386" s="301"/>
      <c r="AD386" s="301"/>
      <c r="AE386" s="301"/>
      <c r="AF386" s="301"/>
      <c r="AG386" s="301"/>
      <c r="AH386" s="301"/>
      <c r="AI386" s="301"/>
      <c r="AJ386" s="301"/>
      <c r="AK386" s="301"/>
      <c r="AL386" s="301"/>
      <c r="AM386" s="306"/>
    </row>
    <row r="387" spans="1:41" ht="15.75">
      <c r="B387" s="327" t="s">
        <v>250</v>
      </c>
      <c r="C387" s="329"/>
      <c r="D387" s="329">
        <f>SUM(D281:D385)</f>
        <v>5562966.6755908998</v>
      </c>
      <c r="E387" s="329"/>
      <c r="F387" s="329"/>
      <c r="G387" s="329"/>
      <c r="H387" s="329"/>
      <c r="I387" s="329"/>
      <c r="J387" s="329"/>
      <c r="K387" s="329"/>
      <c r="L387" s="329"/>
      <c r="M387" s="329"/>
      <c r="N387" s="329"/>
      <c r="O387" s="329">
        <f>SUM(O281:O385)</f>
        <v>1099.0653745497866</v>
      </c>
      <c r="P387" s="329"/>
      <c r="Q387" s="329"/>
      <c r="R387" s="329"/>
      <c r="S387" s="329"/>
      <c r="T387" s="329"/>
      <c r="U387" s="329"/>
      <c r="V387" s="329"/>
      <c r="W387" s="329"/>
      <c r="X387" s="329"/>
      <c r="Y387" s="329">
        <f>IF(Y280="kWh",SUMPRODUCT(D281:D385,Y281:Y385))</f>
        <v>408227.78808600002</v>
      </c>
      <c r="Z387" s="329">
        <f>IF(Z280="kWh",SUMPRODUCT(D281:D385,Z281:Z385))</f>
        <v>399647.87933344883</v>
      </c>
      <c r="AA387" s="329">
        <f>IF(AA280="kW",SUMPRODUCT(N281:N385,O281:O385,AA281:AA385),SUMPRODUCT(D281:D385,AA281:AA385))</f>
        <v>670.16880684213584</v>
      </c>
      <c r="AB387" s="329">
        <f>IF(AB280="kW",SUMPRODUCT(N281:N385,O281:O385,AB281:AB385),SUMPRODUCT(D281:D385,AB281:AB385))</f>
        <v>403.87336728989936</v>
      </c>
      <c r="AC387" s="329">
        <f>IF(AC280="kW",SUMPRODUCT(N281:N385,O281:O385,AC281:AC385),SUMPRODUCT(D281:D385,AC281:AC385))</f>
        <v>4962.1002985868581</v>
      </c>
      <c r="AD387" s="329">
        <f>IF(AD280="kW",SUMPRODUCT(N281:N385,O281:O385,AD281:AD385),SUMPRODUCT(D281:D385,AD281:AD385))</f>
        <v>0</v>
      </c>
      <c r="AE387" s="329">
        <f>IF(AE280="kW",SUMPRODUCT(N281:N385,O281:O385,AE281:AE385),SUMPRODUCT(D281:D385,AE281:AE385))</f>
        <v>0</v>
      </c>
      <c r="AF387" s="329">
        <f>IF(AF280="kW",SUMPRODUCT(N281:N385,O281:O385,AF281:AF385),SUMPRODUCT(D281:D385,AF281:AF385))</f>
        <v>0</v>
      </c>
      <c r="AG387" s="754"/>
      <c r="AH387" s="329">
        <f>IF(AH280="kW",SUMPRODUCT(N281:N385,O281:O385,AH281:AH385),SUMPRODUCT(D281:D385,AH281:AH385))</f>
        <v>0</v>
      </c>
      <c r="AI387" s="329">
        <f>IF(AI280="kW",SUMPRODUCT(N281:N385,O281:O385,AI281:AI385),SUMPRODUCT(D281:D385,AI281:AI385))</f>
        <v>0</v>
      </c>
      <c r="AJ387" s="329">
        <f>IF(AJ280="kW",SUMPRODUCT(N281:N385,O281:O385,AJ281:AJ385),SUMPRODUCT(D281:D385,AJ281:AJ385))</f>
        <v>0</v>
      </c>
      <c r="AK387" s="329">
        <f>IF(AK280="kW",SUMPRODUCT(N281:N385,O281:O385,AK281:AK385),SUMPRODUCT(D281:D385,AK281:AK385))</f>
        <v>0</v>
      </c>
      <c r="AL387" s="329">
        <f>IF(AL280="kW",SUMPRODUCT(N281:N385,O281:O385,AL281:AL385),SUMPRODUCT(D281:D385,AL281:AL385))</f>
        <v>0</v>
      </c>
      <c r="AM387" s="330"/>
    </row>
    <row r="388" spans="1:41" ht="15.75">
      <c r="B388" s="391" t="s">
        <v>251</v>
      </c>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28">
        <f>HLOOKUP(Y279,'2. LRAMVA Threshold'!$B$42:$Q$53,5,FALSE)</f>
        <v>0</v>
      </c>
      <c r="Z388" s="328">
        <f>HLOOKUP(Z279,'2. LRAMVA Threshold'!$B$42:$Q$53,5,FALSE)</f>
        <v>0</v>
      </c>
      <c r="AA388" s="328">
        <f>HLOOKUP(AA279,'2. LRAMVA Threshold'!$B$42:$Q$53,5,FALSE)</f>
        <v>0</v>
      </c>
      <c r="AB388" s="328">
        <f>HLOOKUP(AB279,'2. LRAMVA Threshold'!$B$42:$Q$53,5,FALSE)</f>
        <v>0</v>
      </c>
      <c r="AC388" s="328">
        <f>HLOOKUP(AC279,'2. LRAMVA Threshold'!$B$42:$Q$53,5,FALSE)</f>
        <v>0</v>
      </c>
      <c r="AD388" s="328">
        <f>HLOOKUP(AD279,'2. LRAMVA Threshold'!$B$42:$Q$53,5,FALSE)</f>
        <v>0</v>
      </c>
      <c r="AE388" s="328">
        <f>HLOOKUP(AE279,'2. LRAMVA Threshold'!$B$42:$Q$53,5,FALSE)</f>
        <v>0</v>
      </c>
      <c r="AF388" s="328">
        <f>HLOOKUP(AF279,'2. LRAMVA Threshold'!$B$42:$Q$53,5,FALSE)</f>
        <v>0</v>
      </c>
      <c r="AG388" s="328">
        <f>HLOOKUP(AG279,'2. LRAMVA Threshold'!$B$42:$Q$53,5,FALSE)</f>
        <v>0</v>
      </c>
      <c r="AH388" s="328">
        <f>HLOOKUP(AH279,'2. LRAMVA Threshold'!$B$42:$Q$53,5,FALSE)</f>
        <v>0</v>
      </c>
      <c r="AI388" s="328">
        <f>HLOOKUP(AI279,'2. LRAMVA Threshold'!$B$42:$Q$53,5,FALSE)</f>
        <v>0</v>
      </c>
      <c r="AJ388" s="328">
        <f>HLOOKUP(AJ279,'2. LRAMVA Threshold'!$B$42:$Q$53,5,FALSE)</f>
        <v>0</v>
      </c>
      <c r="AK388" s="328">
        <f>HLOOKUP(AK279,'2. LRAMVA Threshold'!$B$42:$Q$53,5,FALSE)</f>
        <v>0</v>
      </c>
      <c r="AL388" s="328">
        <f>HLOOKUP(AL279,'2. LRAMVA Threshold'!$B$42:$Q$53,5,FALSE)</f>
        <v>0</v>
      </c>
      <c r="AM388" s="393"/>
    </row>
    <row r="389" spans="1:41" ht="15">
      <c r="B389" s="394"/>
      <c r="C389" s="395"/>
      <c r="D389" s="396"/>
      <c r="E389" s="396"/>
      <c r="F389" s="396"/>
      <c r="G389" s="396"/>
      <c r="H389" s="396"/>
      <c r="I389" s="396"/>
      <c r="J389" s="396"/>
      <c r="K389" s="396"/>
      <c r="L389" s="396"/>
      <c r="M389" s="396"/>
      <c r="N389" s="396"/>
      <c r="O389" s="397"/>
      <c r="P389" s="396"/>
      <c r="Q389" s="396"/>
      <c r="R389" s="396"/>
      <c r="S389" s="398"/>
      <c r="T389" s="398"/>
      <c r="U389" s="398"/>
      <c r="V389" s="398"/>
      <c r="W389" s="396"/>
      <c r="X389" s="396"/>
      <c r="Y389" s="399"/>
      <c r="Z389" s="399"/>
      <c r="AA389" s="399"/>
      <c r="AB389" s="399"/>
      <c r="AC389" s="399"/>
      <c r="AD389" s="399"/>
      <c r="AE389" s="399"/>
      <c r="AF389" s="399"/>
      <c r="AG389" s="399"/>
      <c r="AH389" s="399"/>
      <c r="AI389" s="399"/>
      <c r="AJ389" s="399"/>
      <c r="AK389" s="399"/>
      <c r="AL389" s="399"/>
      <c r="AM389" s="400"/>
    </row>
    <row r="390" spans="1:41" ht="15">
      <c r="B390" s="324" t="s">
        <v>166</v>
      </c>
      <c r="C390" s="338"/>
      <c r="D390" s="338"/>
      <c r="E390" s="376"/>
      <c r="F390" s="376"/>
      <c r="G390" s="376"/>
      <c r="H390" s="376"/>
      <c r="I390" s="376"/>
      <c r="J390" s="376"/>
      <c r="K390" s="376"/>
      <c r="L390" s="376"/>
      <c r="M390" s="376"/>
      <c r="N390" s="376"/>
      <c r="O390" s="291"/>
      <c r="P390" s="340"/>
      <c r="Q390" s="340"/>
      <c r="R390" s="340"/>
      <c r="S390" s="339"/>
      <c r="T390" s="339"/>
      <c r="U390" s="339"/>
      <c r="V390" s="339"/>
      <c r="W390" s="340"/>
      <c r="X390" s="340"/>
      <c r="Y390" s="341">
        <f>HLOOKUP(Y$20,'3.  Distribution Rates'!$C$122:$P$133,5,FALSE)</f>
        <v>0</v>
      </c>
      <c r="Z390" s="341">
        <f>HLOOKUP(Z$20,'3.  Distribution Rates'!$C$122:$P$133,5,FALSE)</f>
        <v>0</v>
      </c>
      <c r="AA390" s="341">
        <f>HLOOKUP(AA$20,'3.  Distribution Rates'!$C$122:$P$133,5,FALSE)</f>
        <v>0</v>
      </c>
      <c r="AB390" s="341">
        <f>HLOOKUP(AB$20,'3.  Distribution Rates'!$C$122:$P$133,5,FALSE)</f>
        <v>0</v>
      </c>
      <c r="AC390" s="341">
        <f>HLOOKUP(AC$20,'3.  Distribution Rates'!$C$122:$P$133,5,FALSE)</f>
        <v>0</v>
      </c>
      <c r="AD390" s="341">
        <f>HLOOKUP(AD$20,'3.  Distribution Rates'!$C$122:$P$133,5,FALSE)</f>
        <v>0</v>
      </c>
      <c r="AE390" s="341">
        <f>HLOOKUP(AE$20,'3.  Distribution Rates'!$C$122:$P$133,5,FALSE)</f>
        <v>0</v>
      </c>
      <c r="AF390" s="341">
        <f>HLOOKUP(AF$20,'3.  Distribution Rates'!$C$122:$P$133,5,FALSE)</f>
        <v>0</v>
      </c>
      <c r="AG390" s="341">
        <f>HLOOKUP(AG$20,'3.  Distribution Rates'!$C$122:$P$133,5,FALSE)</f>
        <v>0</v>
      </c>
      <c r="AH390" s="341">
        <f>HLOOKUP(AH$20,'3.  Distribution Rates'!$C$122:$P$133,5,FALSE)</f>
        <v>0</v>
      </c>
      <c r="AI390" s="341">
        <f>HLOOKUP(AI$20,'3.  Distribution Rates'!$C$122:$P$133,5,FALSE)</f>
        <v>0</v>
      </c>
      <c r="AJ390" s="341">
        <f>HLOOKUP(AJ$20,'3.  Distribution Rates'!$C$122:$P$133,5,FALSE)</f>
        <v>0</v>
      </c>
      <c r="AK390" s="341">
        <f>HLOOKUP(AK$20,'3.  Distribution Rates'!$C$122:$P$133,5,FALSE)</f>
        <v>0</v>
      </c>
      <c r="AL390" s="341">
        <f>HLOOKUP(AL$20,'3.  Distribution Rates'!$C$122:$P$133,5,FALSE)</f>
        <v>0</v>
      </c>
      <c r="AM390" s="401"/>
    </row>
    <row r="391" spans="1:41" ht="15">
      <c r="B391" s="324" t="s">
        <v>156</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Y136*Y390</f>
        <v>0</v>
      </c>
      <c r="Z391" s="378">
        <f t="shared" si="110"/>
        <v>0</v>
      </c>
      <c r="AA391" s="378">
        <f t="shared" si="110"/>
        <v>0</v>
      </c>
      <c r="AB391" s="378">
        <f t="shared" si="110"/>
        <v>0</v>
      </c>
      <c r="AC391" s="378">
        <f t="shared" si="110"/>
        <v>0</v>
      </c>
      <c r="AD391" s="378">
        <f t="shared" si="110"/>
        <v>0</v>
      </c>
      <c r="AE391" s="378">
        <f t="shared" si="110"/>
        <v>0</v>
      </c>
      <c r="AF391" s="378">
        <f t="shared" si="110"/>
        <v>0</v>
      </c>
      <c r="AG391" s="378">
        <f t="shared" si="110"/>
        <v>0</v>
      </c>
      <c r="AH391" s="378">
        <f t="shared" si="110"/>
        <v>0</v>
      </c>
      <c r="AI391" s="378">
        <f t="shared" si="110"/>
        <v>0</v>
      </c>
      <c r="AJ391" s="378">
        <f t="shared" si="110"/>
        <v>0</v>
      </c>
      <c r="AK391" s="378">
        <f t="shared" si="110"/>
        <v>0</v>
      </c>
      <c r="AL391" s="378">
        <f t="shared" si="110"/>
        <v>0</v>
      </c>
      <c r="AM391" s="629">
        <f>SUM(Y391:AL391)</f>
        <v>0</v>
      </c>
      <c r="AO391" s="283"/>
    </row>
    <row r="392" spans="1:41" ht="15">
      <c r="B392" s="324" t="s">
        <v>157</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111">Y267*Y390</f>
        <v>0</v>
      </c>
      <c r="Z392" s="378">
        <f t="shared" si="111"/>
        <v>0</v>
      </c>
      <c r="AA392" s="378">
        <f t="shared" si="111"/>
        <v>0</v>
      </c>
      <c r="AB392" s="378">
        <f t="shared" si="111"/>
        <v>0</v>
      </c>
      <c r="AC392" s="378">
        <f t="shared" si="111"/>
        <v>0</v>
      </c>
      <c r="AD392" s="378">
        <f t="shared" si="111"/>
        <v>0</v>
      </c>
      <c r="AE392" s="378">
        <f t="shared" si="111"/>
        <v>0</v>
      </c>
      <c r="AF392" s="378">
        <f t="shared" si="111"/>
        <v>0</v>
      </c>
      <c r="AG392" s="378">
        <f t="shared" si="111"/>
        <v>0</v>
      </c>
      <c r="AH392" s="378">
        <f t="shared" si="111"/>
        <v>0</v>
      </c>
      <c r="AI392" s="378">
        <f t="shared" si="111"/>
        <v>0</v>
      </c>
      <c r="AJ392" s="378">
        <f t="shared" si="111"/>
        <v>0</v>
      </c>
      <c r="AK392" s="378">
        <f t="shared" si="111"/>
        <v>0</v>
      </c>
      <c r="AL392" s="378">
        <f t="shared" si="111"/>
        <v>0</v>
      </c>
      <c r="AM392" s="629">
        <f>SUM(Y392:AL392)</f>
        <v>0</v>
      </c>
    </row>
    <row r="393" spans="1:41" ht="15">
      <c r="B393" s="324" t="s">
        <v>158</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Y387*Y390</f>
        <v>0</v>
      </c>
      <c r="Z393" s="378">
        <f t="shared" ref="Z393:AE393" si="112">Z387*Z390</f>
        <v>0</v>
      </c>
      <c r="AA393" s="378">
        <f t="shared" si="112"/>
        <v>0</v>
      </c>
      <c r="AB393" s="378">
        <f t="shared" si="112"/>
        <v>0</v>
      </c>
      <c r="AC393" s="378">
        <f t="shared" si="112"/>
        <v>0</v>
      </c>
      <c r="AD393" s="378">
        <f t="shared" si="112"/>
        <v>0</v>
      </c>
      <c r="AE393" s="378">
        <f t="shared" si="112"/>
        <v>0</v>
      </c>
      <c r="AF393" s="378">
        <f t="shared" ref="AF393:AL393" si="113">AF387*AF390</f>
        <v>0</v>
      </c>
      <c r="AG393" s="378">
        <f t="shared" si="113"/>
        <v>0</v>
      </c>
      <c r="AH393" s="378">
        <f t="shared" si="113"/>
        <v>0</v>
      </c>
      <c r="AI393" s="378">
        <f t="shared" si="113"/>
        <v>0</v>
      </c>
      <c r="AJ393" s="378">
        <f t="shared" si="113"/>
        <v>0</v>
      </c>
      <c r="AK393" s="378">
        <f t="shared" si="113"/>
        <v>0</v>
      </c>
      <c r="AL393" s="378">
        <f t="shared" si="113"/>
        <v>0</v>
      </c>
      <c r="AM393" s="629">
        <f>SUM(Y393:AL393)</f>
        <v>0</v>
      </c>
    </row>
    <row r="394" spans="1:41" s="380" customFormat="1" ht="15.75">
      <c r="A394" s="511"/>
      <c r="B394" s="349" t="s">
        <v>257</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SUM(Y391:Y393)</f>
        <v>0</v>
      </c>
      <c r="Z394" s="346">
        <f>SUM(Z391:Z393)</f>
        <v>0</v>
      </c>
      <c r="AA394" s="346">
        <f t="shared" ref="AA394:AE394" si="114">SUM(AA391:AA393)</f>
        <v>0</v>
      </c>
      <c r="AB394" s="346">
        <f t="shared" si="114"/>
        <v>0</v>
      </c>
      <c r="AC394" s="346">
        <f t="shared" si="114"/>
        <v>0</v>
      </c>
      <c r="AD394" s="346">
        <f t="shared" si="114"/>
        <v>0</v>
      </c>
      <c r="AE394" s="346">
        <f t="shared" si="114"/>
        <v>0</v>
      </c>
      <c r="AF394" s="346">
        <f t="shared" ref="AF394:AL394" si="115">SUM(AF391:AF393)</f>
        <v>0</v>
      </c>
      <c r="AG394" s="346">
        <f t="shared" si="115"/>
        <v>0</v>
      </c>
      <c r="AH394" s="346">
        <f t="shared" si="115"/>
        <v>0</v>
      </c>
      <c r="AI394" s="346">
        <f t="shared" si="115"/>
        <v>0</v>
      </c>
      <c r="AJ394" s="346">
        <f t="shared" si="115"/>
        <v>0</v>
      </c>
      <c r="AK394" s="346">
        <f t="shared" si="115"/>
        <v>0</v>
      </c>
      <c r="AL394" s="346">
        <f t="shared" si="115"/>
        <v>0</v>
      </c>
      <c r="AM394" s="407">
        <f>SUM(AM391:AM393)</f>
        <v>0</v>
      </c>
    </row>
    <row r="395" spans="1:41" s="380" customFormat="1" ht="15.75">
      <c r="A395" s="511"/>
      <c r="B395" s="349" t="s">
        <v>252</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 t="shared" ref="Y395:AE395" si="116">Y388*Y390</f>
        <v>0</v>
      </c>
      <c r="Z395" s="347">
        <f t="shared" si="116"/>
        <v>0</v>
      </c>
      <c r="AA395" s="347">
        <f t="shared" si="116"/>
        <v>0</v>
      </c>
      <c r="AB395" s="347">
        <f t="shared" si="116"/>
        <v>0</v>
      </c>
      <c r="AC395" s="347">
        <f t="shared" si="116"/>
        <v>0</v>
      </c>
      <c r="AD395" s="347">
        <f t="shared" si="116"/>
        <v>0</v>
      </c>
      <c r="AE395" s="347">
        <f t="shared" si="116"/>
        <v>0</v>
      </c>
      <c r="AF395" s="347">
        <f t="shared" ref="AF395:AL395" si="117">AF388*AF390</f>
        <v>0</v>
      </c>
      <c r="AG395" s="347">
        <f t="shared" si="117"/>
        <v>0</v>
      </c>
      <c r="AH395" s="347">
        <f t="shared" si="117"/>
        <v>0</v>
      </c>
      <c r="AI395" s="347">
        <f t="shared" si="117"/>
        <v>0</v>
      </c>
      <c r="AJ395" s="347">
        <f t="shared" si="117"/>
        <v>0</v>
      </c>
      <c r="AK395" s="347">
        <f t="shared" si="117"/>
        <v>0</v>
      </c>
      <c r="AL395" s="347">
        <f t="shared" si="117"/>
        <v>0</v>
      </c>
      <c r="AM395" s="407">
        <f>SUM(Y395:AL395)</f>
        <v>0</v>
      </c>
    </row>
    <row r="396" spans="1:41" ht="15.75" customHeight="1">
      <c r="A396" s="511"/>
      <c r="B396" s="349" t="s">
        <v>264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00"/>
      <c r="Z396" s="351"/>
      <c r="AA396" s="351"/>
      <c r="AB396" s="351"/>
      <c r="AC396" s="351"/>
      <c r="AD396" s="351"/>
      <c r="AE396" s="351"/>
      <c r="AF396" s="351"/>
      <c r="AG396" s="351"/>
      <c r="AH396" s="351"/>
      <c r="AI396" s="351"/>
      <c r="AJ396" s="351"/>
      <c r="AK396" s="351"/>
      <c r="AL396" s="351"/>
      <c r="AM396" s="407">
        <f>AM394-AM395</f>
        <v>0</v>
      </c>
    </row>
    <row r="397" spans="1:41" ht="15">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253"/>
      <c r="Z397" s="253"/>
      <c r="AA397" s="253"/>
      <c r="AB397" s="253"/>
      <c r="AC397" s="253"/>
      <c r="AD397" s="253"/>
      <c r="AE397" s="253"/>
      <c r="AF397" s="253"/>
      <c r="AG397" s="253"/>
      <c r="AH397" s="253"/>
      <c r="AI397" s="253"/>
      <c r="AJ397" s="253"/>
      <c r="AK397" s="253"/>
      <c r="AL397" s="253"/>
      <c r="AM397" s="353"/>
    </row>
    <row r="398" spans="1:41" ht="15">
      <c r="B398" s="324" t="s">
        <v>72</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SUMPRODUCT(E281:E385,Y281:Y385)</f>
        <v>405499.75455749931</v>
      </c>
      <c r="Z398" s="291">
        <f>SUMPRODUCT(E281:E385,Z281:Z385)</f>
        <v>399519.47292008682</v>
      </c>
      <c r="AA398" s="291">
        <f>IF(AA280="kW",SUMPRODUCT(N281:N385,P281:P385,AA281:AA385),SUMPRODUCT(E281:E385,AA281:AA385))</f>
        <v>669.1954214951943</v>
      </c>
      <c r="AB398" s="291">
        <f>IF(AB280="kW",SUMPRODUCT(N281:N385,P281:P385,AB281:AB385),SUMPRODUCT(E281:E385,AB281:AB385))</f>
        <v>403.17676620351824</v>
      </c>
      <c r="AC398" s="291">
        <f>IF(AC280="kW",SUMPRODUCT(N281:N385,P281:P385,AC281:AC385),SUMPRODUCT(E281:E385,AC281:AC385))</f>
        <v>4959.6675755538818</v>
      </c>
      <c r="AD398" s="291">
        <f>IF(AD280="kW",SUMPRODUCT(N281:N385,P281:P385,AD281:AD385),SUMPRODUCT(E281:E385, AD281:AD385))</f>
        <v>0</v>
      </c>
      <c r="AE398" s="291">
        <f>IF(AE280="kW",SUMPRODUCT(N281:N385,P281:P385,AE281:AE385),SUMPRODUCT(E281:E385,AE281:AE385))</f>
        <v>0</v>
      </c>
      <c r="AF398" s="291">
        <f>IF(AF280="kW",SUMPRODUCT(N281:N385,P281:P385,AF281:AF385),SUMPRODUCT(E281:E385,AF281:AF385))</f>
        <v>0</v>
      </c>
      <c r="AG398" s="340">
        <f>'8.  Streetlighting'!F109</f>
        <v>1413.5531999999998</v>
      </c>
      <c r="AH398" s="291">
        <f>IF(AH280="kW",SUMPRODUCT(N281:N385,P281:P385,AH281:AH385),SUMPRODUCT(E281:E385,AH281:AH385))</f>
        <v>0</v>
      </c>
      <c r="AI398" s="291">
        <f>IF(AI280="kW",SUMPRODUCT(N281:N385,P281:P385,AI281:AI385),SUMPRODUCT(E281:E385,AI281:AI385))</f>
        <v>0</v>
      </c>
      <c r="AJ398" s="291">
        <f>IF(AJ280="kW",SUMPRODUCT(N281:N385,P281:P385,AJ281:AJ385),SUMPRODUCT(E281:E385,AJ281:AJ385))</f>
        <v>0</v>
      </c>
      <c r="AK398" s="291">
        <f>IF(AK280="kW",SUMPRODUCT(N281:N385,P281:P385,AK281:AK385),SUMPRODUCT(E281:E385,AK281:AK385))</f>
        <v>0</v>
      </c>
      <c r="AL398" s="291">
        <f>IF(AL280="kW",SUMPRODUCT(N281:N385,P281:P385,AL281:AL385),SUMPRODUCT(E281:E385,AL281:AL385))</f>
        <v>0</v>
      </c>
      <c r="AM398" s="337"/>
    </row>
    <row r="399" spans="1:41" ht="15">
      <c r="B399" s="324" t="s">
        <v>195</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SUMPRODUCT(F281:F385,Y281:Y385)</f>
        <v>400538.53852669836</v>
      </c>
      <c r="Z399" s="291">
        <f>SUMPRODUCT(F281:F385,Z281:Z385)</f>
        <v>388238.14121276047</v>
      </c>
      <c r="AA399" s="291">
        <f>IF(AA280="kW",SUMPRODUCT(N281:N385,Q281:Q385,AA281:AA385),SUMPRODUCT(F281:F385,AA281:AA385))</f>
        <v>669.06022742713867</v>
      </c>
      <c r="AB399" s="291">
        <f>IF(AB280="kW",SUMPRODUCT(N281:N385,Q281:Q385,AB281:AB385),SUMPRODUCT(F281:F385,AB281:AB385))</f>
        <v>403.08001486554537</v>
      </c>
      <c r="AC399" s="291">
        <f>IF(AC280="kW",SUMPRODUCT(N281:N385,Q281:Q385,AC281:AC385),SUMPRODUCT(F281:F385, AC281:AC385))</f>
        <v>4352.2967932092233</v>
      </c>
      <c r="AD399" s="291">
        <f>IF(AD280="kW",SUMPRODUCT(N281:N385,Q281:Q385,AD281:AD385),SUMPRODUCT(F281:F385, AD281:AD385))</f>
        <v>0</v>
      </c>
      <c r="AE399" s="291">
        <f>IF(AE280="kW",SUMPRODUCT(N281:N385,Q281:Q385,AE281:AE385),SUMPRODUCT(F281:F385,AE281:AE385))</f>
        <v>0</v>
      </c>
      <c r="AF399" s="291">
        <f>IF(AF280="kW",SUMPRODUCT(N281:N385,Q281:Q385,AF281:AF385),SUMPRODUCT(F281:F385,AF281:AF385))</f>
        <v>0</v>
      </c>
      <c r="AG399" s="340">
        <f>'8.  Streetlighting'!F110</f>
        <v>1413.5531999999998</v>
      </c>
      <c r="AH399" s="291">
        <f>IF(AH280="kW",SUMPRODUCT(N281:N385,Q281:Q385,AH281:AH385),SUMPRODUCT(F281:F385,AH281:AH385))</f>
        <v>0</v>
      </c>
      <c r="AI399" s="291">
        <f>IF(AI280="kW",SUMPRODUCT(N281:N385,Q281:Q385,AI281:AI385),SUMPRODUCT(F281:F385,AI281:AI385))</f>
        <v>0</v>
      </c>
      <c r="AJ399" s="291">
        <f>IF(AJ280="kW",SUMPRODUCT(N281:N385,Q281:Q385,AJ281:AJ385),SUMPRODUCT(F281:F385,AJ281:AJ385))</f>
        <v>0</v>
      </c>
      <c r="AK399" s="291">
        <f>IF(AK280="kW",SUMPRODUCT(N281:N385,Q281:Q385,AK281:AK385),SUMPRODUCT(F281:F385,AK281:AK385))</f>
        <v>0</v>
      </c>
      <c r="AL399" s="291">
        <f>IF(AL280="kW",SUMPRODUCT(N281:N385,Q281:Q385,AL281:AL385),SUMPRODUCT(F281:F385,AL281:AL385))</f>
        <v>0</v>
      </c>
      <c r="AM399" s="337"/>
    </row>
    <row r="400" spans="1:41" ht="15">
      <c r="B400" s="324" t="s">
        <v>196</v>
      </c>
      <c r="C400" s="356"/>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SUMPRODUCT(G281:G385,Y281:Y385)</f>
        <v>377822.21215945028</v>
      </c>
      <c r="Z400" s="291">
        <f>SUMPRODUCT(G281:G385,Z281:Z385)</f>
        <v>345301.74298169347</v>
      </c>
      <c r="AA400" s="291">
        <f>IF(AA280="kW",SUMPRODUCT(N281:N385,R281:R385,AA281:AA385),SUMPRODUCT(G281:G385,AA281:AA385))</f>
        <v>669.06022742713867</v>
      </c>
      <c r="AB400" s="291">
        <f>IF(AB280="kW",SUMPRODUCT(N281:N385,R281:R385,AB281:AB385),SUMPRODUCT(G281:G385,AB281:AB385))</f>
        <v>403.08001486554537</v>
      </c>
      <c r="AC400" s="291">
        <f>IF(AC280="kW",SUMPRODUCT(N281:N385,R281:R385,AC281:AC385),SUMPRODUCT(G281:G385, AC281:AC385))</f>
        <v>4352.2967932092233</v>
      </c>
      <c r="AD400" s="291">
        <f>IF(AD280="kW",SUMPRODUCT(N281:N385,R281:R385,AD281:AD385),SUMPRODUCT(G281:G385, AD281:AD385))</f>
        <v>0</v>
      </c>
      <c r="AE400" s="291">
        <f>IF(AE280="kW",SUMPRODUCT(N281:N385,R281:R385,AE281:AE385),SUMPRODUCT(G281:G385,AE281:AE385))</f>
        <v>0</v>
      </c>
      <c r="AF400" s="291">
        <f>IF(AF280="kW",SUMPRODUCT(N281:N385,R281:R385,AF281:AF385),SUMPRODUCT(G281:G385,AF281:AF385))</f>
        <v>0</v>
      </c>
      <c r="AG400" s="340">
        <f>'8.  Streetlighting'!F111</f>
        <v>1413.5531999999998</v>
      </c>
      <c r="AH400" s="291">
        <f>IF(AH280="kW",SUMPRODUCT(N281:N385,R281:R385,AH281:AH385),SUMPRODUCT(G281:G385,AH281:AH385))</f>
        <v>0</v>
      </c>
      <c r="AI400" s="291">
        <f>IF(AI280="kW",SUMPRODUCT(N281:N385,R281:R385,AI281:AI385),SUMPRODUCT(G281:G385,AI281:AI385))</f>
        <v>0</v>
      </c>
      <c r="AJ400" s="291">
        <f>IF(AJ280="kW",SUMPRODUCT(N281:N385,R281:R385,AJ281:AJ385),SUMPRODUCT(G281:G385,AJ281:AJ385))</f>
        <v>0</v>
      </c>
      <c r="AK400" s="291">
        <f>IF(AK280="kW",SUMPRODUCT(N281:N385,R281:R385,AK281:AK385),SUMPRODUCT(G281:G385,AK281:AK385))</f>
        <v>0</v>
      </c>
      <c r="AL400" s="291">
        <f>IF(AL280="kW",SUMPRODUCT(N281:N385,R281:R385,AL281:AL385),SUMPRODUCT(G281:G385,AL281:AL385))</f>
        <v>0</v>
      </c>
      <c r="AM400" s="337"/>
    </row>
    <row r="401" spans="1:40" ht="15">
      <c r="B401" s="324" t="s">
        <v>197</v>
      </c>
      <c r="C401" s="356"/>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SUMPRODUCT(H281:H385,Y281:Y385)</f>
        <v>334762.60664853238</v>
      </c>
      <c r="Z401" s="291">
        <f>SUMPRODUCT(H281:H385,Z281:Z385)</f>
        <v>236769.37931473035</v>
      </c>
      <c r="AA401" s="291">
        <f>IF(AA280="kW",SUMPRODUCT(N281:N385,S281:S385,AA281:AA385),SUMPRODUCT(H281:H385,AA281:AA385))</f>
        <v>550.41464988043776</v>
      </c>
      <c r="AB401" s="291">
        <f>IF(AB280="kW",SUMPRODUCT(N281:N385,S281:S385,AB281:AB385),SUMPRODUCT(H281:H385,AB281:AB385))</f>
        <v>393.90303570066226</v>
      </c>
      <c r="AC401" s="291">
        <f>IF(AC280="kW",SUMPRODUCT(N281:N385,S281:S385,AC281:AC385),SUMPRODUCT(H281:H385, AC281:AC385))</f>
        <v>4320.2482520512767</v>
      </c>
      <c r="AD401" s="291">
        <f>IF(AD280="kW",SUMPRODUCT(N281:N385,S281:S385,AD281:AD385),SUMPRODUCT(H281:H385, AD281:AD385))</f>
        <v>0</v>
      </c>
      <c r="AE401" s="291">
        <f>IF(AE280="kW",SUMPRODUCT(N281:N385,S281:S385,AE281:AE385),SUMPRODUCT(H281:H385,AE281:AE385))</f>
        <v>0</v>
      </c>
      <c r="AF401" s="291">
        <f>IF(AF280="kW",SUMPRODUCT(N281:N385,S281:S385,AF281:AF385),SUMPRODUCT(H281:H385,AF281:AF385))</f>
        <v>0</v>
      </c>
      <c r="AG401" s="340">
        <f>'8.  Streetlighting'!F112</f>
        <v>1413.5531999999998</v>
      </c>
      <c r="AH401" s="291">
        <f>IF(AH280="kW",SUMPRODUCT(N281:N385,S281:S385,AH281:AH385),SUMPRODUCT(H281:H385,AH281:AH385))</f>
        <v>0</v>
      </c>
      <c r="AI401" s="291">
        <f>IF(AI280="kW",SUMPRODUCT(N281:N385,S281:S385,AI281:AI385),SUMPRODUCT(H281:H385,AI281:AI385))</f>
        <v>0</v>
      </c>
      <c r="AJ401" s="291">
        <f>IF(AJ280="kW",SUMPRODUCT(N281:N385,S281:S385,AJ281:AJ385),SUMPRODUCT(H281:H385,AJ281:AJ385))</f>
        <v>0</v>
      </c>
      <c r="AK401" s="291">
        <f>IF(AK280="kW",SUMPRODUCT(N281:N385,S281:S385,AK281:AK385),SUMPRODUCT(H281:H385,AK281:AK385))</f>
        <v>0</v>
      </c>
      <c r="AL401" s="291">
        <f>IF(AL280="kW",SUMPRODUCT(N281:N385,S281:S385,AL281:AL385),SUMPRODUCT(H281:H385,AL281:AL385))</f>
        <v>0</v>
      </c>
      <c r="AM401" s="337"/>
    </row>
    <row r="402" spans="1:40" ht="15">
      <c r="B402" s="324" t="s">
        <v>198</v>
      </c>
      <c r="C402" s="356"/>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291">
        <f>SUMPRODUCT(I281:I385,Y281:Y385)</f>
        <v>0</v>
      </c>
      <c r="Z402" s="291">
        <f>SUMPRODUCT(I281:I385,Z281:Z385)</f>
        <v>0</v>
      </c>
      <c r="AA402" s="291">
        <f>IF(AA280="kW",SUMPRODUCT(N281:N385,T281:T385,AA281:AA385),SUMPRODUCT(I281:I385,AA281:AA385))</f>
        <v>0</v>
      </c>
      <c r="AB402" s="291">
        <f>IF(AB280="kW",SUMPRODUCT(N281:N385,T281:T385,AB281:AB385),SUMPRODUCT(I281:I385,AB281:AB385))</f>
        <v>0</v>
      </c>
      <c r="AC402" s="291">
        <f>IF(AC280="kW",SUMPRODUCT(N281:N385,T281:T385,AC281:AC385),SUMPRODUCT(I281:I385, AC281:AC385))</f>
        <v>0</v>
      </c>
      <c r="AD402" s="291">
        <f>IF(AD280="kW",SUMPRODUCT(N281:N385,T281:T385,AD281:AD385),SUMPRODUCT(I281:I385, AD281:AD385))</f>
        <v>0</v>
      </c>
      <c r="AE402" s="291">
        <f>IF(AE280="kW",SUMPRODUCT(N281:N385,T281:T385,AE281:AE385),SUMPRODUCT(I281:I385,AE281:AE385))</f>
        <v>0</v>
      </c>
      <c r="AF402" s="291">
        <f>IF(AF280="kW",SUMPRODUCT(N281:N385,T281:T385,AF281:AF385),SUMPRODUCT(I281:I385,AF281:AF385))</f>
        <v>0</v>
      </c>
      <c r="AG402" s="340">
        <f>'8.  Streetlighting'!F113</f>
        <v>0</v>
      </c>
      <c r="AH402" s="291">
        <f>IF(AH280="kW",SUMPRODUCT(N281:N385,T281:T385,AH281:AH385),SUMPRODUCT(I281:I385,AH281:AH385))</f>
        <v>0</v>
      </c>
      <c r="AI402" s="291">
        <f>IF(AI280="kW",SUMPRODUCT(N281:N385,T281:T385,AI281:AI385),SUMPRODUCT(I281:I385,AI281:AI385))</f>
        <v>0</v>
      </c>
      <c r="AJ402" s="291">
        <f>IF(AJ280="kW",SUMPRODUCT(N281:N385,T281:T385,AJ281:AJ385),SUMPRODUCT(I281:I385,AJ281:AJ385))</f>
        <v>0</v>
      </c>
      <c r="AK402" s="291">
        <f>IF(AK280="kW",SUMPRODUCT(N281:N385,T281:T385,AK281:AK385),SUMPRODUCT(I281:I385,AK281:AK385))</f>
        <v>0</v>
      </c>
      <c r="AL402" s="291">
        <f>IF(AL280="kW",SUMPRODUCT(N281:N385,T281:T385,AL281:AL385),SUMPRODUCT(I281:I385,AL281:AL385))</f>
        <v>0</v>
      </c>
      <c r="AM402" s="337"/>
    </row>
    <row r="403" spans="1:40" ht="15">
      <c r="B403" s="324" t="s">
        <v>199</v>
      </c>
      <c r="C403" s="356"/>
      <c r="D403" s="309"/>
      <c r="E403" s="309"/>
      <c r="F403" s="309"/>
      <c r="G403" s="309"/>
      <c r="H403" s="309"/>
      <c r="I403" s="309"/>
      <c r="J403" s="309"/>
      <c r="K403" s="309"/>
      <c r="L403" s="309"/>
      <c r="M403" s="309"/>
      <c r="N403" s="309"/>
      <c r="O403" s="357"/>
      <c r="P403" s="309"/>
      <c r="Q403" s="309"/>
      <c r="R403" s="309"/>
      <c r="S403" s="304"/>
      <c r="T403" s="309"/>
      <c r="U403" s="309"/>
      <c r="V403" s="309"/>
      <c r="W403" s="309"/>
      <c r="X403" s="309"/>
      <c r="Y403" s="291">
        <f>SUMPRODUCT(J281:J385,Y281:Y385)</f>
        <v>0</v>
      </c>
      <c r="Z403" s="291">
        <f>SUMPRODUCT(J281:J385,Z281:Z385)</f>
        <v>0</v>
      </c>
      <c r="AA403" s="291">
        <f>IF(AA280="kW",SUMPRODUCT(N281:N385,U281:U385,AA281:AA385),SUMPRODUCT(J281:J385,AA281:AA385))</f>
        <v>0</v>
      </c>
      <c r="AB403" s="291">
        <f>IF(AB280="kW",SUMPRODUCT(N281:N385,U281:U385,AB281:AB385),SUMPRODUCT(J281:J385,AB281:AB385))</f>
        <v>0</v>
      </c>
      <c r="AC403" s="291">
        <f>IF(AC280="kW",SUMPRODUCT(N281:N385,U281:U385,AC281:AC385),SUMPRODUCT(J281:J385, AC281:AC385))</f>
        <v>0</v>
      </c>
      <c r="AD403" s="291">
        <f>IF(AD280="kW",SUMPRODUCT(N281:N385,U281:U385,AD281:AD385),SUMPRODUCT(J281:J385, AD281:AD385))</f>
        <v>0</v>
      </c>
      <c r="AE403" s="291">
        <f>IF(AE280="kW",SUMPRODUCT(N281:N385,U281:U385,AE281:AE385),SUMPRODUCT(J281:J385,AE281:AE385))</f>
        <v>0</v>
      </c>
      <c r="AF403" s="291">
        <f>IF(AF280="kW",SUMPRODUCT(N281:N385,U281:U385,AF281:AF385),SUMPRODUCT(J281:J385,AF281:AF385))</f>
        <v>0</v>
      </c>
      <c r="AG403" s="291">
        <f>IF(AG280="kW",SUMPRODUCT(N281:N385,U281:U385,AG281:AG385),SUMPRODUCT(J281:J385,AG281:AG385))</f>
        <v>0</v>
      </c>
      <c r="AH403" s="291">
        <f>IF(AH280="kW",SUMPRODUCT(N281:N385,U281:U385,AH281:AH385),SUMPRODUCT(J281:J385,AH281:AH385))</f>
        <v>0</v>
      </c>
      <c r="AI403" s="291">
        <f>IF(AI280="kW",SUMPRODUCT(N281:N385,U281:U385,AI281:AI385),SUMPRODUCT(J281:J385,AI281:AI385))</f>
        <v>0</v>
      </c>
      <c r="AJ403" s="291">
        <f>IF(AJ280="kW",SUMPRODUCT(N281:N385,U281:U385,AJ281:AJ385),SUMPRODUCT(J281:J385,AJ281:AJ385))</f>
        <v>0</v>
      </c>
      <c r="AK403" s="291">
        <f>IF(AK280="kW",SUMPRODUCT(N281:N385,U281:U385,AK281:AK385),SUMPRODUCT(J281:J385,AK281:AK385))</f>
        <v>0</v>
      </c>
      <c r="AL403" s="291">
        <f>IF(AL280="kW",SUMPRODUCT(N281:N385,U281:U385,AL281:AL385),SUMPRODUCT(J281:J385,AL281:AL385))</f>
        <v>0</v>
      </c>
      <c r="AM403" s="337"/>
    </row>
    <row r="404" spans="1:40" ht="15.75" customHeight="1">
      <c r="B404" s="381" t="s">
        <v>200</v>
      </c>
      <c r="C404" s="402"/>
      <c r="D404" s="403"/>
      <c r="E404" s="403"/>
      <c r="F404" s="403"/>
      <c r="G404" s="403"/>
      <c r="H404" s="403"/>
      <c r="I404" s="403"/>
      <c r="J404" s="403"/>
      <c r="K404" s="403"/>
      <c r="L404" s="403"/>
      <c r="M404" s="403"/>
      <c r="N404" s="403"/>
      <c r="O404" s="404"/>
      <c r="P404" s="405"/>
      <c r="Q404" s="405"/>
      <c r="R404" s="404"/>
      <c r="S404" s="406"/>
      <c r="T404" s="404"/>
      <c r="U404" s="404"/>
      <c r="V404" s="383"/>
      <c r="W404" s="383"/>
      <c r="X404" s="385"/>
      <c r="Y404" s="326">
        <f>SUMPRODUCT(K281:K385,Y281:Y385)</f>
        <v>0</v>
      </c>
      <c r="Z404" s="326">
        <f>SUMPRODUCT(K281:K385,Z281:Z385)</f>
        <v>0</v>
      </c>
      <c r="AA404" s="326">
        <f>IF(AA280="kW",SUMPRODUCT(N281:N385,V281:V385,AA281:AA385),SUMPRODUCT(K281:K385,AA281:AA385))</f>
        <v>0</v>
      </c>
      <c r="AB404" s="326">
        <f>IF(AB280="kW",SUMPRODUCT(N281:N385,V281:V385,AB281:AB385),SUMPRODUCT(K281:K385,AB281:AB385))</f>
        <v>0</v>
      </c>
      <c r="AC404" s="326">
        <f>IF(AC280="kW",SUMPRODUCT(N281:N385,V281:V385,AC281:AC385),SUMPRODUCT(K281:K385, AC281:AC385))</f>
        <v>0</v>
      </c>
      <c r="AD404" s="326">
        <f>IF(AD280="kW",SUMPRODUCT(N281:N385,V281:V385,AD281:AD385),SUMPRODUCT(K281:K385, AD281:AD385))</f>
        <v>0</v>
      </c>
      <c r="AE404" s="326">
        <f>IF(AE280="kW",SUMPRODUCT(N281:N385,V281:V385,AE281:AE385),SUMPRODUCT(K281:K385,AE281:AE385))</f>
        <v>0</v>
      </c>
      <c r="AF404" s="326">
        <f>IF(AF280="kW",SUMPRODUCT(N281:N385,V281:V385,AF281:AF385),SUMPRODUCT(K281:K385,AF281:AF385))</f>
        <v>0</v>
      </c>
      <c r="AG404" s="326">
        <f>IF(AG280="kW",SUMPRODUCT(N281:N385,V281:V385,AG281:AG385),SUMPRODUCT(K281:K385,AG281:AG385))</f>
        <v>0</v>
      </c>
      <c r="AH404" s="326">
        <f>IF(AH280="kW",SUMPRODUCT(N281:N385,V281:V385,AH281:AH385),SUMPRODUCT(K281:K385,AH281:AH385))</f>
        <v>0</v>
      </c>
      <c r="AI404" s="326">
        <f>IF(AI280="kW",SUMPRODUCT(N281:N385,V281:V385,AI281:AI385),SUMPRODUCT(K281:K385,AI281:AI385))</f>
        <v>0</v>
      </c>
      <c r="AJ404" s="326">
        <f>IF(AJ280="kW",SUMPRODUCT(N281:N385,V281:V385,AJ281:AJ385),SUMPRODUCT(K281:K385,AJ281:AJ385))</f>
        <v>0</v>
      </c>
      <c r="AK404" s="326">
        <f>IF(AK280="kW",SUMPRODUCT(N281:N385,V281:V385,AK281:AK385),SUMPRODUCT(K281:K385,AK281:AK385))</f>
        <v>0</v>
      </c>
      <c r="AL404" s="326">
        <f>IF(AL280="kW",SUMPRODUCT(N281:N385,V281:V385,AL281:AL385),SUMPRODUCT(K281:K385,AL281:AL385))</f>
        <v>0</v>
      </c>
      <c r="AM404" s="386"/>
    </row>
    <row r="405" spans="1:40" ht="21.75" customHeight="1">
      <c r="B405" s="368" t="s">
        <v>734</v>
      </c>
      <c r="C405" s="387"/>
      <c r="D405" s="388"/>
      <c r="E405" s="388"/>
      <c r="F405" s="388"/>
      <c r="G405" s="388"/>
      <c r="H405" s="388"/>
      <c r="I405" s="388"/>
      <c r="J405" s="388"/>
      <c r="K405" s="388"/>
      <c r="L405" s="388"/>
      <c r="M405" s="388"/>
      <c r="N405" s="388"/>
      <c r="O405" s="388"/>
      <c r="P405" s="388"/>
      <c r="Q405" s="388"/>
      <c r="R405" s="388"/>
      <c r="S405" s="371"/>
      <c r="T405" s="372"/>
      <c r="U405" s="388"/>
      <c r="V405" s="388"/>
      <c r="W405" s="388"/>
      <c r="X405" s="388"/>
      <c r="Y405" s="389"/>
      <c r="Z405" s="389"/>
      <c r="AA405" s="389"/>
      <c r="AB405" s="389"/>
      <c r="AC405" s="389"/>
      <c r="AD405" s="389"/>
      <c r="AE405" s="389"/>
      <c r="AF405" s="389"/>
      <c r="AG405" s="389"/>
      <c r="AH405" s="389"/>
      <c r="AI405" s="389"/>
      <c r="AJ405" s="389"/>
      <c r="AK405" s="389"/>
      <c r="AL405" s="389"/>
      <c r="AM405" s="389"/>
      <c r="AN405" s="390"/>
    </row>
    <row r="407" spans="1:40" ht="15.75">
      <c r="B407" s="280" t="s">
        <v>258</v>
      </c>
      <c r="C407" s="281"/>
      <c r="D407" s="590" t="s">
        <v>520</v>
      </c>
      <c r="F407" s="590"/>
      <c r="O407" s="281"/>
      <c r="Y407" s="270"/>
      <c r="Z407" s="267"/>
      <c r="AA407" s="267"/>
      <c r="AB407" s="267"/>
      <c r="AC407" s="267"/>
      <c r="AD407" s="267"/>
      <c r="AE407" s="267"/>
      <c r="AF407" s="267"/>
      <c r="AG407" s="267"/>
      <c r="AH407" s="267"/>
      <c r="AI407" s="267"/>
      <c r="AJ407" s="267"/>
      <c r="AK407" s="267"/>
      <c r="AL407" s="267"/>
      <c r="AM407" s="282"/>
    </row>
    <row r="408" spans="1:40" ht="36" customHeight="1">
      <c r="B408" s="866" t="s">
        <v>211</v>
      </c>
      <c r="C408" s="868" t="s">
        <v>33</v>
      </c>
      <c r="D408" s="284" t="s">
        <v>421</v>
      </c>
      <c r="E408" s="870" t="s">
        <v>209</v>
      </c>
      <c r="F408" s="871"/>
      <c r="G408" s="871"/>
      <c r="H408" s="871"/>
      <c r="I408" s="871"/>
      <c r="J408" s="871"/>
      <c r="K408" s="871"/>
      <c r="L408" s="871"/>
      <c r="M408" s="872"/>
      <c r="N408" s="876" t="s">
        <v>213</v>
      </c>
      <c r="O408" s="284" t="s">
        <v>422</v>
      </c>
      <c r="P408" s="870" t="s">
        <v>212</v>
      </c>
      <c r="Q408" s="871"/>
      <c r="R408" s="871"/>
      <c r="S408" s="871"/>
      <c r="T408" s="871"/>
      <c r="U408" s="871"/>
      <c r="V408" s="871"/>
      <c r="W408" s="871"/>
      <c r="X408" s="872"/>
      <c r="Y408" s="873" t="s">
        <v>243</v>
      </c>
      <c r="Z408" s="874"/>
      <c r="AA408" s="874"/>
      <c r="AB408" s="874"/>
      <c r="AC408" s="874"/>
      <c r="AD408" s="874"/>
      <c r="AE408" s="874"/>
      <c r="AF408" s="874"/>
      <c r="AG408" s="874"/>
      <c r="AH408" s="874"/>
      <c r="AI408" s="874"/>
      <c r="AJ408" s="874"/>
      <c r="AK408" s="874"/>
      <c r="AL408" s="874"/>
      <c r="AM408" s="875"/>
    </row>
    <row r="409" spans="1:40" ht="45.75" customHeight="1">
      <c r="B409" s="867"/>
      <c r="C409" s="869"/>
      <c r="D409" s="285">
        <v>2014</v>
      </c>
      <c r="E409" s="285">
        <v>2015</v>
      </c>
      <c r="F409" s="285">
        <v>2016</v>
      </c>
      <c r="G409" s="285">
        <v>2017</v>
      </c>
      <c r="H409" s="285">
        <v>2018</v>
      </c>
      <c r="I409" s="285">
        <v>2019</v>
      </c>
      <c r="J409" s="285">
        <v>2020</v>
      </c>
      <c r="K409" s="285">
        <v>2021</v>
      </c>
      <c r="L409" s="285">
        <v>2022</v>
      </c>
      <c r="M409" s="285">
        <v>2023</v>
      </c>
      <c r="N409" s="877"/>
      <c r="O409" s="285">
        <v>2014</v>
      </c>
      <c r="P409" s="285">
        <v>2015</v>
      </c>
      <c r="Q409" s="285">
        <v>2016</v>
      </c>
      <c r="R409" s="285">
        <v>2017</v>
      </c>
      <c r="S409" s="285">
        <v>2018</v>
      </c>
      <c r="T409" s="285">
        <v>2019</v>
      </c>
      <c r="U409" s="285">
        <v>2020</v>
      </c>
      <c r="V409" s="285">
        <v>2021</v>
      </c>
      <c r="W409" s="285">
        <v>2022</v>
      </c>
      <c r="X409" s="285">
        <v>2023</v>
      </c>
      <c r="Y409" s="285" t="str">
        <f>'1.  LRAMVA Summary'!D52</f>
        <v>Residential</v>
      </c>
      <c r="Z409" s="285" t="str">
        <f>'1.  LRAMVA Summary'!E52</f>
        <v>GS&lt;50 kW</v>
      </c>
      <c r="AA409" s="285" t="str">
        <f>'1.  LRAMVA Summary'!F52</f>
        <v>GS&gt;50 to 999 kW</v>
      </c>
      <c r="AB409" s="285" t="str">
        <f>'1.  LRAMVA Summary'!G52</f>
        <v>Intermediate</v>
      </c>
      <c r="AC409" s="285" t="str">
        <f>'1.  LRAMVA Summary'!H52</f>
        <v>Large Use</v>
      </c>
      <c r="AD409" s="285" t="str">
        <f>'1.  LRAMVA Summary'!I52</f>
        <v>Embedded Distributor</v>
      </c>
      <c r="AE409" s="285" t="str">
        <f>'1.  LRAMVA Summary'!J52</f>
        <v>Unmetered Scattered Load</v>
      </c>
      <c r="AF409" s="285" t="str">
        <f>'1.  LRAMVA Summary'!K52</f>
        <v>Sentinel Lighting</v>
      </c>
      <c r="AG409" s="285" t="str">
        <f>'1.  LRAMVA Summary'!L52</f>
        <v>Street Lighting</v>
      </c>
      <c r="AH409" s="285" t="str">
        <f>'1.  LRAMVA Summary'!M52</f>
        <v/>
      </c>
      <c r="AI409" s="285" t="str">
        <f>'1.  LRAMVA Summary'!N52</f>
        <v/>
      </c>
      <c r="AJ409" s="285" t="str">
        <f>'1.  LRAMVA Summary'!O52</f>
        <v/>
      </c>
      <c r="AK409" s="285" t="str">
        <f>'1.  LRAMVA Summary'!P52</f>
        <v/>
      </c>
      <c r="AL409" s="285" t="str">
        <f>'1.  LRAMVA Summary'!Q52</f>
        <v/>
      </c>
      <c r="AM409" s="287" t="str">
        <f>'1.  LRAMVA Summary'!R52</f>
        <v>Total</v>
      </c>
    </row>
    <row r="410" spans="1:40" ht="15.75" customHeight="1">
      <c r="A410" s="510"/>
      <c r="B410" s="288" t="s">
        <v>0</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t="str">
        <f>'1.  LRAMVA Summary'!D53</f>
        <v>kWh</v>
      </c>
      <c r="Z410" s="291" t="str">
        <f>'1.  LRAMVA Summary'!E53</f>
        <v>kWh</v>
      </c>
      <c r="AA410" s="291" t="str">
        <f>'1.  LRAMVA Summary'!F53</f>
        <v>kW</v>
      </c>
      <c r="AB410" s="291" t="str">
        <f>'1.  LRAMVA Summary'!G53</f>
        <v>kW</v>
      </c>
      <c r="AC410" s="291" t="str">
        <f>'1.  LRAMVA Summary'!H53</f>
        <v>kW</v>
      </c>
      <c r="AD410" s="291" t="str">
        <f>'1.  LRAMVA Summary'!I53</f>
        <v>kW</v>
      </c>
      <c r="AE410" s="291" t="str">
        <f>'1.  LRAMVA Summary'!J53</f>
        <v>kWh</v>
      </c>
      <c r="AF410" s="291" t="str">
        <f>'1.  LRAMVA Summary'!K53</f>
        <v>kW</v>
      </c>
      <c r="AG410" s="291" t="str">
        <f>'1.  LRAMVA Summary'!L53</f>
        <v>kW</v>
      </c>
      <c r="AH410" s="291">
        <f>'1.  LRAMVA Summary'!M53</f>
        <v>0</v>
      </c>
      <c r="AI410" s="291">
        <f>'1.  LRAMVA Summary'!N53</f>
        <v>0</v>
      </c>
      <c r="AJ410" s="291">
        <f>'1.  LRAMVA Summary'!O53</f>
        <v>0</v>
      </c>
      <c r="AK410" s="291">
        <f>'1.  LRAMVA Summary'!P53</f>
        <v>0</v>
      </c>
      <c r="AL410" s="291">
        <f>'1.  LRAMVA Summary'!Q53</f>
        <v>0</v>
      </c>
      <c r="AM410" s="292"/>
    </row>
    <row r="411" spans="1:40" ht="15" outlineLevel="1">
      <c r="A411" s="509">
        <v>1</v>
      </c>
      <c r="B411" s="294" t="s">
        <v>1</v>
      </c>
      <c r="C411" s="291" t="s">
        <v>25</v>
      </c>
      <c r="D411" s="295">
        <v>71152.841</v>
      </c>
      <c r="E411" s="295">
        <v>71152.841081974897</v>
      </c>
      <c r="F411" s="295">
        <v>71152.841081974897</v>
      </c>
      <c r="G411" s="295">
        <v>70944.024988774909</v>
      </c>
      <c r="H411" s="295"/>
      <c r="I411" s="295"/>
      <c r="J411" s="295"/>
      <c r="K411" s="295"/>
      <c r="L411" s="295"/>
      <c r="M411" s="295"/>
      <c r="N411" s="291"/>
      <c r="O411" s="295">
        <v>11.049347529755272</v>
      </c>
      <c r="P411" s="295">
        <v>11.049347529755272</v>
      </c>
      <c r="Q411" s="295">
        <v>11.049347529755272</v>
      </c>
      <c r="R411" s="295">
        <v>10.81583893575527</v>
      </c>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8">AA411</f>
        <v>0</v>
      </c>
      <c r="AB412" s="411">
        <f t="shared" si="118"/>
        <v>0</v>
      </c>
      <c r="AC412" s="411">
        <f t="shared" si="118"/>
        <v>0</v>
      </c>
      <c r="AD412" s="411">
        <f t="shared" si="118"/>
        <v>0</v>
      </c>
      <c r="AE412" s="411">
        <f t="shared" si="118"/>
        <v>0</v>
      </c>
      <c r="AF412" s="411">
        <f t="shared" si="118"/>
        <v>0</v>
      </c>
      <c r="AG412" s="411">
        <f t="shared" si="118"/>
        <v>0</v>
      </c>
      <c r="AH412" s="411">
        <f t="shared" si="118"/>
        <v>0</v>
      </c>
      <c r="AI412" s="411">
        <f t="shared" si="118"/>
        <v>0</v>
      </c>
      <c r="AJ412" s="411">
        <f t="shared" si="118"/>
        <v>0</v>
      </c>
      <c r="AK412" s="411">
        <f t="shared" si="118"/>
        <v>0</v>
      </c>
      <c r="AL412" s="411">
        <f t="shared" si="118"/>
        <v>0</v>
      </c>
      <c r="AM412" s="297"/>
    </row>
    <row r="413" spans="1:40" ht="15.75" outlineLevel="1">
      <c r="A413" s="511"/>
      <c r="B413" s="298"/>
      <c r="C413" s="299"/>
      <c r="D413" s="299"/>
      <c r="E413" s="299"/>
      <c r="F413" s="299"/>
      <c r="G413" s="299"/>
      <c r="H413" s="299"/>
      <c r="I413" s="299"/>
      <c r="J413" s="299"/>
      <c r="K413" s="299"/>
      <c r="L413" s="299"/>
      <c r="M413" s="299"/>
      <c r="N413" s="303"/>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40" ht="15" outlineLevel="1">
      <c r="A414" s="509">
        <v>2</v>
      </c>
      <c r="B414" s="294" t="s">
        <v>2</v>
      </c>
      <c r="C414" s="291" t="s">
        <v>25</v>
      </c>
      <c r="D414" s="295">
        <v>13299.835999999999</v>
      </c>
      <c r="E414" s="295">
        <v>13299.83561</v>
      </c>
      <c r="F414" s="295">
        <v>13299.83561</v>
      </c>
      <c r="G414" s="295">
        <v>13299.83561</v>
      </c>
      <c r="H414" s="295"/>
      <c r="I414" s="295"/>
      <c r="J414" s="295"/>
      <c r="K414" s="295"/>
      <c r="L414" s="295"/>
      <c r="M414" s="295"/>
      <c r="N414" s="291"/>
      <c r="O414" s="295">
        <v>7.4589875650000002</v>
      </c>
      <c r="P414" s="295">
        <v>7.4589875650000002</v>
      </c>
      <c r="Q414" s="295">
        <v>7.4589875650000002</v>
      </c>
      <c r="R414" s="295">
        <v>7.4589875650000002</v>
      </c>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19">AA414</f>
        <v>0</v>
      </c>
      <c r="AB415" s="411">
        <f t="shared" si="119"/>
        <v>0</v>
      </c>
      <c r="AC415" s="411">
        <f t="shared" si="119"/>
        <v>0</v>
      </c>
      <c r="AD415" s="411">
        <f t="shared" si="119"/>
        <v>0</v>
      </c>
      <c r="AE415" s="411">
        <f t="shared" si="119"/>
        <v>0</v>
      </c>
      <c r="AF415" s="411">
        <f t="shared" si="119"/>
        <v>0</v>
      </c>
      <c r="AG415" s="411">
        <f t="shared" si="119"/>
        <v>0</v>
      </c>
      <c r="AH415" s="411">
        <f t="shared" si="119"/>
        <v>0</v>
      </c>
      <c r="AI415" s="411">
        <f t="shared" si="119"/>
        <v>0</v>
      </c>
      <c r="AJ415" s="411">
        <f t="shared" si="119"/>
        <v>0</v>
      </c>
      <c r="AK415" s="411">
        <f t="shared" si="119"/>
        <v>0</v>
      </c>
      <c r="AL415" s="411">
        <f t="shared" si="119"/>
        <v>0</v>
      </c>
      <c r="AM415" s="297"/>
    </row>
    <row r="416" spans="1:40" ht="15.75" outlineLevel="1">
      <c r="A416" s="511"/>
      <c r="B416" s="298"/>
      <c r="C416" s="299"/>
      <c r="D416" s="304"/>
      <c r="E416" s="304"/>
      <c r="F416" s="304"/>
      <c r="G416" s="304"/>
      <c r="H416" s="304"/>
      <c r="I416" s="304"/>
      <c r="J416" s="304"/>
      <c r="K416" s="304"/>
      <c r="L416" s="304"/>
      <c r="M416" s="304"/>
      <c r="N416" s="303"/>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5" outlineLevel="1">
      <c r="A417" s="509">
        <v>3</v>
      </c>
      <c r="B417" s="294" t="s">
        <v>3</v>
      </c>
      <c r="C417" s="291" t="s">
        <v>25</v>
      </c>
      <c r="D417" s="295">
        <v>200758.08600000001</v>
      </c>
      <c r="E417" s="295">
        <v>200758.08578996998</v>
      </c>
      <c r="F417" s="295">
        <v>200758.08578996998</v>
      </c>
      <c r="G417" s="295">
        <v>200758.08578996998</v>
      </c>
      <c r="H417" s="295"/>
      <c r="I417" s="295"/>
      <c r="J417" s="295"/>
      <c r="K417" s="295"/>
      <c r="L417" s="295"/>
      <c r="M417" s="295"/>
      <c r="N417" s="291"/>
      <c r="O417" s="295">
        <v>106.65565760899999</v>
      </c>
      <c r="P417" s="295">
        <v>106.65565760899999</v>
      </c>
      <c r="Q417" s="295">
        <v>106.65565760899999</v>
      </c>
      <c r="R417" s="295">
        <v>106.65565760899999</v>
      </c>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0">AA417</f>
        <v>0</v>
      </c>
      <c r="AB418" s="411">
        <f t="shared" si="120"/>
        <v>0</v>
      </c>
      <c r="AC418" s="411">
        <f t="shared" si="120"/>
        <v>0</v>
      </c>
      <c r="AD418" s="411">
        <f t="shared" si="120"/>
        <v>0</v>
      </c>
      <c r="AE418" s="411">
        <f t="shared" si="120"/>
        <v>0</v>
      </c>
      <c r="AF418" s="411">
        <f t="shared" si="120"/>
        <v>0</v>
      </c>
      <c r="AG418" s="411">
        <f t="shared" si="120"/>
        <v>0</v>
      </c>
      <c r="AH418" s="411">
        <f t="shared" si="120"/>
        <v>0</v>
      </c>
      <c r="AI418" s="411">
        <f t="shared" si="120"/>
        <v>0</v>
      </c>
      <c r="AJ418" s="411">
        <f t="shared" si="120"/>
        <v>0</v>
      </c>
      <c r="AK418" s="411">
        <f t="shared" si="120"/>
        <v>0</v>
      </c>
      <c r="AL418" s="411">
        <f t="shared" si="120"/>
        <v>0</v>
      </c>
      <c r="AM418" s="297"/>
    </row>
    <row r="419" spans="1:39" ht="15" outlineLevel="1">
      <c r="B419" s="294"/>
      <c r="C419" s="305"/>
      <c r="D419" s="291"/>
      <c r="E419" s="291"/>
      <c r="F419" s="291"/>
      <c r="G419" s="291"/>
      <c r="H419" s="291"/>
      <c r="I419" s="291"/>
      <c r="J419" s="291"/>
      <c r="K419" s="291"/>
      <c r="L419" s="291"/>
      <c r="M419" s="291"/>
      <c r="N419" s="283"/>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5" outlineLevel="1">
      <c r="A420" s="509">
        <v>4</v>
      </c>
      <c r="B420" s="294" t="s">
        <v>4</v>
      </c>
      <c r="C420" s="291" t="s">
        <v>25</v>
      </c>
      <c r="D420" s="295">
        <v>100435.247</v>
      </c>
      <c r="E420" s="295">
        <v>93583.216</v>
      </c>
      <c r="F420" s="295">
        <v>90273.855089999997</v>
      </c>
      <c r="G420" s="295">
        <v>90273.855089999997</v>
      </c>
      <c r="H420" s="295"/>
      <c r="I420" s="295"/>
      <c r="J420" s="295"/>
      <c r="K420" s="295"/>
      <c r="L420" s="295"/>
      <c r="M420" s="295"/>
      <c r="N420" s="291"/>
      <c r="O420" s="295">
        <v>7.5032792199999996</v>
      </c>
      <c r="P420" s="295">
        <v>7.0731272159999996</v>
      </c>
      <c r="Q420" s="295">
        <v>6.8653744769999996</v>
      </c>
      <c r="R420" s="295">
        <v>6.8653744769999996</v>
      </c>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1">AA420</f>
        <v>0</v>
      </c>
      <c r="AB421" s="411">
        <f t="shared" si="121"/>
        <v>0</v>
      </c>
      <c r="AC421" s="411">
        <f t="shared" si="121"/>
        <v>0</v>
      </c>
      <c r="AD421" s="411">
        <f t="shared" si="121"/>
        <v>0</v>
      </c>
      <c r="AE421" s="411">
        <f t="shared" si="121"/>
        <v>0</v>
      </c>
      <c r="AF421" s="411">
        <f t="shared" si="121"/>
        <v>0</v>
      </c>
      <c r="AG421" s="411">
        <f t="shared" si="121"/>
        <v>0</v>
      </c>
      <c r="AH421" s="411">
        <f t="shared" si="121"/>
        <v>0</v>
      </c>
      <c r="AI421" s="411">
        <f t="shared" si="121"/>
        <v>0</v>
      </c>
      <c r="AJ421" s="411">
        <f t="shared" si="121"/>
        <v>0</v>
      </c>
      <c r="AK421" s="411">
        <f t="shared" si="121"/>
        <v>0</v>
      </c>
      <c r="AL421" s="411">
        <f t="shared" si="12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5</v>
      </c>
      <c r="B423" s="294" t="s">
        <v>5</v>
      </c>
      <c r="C423" s="291" t="s">
        <v>25</v>
      </c>
      <c r="D423" s="295">
        <v>434468.75199999998</v>
      </c>
      <c r="E423" s="295">
        <v>376897.05290000001</v>
      </c>
      <c r="F423" s="295">
        <v>346893.87099999998</v>
      </c>
      <c r="G423" s="295">
        <v>346893.87099999998</v>
      </c>
      <c r="H423" s="295"/>
      <c r="I423" s="295"/>
      <c r="J423" s="295"/>
      <c r="K423" s="295"/>
      <c r="L423" s="295"/>
      <c r="M423" s="295"/>
      <c r="N423" s="291"/>
      <c r="O423" s="295">
        <v>28.433935559999998</v>
      </c>
      <c r="P423" s="295">
        <v>24.81973979</v>
      </c>
      <c r="Q423" s="295">
        <v>22.936221069999998</v>
      </c>
      <c r="R423" s="295">
        <v>22.936221069999998</v>
      </c>
      <c r="S423" s="295"/>
      <c r="T423" s="295"/>
      <c r="U423" s="295"/>
      <c r="V423" s="295"/>
      <c r="W423" s="295"/>
      <c r="X423" s="295"/>
      <c r="Y423" s="470">
        <v>1</v>
      </c>
      <c r="Z423" s="410"/>
      <c r="AA423" s="410"/>
      <c r="AB423" s="410"/>
      <c r="AC423" s="410"/>
      <c r="AD423" s="410"/>
      <c r="AE423" s="410"/>
      <c r="AF423" s="410"/>
      <c r="AG423" s="410"/>
      <c r="AH423" s="410"/>
      <c r="AI423" s="410"/>
      <c r="AJ423" s="410"/>
      <c r="AK423" s="410"/>
      <c r="AL423" s="410"/>
      <c r="AM423" s="296">
        <f>SUM(Y423:AL423)</f>
        <v>1</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2">AA423</f>
        <v>0</v>
      </c>
      <c r="AB424" s="411">
        <f t="shared" si="122"/>
        <v>0</v>
      </c>
      <c r="AC424" s="411">
        <f t="shared" si="122"/>
        <v>0</v>
      </c>
      <c r="AD424" s="411">
        <f t="shared" si="122"/>
        <v>0</v>
      </c>
      <c r="AE424" s="411">
        <f t="shared" si="122"/>
        <v>0</v>
      </c>
      <c r="AF424" s="411">
        <f t="shared" si="122"/>
        <v>0</v>
      </c>
      <c r="AG424" s="411">
        <f t="shared" si="122"/>
        <v>0</v>
      </c>
      <c r="AH424" s="411">
        <f t="shared" si="122"/>
        <v>0</v>
      </c>
      <c r="AI424" s="411">
        <f t="shared" si="122"/>
        <v>0</v>
      </c>
      <c r="AJ424" s="411">
        <f t="shared" si="122"/>
        <v>0</v>
      </c>
      <c r="AK424" s="411">
        <f t="shared" si="122"/>
        <v>0</v>
      </c>
      <c r="AL424" s="411">
        <f t="shared" si="122"/>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6</v>
      </c>
      <c r="B426" s="294" t="s">
        <v>6</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468"/>
      <c r="O427" s="295"/>
      <c r="P427" s="295"/>
      <c r="Q427" s="295"/>
      <c r="R427" s="295"/>
      <c r="S427" s="295"/>
      <c r="T427" s="295"/>
      <c r="U427" s="295"/>
      <c r="V427" s="295"/>
      <c r="W427" s="295"/>
      <c r="X427" s="295"/>
      <c r="Y427" s="411">
        <f>Y426</f>
        <v>0</v>
      </c>
      <c r="Z427" s="411">
        <f>Z426</f>
        <v>0</v>
      </c>
      <c r="AA427" s="411">
        <f t="shared" ref="AA427:AL427" si="123">AA426</f>
        <v>0</v>
      </c>
      <c r="AB427" s="411">
        <f t="shared" si="123"/>
        <v>0</v>
      </c>
      <c r="AC427" s="411">
        <f t="shared" si="123"/>
        <v>0</v>
      </c>
      <c r="AD427" s="411">
        <f t="shared" si="123"/>
        <v>0</v>
      </c>
      <c r="AE427" s="411">
        <f t="shared" si="123"/>
        <v>0</v>
      </c>
      <c r="AF427" s="411">
        <f t="shared" si="123"/>
        <v>0</v>
      </c>
      <c r="AG427" s="411">
        <f t="shared" si="123"/>
        <v>0</v>
      </c>
      <c r="AH427" s="411">
        <f t="shared" si="123"/>
        <v>0</v>
      </c>
      <c r="AI427" s="411">
        <f t="shared" si="123"/>
        <v>0</v>
      </c>
      <c r="AJ427" s="411">
        <f t="shared" si="123"/>
        <v>0</v>
      </c>
      <c r="AK427" s="411">
        <f t="shared" si="123"/>
        <v>0</v>
      </c>
      <c r="AL427" s="411">
        <f t="shared" si="123"/>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ht="15" outlineLevel="1">
      <c r="A429" s="509">
        <v>7</v>
      </c>
      <c r="B429" s="294" t="s">
        <v>42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ht="15" outlineLevel="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4">AA429</f>
        <v>0</v>
      </c>
      <c r="AB430" s="411">
        <f t="shared" si="124"/>
        <v>0</v>
      </c>
      <c r="AC430" s="411">
        <f t="shared" si="124"/>
        <v>0</v>
      </c>
      <c r="AD430" s="411">
        <f t="shared" si="124"/>
        <v>0</v>
      </c>
      <c r="AE430" s="411">
        <f t="shared" si="124"/>
        <v>0</v>
      </c>
      <c r="AF430" s="411">
        <f t="shared" si="124"/>
        <v>0</v>
      </c>
      <c r="AG430" s="411">
        <f t="shared" si="124"/>
        <v>0</v>
      </c>
      <c r="AH430" s="411">
        <f t="shared" si="124"/>
        <v>0</v>
      </c>
      <c r="AI430" s="411">
        <f t="shared" si="124"/>
        <v>0</v>
      </c>
      <c r="AJ430" s="411">
        <f t="shared" si="124"/>
        <v>0</v>
      </c>
      <c r="AK430" s="411">
        <f t="shared" si="124"/>
        <v>0</v>
      </c>
      <c r="AL430" s="411">
        <f t="shared" si="124"/>
        <v>0</v>
      </c>
      <c r="AM430" s="297"/>
    </row>
    <row r="431" spans="1:39" ht="15" outlineLevel="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s="283" customFormat="1" ht="15" outlineLevel="1">
      <c r="A432" s="509">
        <v>8</v>
      </c>
      <c r="B432" s="294" t="s">
        <v>484</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s="283" customFormat="1" ht="15" outlineLevel="1">
      <c r="A433" s="509"/>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5">AA432</f>
        <v>0</v>
      </c>
      <c r="AB433" s="411">
        <f t="shared" si="125"/>
        <v>0</v>
      </c>
      <c r="AC433" s="411">
        <f t="shared" si="125"/>
        <v>0</v>
      </c>
      <c r="AD433" s="411">
        <f t="shared" si="125"/>
        <v>0</v>
      </c>
      <c r="AE433" s="411">
        <f t="shared" si="125"/>
        <v>0</v>
      </c>
      <c r="AF433" s="411">
        <f t="shared" si="125"/>
        <v>0</v>
      </c>
      <c r="AG433" s="411">
        <f t="shared" si="125"/>
        <v>0</v>
      </c>
      <c r="AH433" s="411">
        <f t="shared" si="125"/>
        <v>0</v>
      </c>
      <c r="AI433" s="411">
        <f t="shared" si="125"/>
        <v>0</v>
      </c>
      <c r="AJ433" s="411">
        <f t="shared" si="125"/>
        <v>0</v>
      </c>
      <c r="AK433" s="411">
        <f t="shared" si="125"/>
        <v>0</v>
      </c>
      <c r="AL433" s="411">
        <f t="shared" si="125"/>
        <v>0</v>
      </c>
      <c r="AM433" s="297"/>
    </row>
    <row r="434" spans="1:39" s="283" customFormat="1" ht="15" outlineLevel="1">
      <c r="A434" s="509"/>
      <c r="B434" s="294"/>
      <c r="C434" s="305"/>
      <c r="D434" s="304"/>
      <c r="E434" s="304"/>
      <c r="F434" s="304"/>
      <c r="G434" s="304"/>
      <c r="H434" s="304"/>
      <c r="I434" s="304"/>
      <c r="J434" s="304"/>
      <c r="K434" s="304"/>
      <c r="L434" s="304"/>
      <c r="M434" s="304"/>
      <c r="N434" s="291"/>
      <c r="O434" s="304"/>
      <c r="P434" s="304"/>
      <c r="Q434" s="304"/>
      <c r="R434" s="304"/>
      <c r="S434" s="304"/>
      <c r="T434" s="304"/>
      <c r="U434" s="304"/>
      <c r="V434" s="304"/>
      <c r="W434" s="304"/>
      <c r="X434" s="304"/>
      <c r="Y434" s="412"/>
      <c r="Z434" s="412"/>
      <c r="AA434" s="412"/>
      <c r="AB434" s="412"/>
      <c r="AC434" s="412"/>
      <c r="AD434" s="412"/>
      <c r="AE434" s="412"/>
      <c r="AF434" s="412"/>
      <c r="AG434" s="412"/>
      <c r="AH434" s="412"/>
      <c r="AI434" s="412"/>
      <c r="AJ434" s="412"/>
      <c r="AK434" s="412"/>
      <c r="AL434" s="412"/>
      <c r="AM434" s="306"/>
    </row>
    <row r="435" spans="1:39" ht="15" outlineLevel="1">
      <c r="A435" s="509">
        <v>9</v>
      </c>
      <c r="B435" s="294" t="s">
        <v>7</v>
      </c>
      <c r="C435" s="291" t="s">
        <v>25</v>
      </c>
      <c r="D435" s="295"/>
      <c r="E435" s="295"/>
      <c r="F435" s="295"/>
      <c r="G435" s="295"/>
      <c r="H435" s="295"/>
      <c r="I435" s="295"/>
      <c r="J435" s="295"/>
      <c r="K435" s="295"/>
      <c r="L435" s="295"/>
      <c r="M435" s="295"/>
      <c r="N435" s="291"/>
      <c r="O435" s="295"/>
      <c r="P435" s="295"/>
      <c r="Q435" s="295"/>
      <c r="R435" s="295"/>
      <c r="S435" s="295"/>
      <c r="T435" s="295"/>
      <c r="U435" s="295"/>
      <c r="V435" s="295"/>
      <c r="W435" s="295"/>
      <c r="X435" s="295"/>
      <c r="Y435" s="410"/>
      <c r="Z435" s="410"/>
      <c r="AA435" s="410"/>
      <c r="AB435" s="410"/>
      <c r="AC435" s="410"/>
      <c r="AD435" s="410"/>
      <c r="AE435" s="410"/>
      <c r="AF435" s="410"/>
      <c r="AG435" s="410"/>
      <c r="AH435" s="410"/>
      <c r="AI435" s="410"/>
      <c r="AJ435" s="410"/>
      <c r="AK435" s="410"/>
      <c r="AL435" s="410"/>
      <c r="AM435" s="296">
        <f>SUM(Y435:AL435)</f>
        <v>0</v>
      </c>
    </row>
    <row r="436" spans="1:39" ht="15" outlineLevel="1">
      <c r="B436" s="294" t="s">
        <v>259</v>
      </c>
      <c r="C436" s="291" t="s">
        <v>163</v>
      </c>
      <c r="D436" s="295"/>
      <c r="E436" s="295"/>
      <c r="F436" s="295"/>
      <c r="G436" s="295"/>
      <c r="H436" s="295"/>
      <c r="I436" s="295"/>
      <c r="J436" s="295"/>
      <c r="K436" s="295"/>
      <c r="L436" s="295"/>
      <c r="M436" s="295"/>
      <c r="N436" s="291"/>
      <c r="O436" s="295"/>
      <c r="P436" s="295"/>
      <c r="Q436" s="295"/>
      <c r="R436" s="295"/>
      <c r="S436" s="295"/>
      <c r="T436" s="295"/>
      <c r="U436" s="295"/>
      <c r="V436" s="295"/>
      <c r="W436" s="295"/>
      <c r="X436" s="295"/>
      <c r="Y436" s="411">
        <f>Y435</f>
        <v>0</v>
      </c>
      <c r="Z436" s="411">
        <f>Z435</f>
        <v>0</v>
      </c>
      <c r="AA436" s="411">
        <f t="shared" ref="AA436:AL436" si="126">AA435</f>
        <v>0</v>
      </c>
      <c r="AB436" s="411">
        <f t="shared" si="126"/>
        <v>0</v>
      </c>
      <c r="AC436" s="411">
        <f t="shared" si="126"/>
        <v>0</v>
      </c>
      <c r="AD436" s="411">
        <f t="shared" si="126"/>
        <v>0</v>
      </c>
      <c r="AE436" s="411">
        <f t="shared" si="126"/>
        <v>0</v>
      </c>
      <c r="AF436" s="411">
        <f t="shared" si="126"/>
        <v>0</v>
      </c>
      <c r="AG436" s="411">
        <f t="shared" si="126"/>
        <v>0</v>
      </c>
      <c r="AH436" s="411">
        <f t="shared" si="126"/>
        <v>0</v>
      </c>
      <c r="AI436" s="411">
        <f t="shared" si="126"/>
        <v>0</v>
      </c>
      <c r="AJ436" s="411">
        <f t="shared" si="126"/>
        <v>0</v>
      </c>
      <c r="AK436" s="411">
        <f t="shared" si="126"/>
        <v>0</v>
      </c>
      <c r="AL436" s="411">
        <f t="shared" si="126"/>
        <v>0</v>
      </c>
      <c r="AM436" s="297"/>
    </row>
    <row r="437" spans="1:39" ht="15" outlineLevel="1">
      <c r="B437" s="307"/>
      <c r="C437" s="308"/>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2"/>
      <c r="Z437" s="412"/>
      <c r="AA437" s="412"/>
      <c r="AB437" s="412"/>
      <c r="AC437" s="412"/>
      <c r="AD437" s="412"/>
      <c r="AE437" s="412"/>
      <c r="AF437" s="412"/>
      <c r="AG437" s="412"/>
      <c r="AH437" s="412"/>
      <c r="AI437" s="412"/>
      <c r="AJ437" s="412"/>
      <c r="AK437" s="412"/>
      <c r="AL437" s="412"/>
      <c r="AM437" s="306"/>
    </row>
    <row r="438" spans="1:39" ht="15.75" outlineLevel="1">
      <c r="A438" s="510"/>
      <c r="B438" s="288" t="s">
        <v>8</v>
      </c>
      <c r="C438" s="289"/>
      <c r="D438" s="289"/>
      <c r="E438" s="289"/>
      <c r="F438" s="289"/>
      <c r="G438" s="289"/>
      <c r="H438" s="289"/>
      <c r="I438" s="289"/>
      <c r="J438" s="289"/>
      <c r="K438" s="289"/>
      <c r="L438" s="289"/>
      <c r="M438" s="289"/>
      <c r="N438" s="291"/>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15" outlineLevel="1">
      <c r="A439" s="509">
        <v>10</v>
      </c>
      <c r="B439" s="310" t="s">
        <v>22</v>
      </c>
      <c r="C439" s="291" t="s">
        <v>25</v>
      </c>
      <c r="D439" s="295">
        <v>1320811.9569999999</v>
      </c>
      <c r="E439" s="295">
        <v>1320811.9574199999</v>
      </c>
      <c r="F439" s="295">
        <v>1320811.9574199999</v>
      </c>
      <c r="G439" s="295">
        <v>1304228.7882299998</v>
      </c>
      <c r="H439" s="295"/>
      <c r="I439" s="295"/>
      <c r="J439" s="295"/>
      <c r="K439" s="295"/>
      <c r="L439" s="295"/>
      <c r="M439" s="295"/>
      <c r="N439" s="295">
        <v>12</v>
      </c>
      <c r="O439" s="295">
        <v>250.26134068100004</v>
      </c>
      <c r="P439" s="295">
        <v>250.26134068100004</v>
      </c>
      <c r="Q439" s="295">
        <v>250.26134068100004</v>
      </c>
      <c r="R439" s="295">
        <v>245.505658092</v>
      </c>
      <c r="S439" s="295"/>
      <c r="T439" s="295"/>
      <c r="U439" s="295"/>
      <c r="V439" s="295"/>
      <c r="W439" s="295"/>
      <c r="X439" s="295"/>
      <c r="Y439" s="415"/>
      <c r="Z439" s="469">
        <v>0.12370571575189149</v>
      </c>
      <c r="AA439" s="469">
        <v>0.30506348919903009</v>
      </c>
      <c r="AB439" s="469">
        <v>0.26684404891552976</v>
      </c>
      <c r="AC439" s="415">
        <v>0.30438674613354899</v>
      </c>
      <c r="AD439" s="415"/>
      <c r="AE439" s="415"/>
      <c r="AF439" s="415"/>
      <c r="AG439" s="415"/>
      <c r="AH439" s="415"/>
      <c r="AI439" s="415"/>
      <c r="AJ439" s="415"/>
      <c r="AK439" s="415"/>
      <c r="AL439" s="415"/>
      <c r="AM439" s="296">
        <f>SUM(Y439:AL439)</f>
        <v>1.0000000000000004</v>
      </c>
    </row>
    <row r="440" spans="1:39" ht="15" outlineLevel="1">
      <c r="B440" s="769" t="s">
        <v>733</v>
      </c>
      <c r="C440" s="291"/>
      <c r="D440" s="753">
        <f>-'8.  Streetlighting'!H29</f>
        <v>-186517.09999999998</v>
      </c>
      <c r="E440" s="753">
        <f>D440</f>
        <v>-186517.09999999998</v>
      </c>
      <c r="F440" s="753">
        <f>E440</f>
        <v>-186517.09999999998</v>
      </c>
      <c r="G440" s="753">
        <f>F440</f>
        <v>-186517.09999999998</v>
      </c>
      <c r="H440" s="295"/>
      <c r="I440" s="295"/>
      <c r="J440" s="295"/>
      <c r="K440" s="295"/>
      <c r="L440" s="295"/>
      <c r="M440" s="295"/>
      <c r="N440" s="295"/>
      <c r="O440" s="295"/>
      <c r="P440" s="295"/>
      <c r="Q440" s="295"/>
      <c r="R440" s="295"/>
      <c r="S440" s="295"/>
      <c r="T440" s="295"/>
      <c r="U440" s="295"/>
      <c r="V440" s="295"/>
      <c r="W440" s="295"/>
      <c r="X440" s="295"/>
      <c r="Y440" s="415"/>
      <c r="Z440" s="469">
        <f>Z439</f>
        <v>0.12370571575189149</v>
      </c>
      <c r="AA440" s="469">
        <f>AA439</f>
        <v>0.30506348919903009</v>
      </c>
      <c r="AB440" s="469">
        <f>AB439</f>
        <v>0.26684404891552976</v>
      </c>
      <c r="AC440" s="469">
        <f>AC439</f>
        <v>0.30438674613354899</v>
      </c>
      <c r="AD440" s="415"/>
      <c r="AE440" s="415"/>
      <c r="AF440" s="415"/>
      <c r="AG440" s="415"/>
      <c r="AH440" s="415"/>
      <c r="AI440" s="415"/>
      <c r="AJ440" s="415"/>
      <c r="AK440" s="415"/>
      <c r="AL440" s="415"/>
      <c r="AM440" s="296"/>
    </row>
    <row r="441" spans="1:39" ht="15" outlineLevel="1">
      <c r="B441" s="294" t="s">
        <v>259</v>
      </c>
      <c r="C441" s="291" t="s">
        <v>163</v>
      </c>
      <c r="D441" s="295"/>
      <c r="E441" s="295"/>
      <c r="F441" s="295"/>
      <c r="G441" s="295"/>
      <c r="H441" s="295"/>
      <c r="I441" s="295"/>
      <c r="J441" s="295"/>
      <c r="K441" s="295"/>
      <c r="L441" s="295"/>
      <c r="M441" s="295"/>
      <c r="N441" s="295">
        <f>N439</f>
        <v>12</v>
      </c>
      <c r="O441" s="295"/>
      <c r="P441" s="295"/>
      <c r="Q441" s="295"/>
      <c r="R441" s="295"/>
      <c r="S441" s="295"/>
      <c r="T441" s="295"/>
      <c r="U441" s="295"/>
      <c r="V441" s="295"/>
      <c r="W441" s="295"/>
      <c r="X441" s="295"/>
      <c r="Y441" s="411">
        <f>Y439</f>
        <v>0</v>
      </c>
      <c r="Z441" s="411">
        <f>Z439</f>
        <v>0.12370571575189149</v>
      </c>
      <c r="AA441" s="411">
        <f t="shared" ref="AA441:AL441" si="127">AA439</f>
        <v>0.30506348919903009</v>
      </c>
      <c r="AB441" s="411">
        <f t="shared" si="127"/>
        <v>0.26684404891552976</v>
      </c>
      <c r="AC441" s="411">
        <f t="shared" si="127"/>
        <v>0.30438674613354899</v>
      </c>
      <c r="AD441" s="411">
        <f t="shared" si="127"/>
        <v>0</v>
      </c>
      <c r="AE441" s="411">
        <f t="shared" si="127"/>
        <v>0</v>
      </c>
      <c r="AF441" s="411">
        <f t="shared" si="127"/>
        <v>0</v>
      </c>
      <c r="AG441" s="411">
        <f t="shared" si="127"/>
        <v>0</v>
      </c>
      <c r="AH441" s="411">
        <f t="shared" si="127"/>
        <v>0</v>
      </c>
      <c r="AI441" s="411">
        <f t="shared" si="127"/>
        <v>0</v>
      </c>
      <c r="AJ441" s="411">
        <f t="shared" si="127"/>
        <v>0</v>
      </c>
      <c r="AK441" s="411">
        <f t="shared" si="127"/>
        <v>0</v>
      </c>
      <c r="AL441" s="411">
        <f t="shared" si="127"/>
        <v>0</v>
      </c>
      <c r="AM441" s="311"/>
    </row>
    <row r="442" spans="1:39" ht="15" outlineLevel="1">
      <c r="B442" s="310"/>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6"/>
      <c r="AA442" s="416"/>
      <c r="AB442" s="416"/>
      <c r="AC442" s="416"/>
      <c r="AD442" s="416"/>
      <c r="AE442" s="416"/>
      <c r="AF442" s="416"/>
      <c r="AG442" s="416"/>
      <c r="AH442" s="416"/>
      <c r="AI442" s="416"/>
      <c r="AJ442" s="416"/>
      <c r="AK442" s="416"/>
      <c r="AL442" s="416"/>
      <c r="AM442" s="313"/>
    </row>
    <row r="443" spans="1:39" ht="15" outlineLevel="1">
      <c r="A443" s="509">
        <v>11</v>
      </c>
      <c r="B443" s="314" t="s">
        <v>21</v>
      </c>
      <c r="C443" s="291" t="s">
        <v>25</v>
      </c>
      <c r="D443" s="295">
        <v>522791.60800000001</v>
      </c>
      <c r="E443" s="295">
        <v>512559.71460000001</v>
      </c>
      <c r="F443" s="295">
        <v>413072.64909999998</v>
      </c>
      <c r="G443" s="295">
        <v>285646.33789999998</v>
      </c>
      <c r="H443" s="295"/>
      <c r="I443" s="295"/>
      <c r="J443" s="295"/>
      <c r="K443" s="295"/>
      <c r="L443" s="295"/>
      <c r="M443" s="295"/>
      <c r="N443" s="295">
        <v>12</v>
      </c>
      <c r="O443" s="295">
        <v>132.0173728</v>
      </c>
      <c r="P443" s="295">
        <v>129.43892199999999</v>
      </c>
      <c r="Q443" s="295">
        <v>105.70291659999999</v>
      </c>
      <c r="R443" s="295">
        <v>68.97647284</v>
      </c>
      <c r="S443" s="295"/>
      <c r="T443" s="295"/>
      <c r="U443" s="295"/>
      <c r="V443" s="295"/>
      <c r="W443" s="295"/>
      <c r="X443" s="295"/>
      <c r="Y443" s="415"/>
      <c r="Z443" s="469">
        <v>1</v>
      </c>
      <c r="AA443" s="415"/>
      <c r="AB443" s="415"/>
      <c r="AC443" s="415"/>
      <c r="AD443" s="415"/>
      <c r="AE443" s="415"/>
      <c r="AF443" s="415"/>
      <c r="AG443" s="415"/>
      <c r="AH443" s="415"/>
      <c r="AI443" s="415"/>
      <c r="AJ443" s="415"/>
      <c r="AK443" s="415"/>
      <c r="AL443" s="415"/>
      <c r="AM443" s="296">
        <f>SUM(Y443:AL443)</f>
        <v>1</v>
      </c>
    </row>
    <row r="444" spans="1:39" ht="15" outlineLevel="1">
      <c r="B444" s="294" t="s">
        <v>259</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Z443</f>
        <v>1</v>
      </c>
      <c r="AA444" s="411">
        <f t="shared" ref="AA444:AL444" si="128">AA443</f>
        <v>0</v>
      </c>
      <c r="AB444" s="411">
        <f t="shared" si="128"/>
        <v>0</v>
      </c>
      <c r="AC444" s="411">
        <f t="shared" si="128"/>
        <v>0</v>
      </c>
      <c r="AD444" s="411">
        <f t="shared" si="128"/>
        <v>0</v>
      </c>
      <c r="AE444" s="411">
        <f t="shared" si="128"/>
        <v>0</v>
      </c>
      <c r="AF444" s="411">
        <f t="shared" si="128"/>
        <v>0</v>
      </c>
      <c r="AG444" s="411">
        <f t="shared" si="128"/>
        <v>0</v>
      </c>
      <c r="AH444" s="411">
        <f t="shared" si="128"/>
        <v>0</v>
      </c>
      <c r="AI444" s="411">
        <f t="shared" si="128"/>
        <v>0</v>
      </c>
      <c r="AJ444" s="411">
        <f t="shared" si="128"/>
        <v>0</v>
      </c>
      <c r="AK444" s="411">
        <f t="shared" si="128"/>
        <v>0</v>
      </c>
      <c r="AL444" s="411">
        <f t="shared" si="128"/>
        <v>0</v>
      </c>
      <c r="AM444" s="311"/>
    </row>
    <row r="445" spans="1:39" ht="15" outlineLevel="1">
      <c r="B445" s="314"/>
      <c r="C445" s="312"/>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6"/>
      <c r="Z445" s="417"/>
      <c r="AA445" s="416"/>
      <c r="AB445" s="416"/>
      <c r="AC445" s="416"/>
      <c r="AD445" s="416"/>
      <c r="AE445" s="416"/>
      <c r="AF445" s="416"/>
      <c r="AG445" s="416"/>
      <c r="AH445" s="416"/>
      <c r="AI445" s="416"/>
      <c r="AJ445" s="416"/>
      <c r="AK445" s="416"/>
      <c r="AL445" s="416"/>
      <c r="AM445" s="313"/>
    </row>
    <row r="446" spans="1:39" ht="15" outlineLevel="1">
      <c r="A446" s="509">
        <v>12</v>
      </c>
      <c r="B446" s="314" t="s">
        <v>23</v>
      </c>
      <c r="C446" s="291" t="s">
        <v>25</v>
      </c>
      <c r="D446" s="295"/>
      <c r="E446" s="295"/>
      <c r="F446" s="295"/>
      <c r="G446" s="295"/>
      <c r="H446" s="295"/>
      <c r="I446" s="295"/>
      <c r="J446" s="295"/>
      <c r="K446" s="295"/>
      <c r="L446" s="295"/>
      <c r="M446" s="295"/>
      <c r="N446" s="295">
        <v>3</v>
      </c>
      <c r="O446" s="295"/>
      <c r="P446" s="295"/>
      <c r="Q446" s="295"/>
      <c r="R446" s="295"/>
      <c r="S446" s="295"/>
      <c r="T446" s="295"/>
      <c r="U446" s="295"/>
      <c r="V446" s="295"/>
      <c r="W446" s="295"/>
      <c r="X446" s="295"/>
      <c r="Y446" s="415"/>
      <c r="Z446" s="415"/>
      <c r="AA446" s="469"/>
      <c r="AB446" s="415"/>
      <c r="AC446" s="415"/>
      <c r="AD446" s="415"/>
      <c r="AE446" s="415"/>
      <c r="AF446" s="415"/>
      <c r="AG446" s="415"/>
      <c r="AH446" s="415"/>
      <c r="AI446" s="415"/>
      <c r="AJ446" s="415"/>
      <c r="AK446" s="415"/>
      <c r="AL446" s="415"/>
      <c r="AM446" s="296">
        <f>SUM(Y446:AL446)</f>
        <v>0</v>
      </c>
    </row>
    <row r="447" spans="1:39" ht="15" outlineLevel="1">
      <c r="B447" s="294" t="s">
        <v>259</v>
      </c>
      <c r="C447" s="291" t="s">
        <v>163</v>
      </c>
      <c r="D447" s="295"/>
      <c r="E447" s="295"/>
      <c r="F447" s="295"/>
      <c r="G447" s="295"/>
      <c r="H447" s="295"/>
      <c r="I447" s="295"/>
      <c r="J447" s="295"/>
      <c r="K447" s="295"/>
      <c r="L447" s="295"/>
      <c r="M447" s="295"/>
      <c r="N447" s="295">
        <f>N446</f>
        <v>3</v>
      </c>
      <c r="O447" s="295"/>
      <c r="P447" s="295"/>
      <c r="Q447" s="295"/>
      <c r="R447" s="295"/>
      <c r="S447" s="295"/>
      <c r="T447" s="295"/>
      <c r="U447" s="295"/>
      <c r="V447" s="295"/>
      <c r="W447" s="295"/>
      <c r="X447" s="295"/>
      <c r="Y447" s="411">
        <f>Y446</f>
        <v>0</v>
      </c>
      <c r="Z447" s="411">
        <f>Z446</f>
        <v>0</v>
      </c>
      <c r="AA447" s="411">
        <f>AA446</f>
        <v>0</v>
      </c>
      <c r="AB447" s="411">
        <f t="shared" ref="AB447:AL447" si="129">AB446</f>
        <v>0</v>
      </c>
      <c r="AC447" s="411">
        <f t="shared" si="129"/>
        <v>0</v>
      </c>
      <c r="AD447" s="411">
        <f t="shared" si="129"/>
        <v>0</v>
      </c>
      <c r="AE447" s="411">
        <f t="shared" si="129"/>
        <v>0</v>
      </c>
      <c r="AF447" s="411">
        <f t="shared" si="129"/>
        <v>0</v>
      </c>
      <c r="AG447" s="411">
        <f t="shared" si="129"/>
        <v>0</v>
      </c>
      <c r="AH447" s="411">
        <f t="shared" si="129"/>
        <v>0</v>
      </c>
      <c r="AI447" s="411">
        <f t="shared" si="129"/>
        <v>0</v>
      </c>
      <c r="AJ447" s="411">
        <f t="shared" si="129"/>
        <v>0</v>
      </c>
      <c r="AK447" s="411">
        <f t="shared" si="129"/>
        <v>0</v>
      </c>
      <c r="AL447" s="411">
        <f t="shared" si="129"/>
        <v>0</v>
      </c>
      <c r="AM447" s="311"/>
    </row>
    <row r="448" spans="1:39" ht="15"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7"/>
      <c r="AA448" s="416"/>
      <c r="AB448" s="416"/>
      <c r="AC448" s="416"/>
      <c r="AD448" s="416"/>
      <c r="AE448" s="416"/>
      <c r="AF448" s="416"/>
      <c r="AG448" s="416"/>
      <c r="AH448" s="416"/>
      <c r="AI448" s="416"/>
      <c r="AJ448" s="416"/>
      <c r="AK448" s="416"/>
      <c r="AL448" s="416"/>
      <c r="AM448" s="313"/>
    </row>
    <row r="449" spans="1:39" ht="15" outlineLevel="1">
      <c r="A449" s="509">
        <v>13</v>
      </c>
      <c r="B449" s="314" t="s">
        <v>24</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5"/>
      <c r="Z449" s="415"/>
      <c r="AA449" s="415"/>
      <c r="AB449" s="415"/>
      <c r="AC449" s="415"/>
      <c r="AD449" s="415"/>
      <c r="AE449" s="415"/>
      <c r="AF449" s="415"/>
      <c r="AG449" s="415"/>
      <c r="AH449" s="415"/>
      <c r="AI449" s="415"/>
      <c r="AJ449" s="415"/>
      <c r="AK449" s="415"/>
      <c r="AL449" s="415"/>
      <c r="AM449" s="296">
        <f>SUM(Y449:AL449)</f>
        <v>0</v>
      </c>
    </row>
    <row r="450" spans="1:39" ht="15"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AA449</f>
        <v>0</v>
      </c>
      <c r="AB450" s="411">
        <f t="shared" ref="AB450:AL450" si="130">AB449</f>
        <v>0</v>
      </c>
      <c r="AC450" s="411">
        <f t="shared" si="130"/>
        <v>0</v>
      </c>
      <c r="AD450" s="411">
        <f t="shared" si="130"/>
        <v>0</v>
      </c>
      <c r="AE450" s="411">
        <f t="shared" si="130"/>
        <v>0</v>
      </c>
      <c r="AF450" s="411">
        <f t="shared" si="130"/>
        <v>0</v>
      </c>
      <c r="AG450" s="411">
        <f t="shared" si="130"/>
        <v>0</v>
      </c>
      <c r="AH450" s="411">
        <f t="shared" si="130"/>
        <v>0</v>
      </c>
      <c r="AI450" s="411">
        <f t="shared" si="130"/>
        <v>0</v>
      </c>
      <c r="AJ450" s="411">
        <f t="shared" si="130"/>
        <v>0</v>
      </c>
      <c r="AK450" s="411">
        <f t="shared" si="130"/>
        <v>0</v>
      </c>
      <c r="AL450" s="411">
        <f t="shared" si="130"/>
        <v>0</v>
      </c>
      <c r="AM450" s="311"/>
    </row>
    <row r="451" spans="1:39" ht="15"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6"/>
      <c r="AA451" s="416"/>
      <c r="AB451" s="416"/>
      <c r="AC451" s="416"/>
      <c r="AD451" s="416"/>
      <c r="AE451" s="416"/>
      <c r="AF451" s="416"/>
      <c r="AG451" s="416"/>
      <c r="AH451" s="416"/>
      <c r="AI451" s="416"/>
      <c r="AJ451" s="416"/>
      <c r="AK451" s="416"/>
      <c r="AL451" s="416"/>
      <c r="AM451" s="313"/>
    </row>
    <row r="452" spans="1:39" ht="15" outlineLevel="1">
      <c r="A452" s="509">
        <v>14</v>
      </c>
      <c r="B452" s="314" t="s">
        <v>20</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5"/>
      <c r="Z452" s="415"/>
      <c r="AA452" s="469"/>
      <c r="AB452" s="415"/>
      <c r="AC452" s="415"/>
      <c r="AD452" s="415"/>
      <c r="AE452" s="415"/>
      <c r="AF452" s="415"/>
      <c r="AG452" s="415"/>
      <c r="AH452" s="415"/>
      <c r="AI452" s="415"/>
      <c r="AJ452" s="415"/>
      <c r="AK452" s="415"/>
      <c r="AL452" s="415"/>
      <c r="AM452" s="296">
        <f>SUM(Y452:AL452)</f>
        <v>0</v>
      </c>
    </row>
    <row r="453" spans="1:39" ht="15" outlineLevel="1">
      <c r="B453" s="294" t="s">
        <v>259</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Z452</f>
        <v>0</v>
      </c>
      <c r="AA453" s="411">
        <f t="shared" ref="AA453:AL453" si="131">AA452</f>
        <v>0</v>
      </c>
      <c r="AB453" s="411">
        <f t="shared" si="131"/>
        <v>0</v>
      </c>
      <c r="AC453" s="411">
        <f t="shared" si="131"/>
        <v>0</v>
      </c>
      <c r="AD453" s="411">
        <f t="shared" si="131"/>
        <v>0</v>
      </c>
      <c r="AE453" s="411">
        <f t="shared" si="131"/>
        <v>0</v>
      </c>
      <c r="AF453" s="411">
        <f t="shared" si="131"/>
        <v>0</v>
      </c>
      <c r="AG453" s="411">
        <f t="shared" si="131"/>
        <v>0</v>
      </c>
      <c r="AH453" s="411">
        <f t="shared" si="131"/>
        <v>0</v>
      </c>
      <c r="AI453" s="411">
        <f t="shared" si="131"/>
        <v>0</v>
      </c>
      <c r="AJ453" s="411">
        <f t="shared" si="131"/>
        <v>0</v>
      </c>
      <c r="AK453" s="411">
        <f t="shared" si="131"/>
        <v>0</v>
      </c>
      <c r="AL453" s="411">
        <f t="shared" si="131"/>
        <v>0</v>
      </c>
      <c r="AM453" s="311"/>
    </row>
    <row r="454" spans="1:39" ht="15" outlineLevel="1">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6"/>
      <c r="Z454" s="417"/>
      <c r="AA454" s="416"/>
      <c r="AB454" s="416"/>
      <c r="AC454" s="416"/>
      <c r="AD454" s="416"/>
      <c r="AE454" s="416"/>
      <c r="AF454" s="416"/>
      <c r="AG454" s="416"/>
      <c r="AH454" s="416"/>
      <c r="AI454" s="416"/>
      <c r="AJ454" s="416"/>
      <c r="AK454" s="416"/>
      <c r="AL454" s="416"/>
      <c r="AM454" s="313"/>
    </row>
    <row r="455" spans="1:39" s="283" customFormat="1" ht="15" outlineLevel="1">
      <c r="A455" s="509">
        <v>15</v>
      </c>
      <c r="B455" s="314" t="s">
        <v>485</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5" outlineLevel="1">
      <c r="A456" s="509"/>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L456" si="132">AA455</f>
        <v>0</v>
      </c>
      <c r="AB456" s="411">
        <f t="shared" si="132"/>
        <v>0</v>
      </c>
      <c r="AC456" s="411">
        <f t="shared" si="132"/>
        <v>0</v>
      </c>
      <c r="AD456" s="411">
        <f t="shared" si="132"/>
        <v>0</v>
      </c>
      <c r="AE456" s="411">
        <f t="shared" si="132"/>
        <v>0</v>
      </c>
      <c r="AF456" s="411">
        <f t="shared" si="132"/>
        <v>0</v>
      </c>
      <c r="AG456" s="411">
        <f t="shared" si="132"/>
        <v>0</v>
      </c>
      <c r="AH456" s="411">
        <f t="shared" si="132"/>
        <v>0</v>
      </c>
      <c r="AI456" s="411">
        <f t="shared" si="132"/>
        <v>0</v>
      </c>
      <c r="AJ456" s="411">
        <f t="shared" si="132"/>
        <v>0</v>
      </c>
      <c r="AK456" s="411">
        <f t="shared" si="132"/>
        <v>0</v>
      </c>
      <c r="AL456" s="411">
        <f t="shared" si="132"/>
        <v>0</v>
      </c>
      <c r="AM456" s="311"/>
    </row>
    <row r="457" spans="1:39" s="283" customFormat="1" ht="15" outlineLevel="1">
      <c r="A457" s="509"/>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s="283" customFormat="1" ht="30" outlineLevel="1">
      <c r="A458" s="509">
        <v>16</v>
      </c>
      <c r="B458" s="314" t="s">
        <v>486</v>
      </c>
      <c r="C458" s="291" t="s">
        <v>25</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5"/>
      <c r="Z458" s="415"/>
      <c r="AA458" s="415"/>
      <c r="AB458" s="415"/>
      <c r="AC458" s="415"/>
      <c r="AD458" s="415"/>
      <c r="AE458" s="415"/>
      <c r="AF458" s="415"/>
      <c r="AG458" s="415"/>
      <c r="AH458" s="415"/>
      <c r="AI458" s="415"/>
      <c r="AJ458" s="415"/>
      <c r="AK458" s="415"/>
      <c r="AL458" s="415"/>
      <c r="AM458" s="296">
        <f>SUM(Y458:AL458)</f>
        <v>0</v>
      </c>
    </row>
    <row r="459" spans="1:39" s="283" customFormat="1" ht="15" outlineLevel="1">
      <c r="A459" s="509"/>
      <c r="B459" s="31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0</v>
      </c>
      <c r="AA459" s="411">
        <f t="shared" ref="AA459:AL459" si="133">AA458</f>
        <v>0</v>
      </c>
      <c r="AB459" s="411">
        <f t="shared" si="133"/>
        <v>0</v>
      </c>
      <c r="AC459" s="411">
        <f t="shared" si="133"/>
        <v>0</v>
      </c>
      <c r="AD459" s="411">
        <f t="shared" si="133"/>
        <v>0</v>
      </c>
      <c r="AE459" s="411">
        <f t="shared" si="133"/>
        <v>0</v>
      </c>
      <c r="AF459" s="411">
        <f t="shared" si="133"/>
        <v>0</v>
      </c>
      <c r="AG459" s="411">
        <f t="shared" si="133"/>
        <v>0</v>
      </c>
      <c r="AH459" s="411">
        <f t="shared" si="133"/>
        <v>0</v>
      </c>
      <c r="AI459" s="411">
        <f t="shared" si="133"/>
        <v>0</v>
      </c>
      <c r="AJ459" s="411">
        <f t="shared" si="133"/>
        <v>0</v>
      </c>
      <c r="AK459" s="411">
        <f t="shared" si="133"/>
        <v>0</v>
      </c>
      <c r="AL459" s="411">
        <f t="shared" si="133"/>
        <v>0</v>
      </c>
      <c r="AM459" s="311"/>
    </row>
    <row r="460" spans="1:39" s="283" customFormat="1" ht="15" outlineLevel="1">
      <c r="A460" s="509"/>
      <c r="B460" s="314"/>
      <c r="C460" s="312"/>
      <c r="D460" s="316"/>
      <c r="E460" s="316"/>
      <c r="F460" s="316"/>
      <c r="G460" s="316"/>
      <c r="H460" s="316"/>
      <c r="I460" s="316"/>
      <c r="J460" s="316"/>
      <c r="K460" s="316"/>
      <c r="L460" s="316"/>
      <c r="M460" s="316"/>
      <c r="N460" s="291"/>
      <c r="O460" s="316"/>
      <c r="P460" s="316"/>
      <c r="Q460" s="316"/>
      <c r="R460" s="316"/>
      <c r="S460" s="316"/>
      <c r="T460" s="316"/>
      <c r="U460" s="316"/>
      <c r="V460" s="316"/>
      <c r="W460" s="316"/>
      <c r="X460" s="316"/>
      <c r="Y460" s="418"/>
      <c r="Z460" s="416"/>
      <c r="AA460" s="416"/>
      <c r="AB460" s="416"/>
      <c r="AC460" s="416"/>
      <c r="AD460" s="416"/>
      <c r="AE460" s="416"/>
      <c r="AF460" s="416"/>
      <c r="AG460" s="416"/>
      <c r="AH460" s="416"/>
      <c r="AI460" s="416"/>
      <c r="AJ460" s="416"/>
      <c r="AK460" s="416"/>
      <c r="AL460" s="416"/>
      <c r="AM460" s="313"/>
    </row>
    <row r="461" spans="1:39" ht="15" outlineLevel="1">
      <c r="A461" s="509">
        <v>17</v>
      </c>
      <c r="B461" s="314" t="s">
        <v>9</v>
      </c>
      <c r="C461" s="291" t="s">
        <v>25</v>
      </c>
      <c r="D461" s="295"/>
      <c r="E461" s="295"/>
      <c r="F461" s="295"/>
      <c r="G461" s="295"/>
      <c r="H461" s="295"/>
      <c r="I461" s="295"/>
      <c r="J461" s="295"/>
      <c r="K461" s="295"/>
      <c r="L461" s="295"/>
      <c r="M461" s="295"/>
      <c r="N461" s="291"/>
      <c r="O461" s="295">
        <v>0</v>
      </c>
      <c r="P461" s="295">
        <v>0</v>
      </c>
      <c r="Q461" s="295">
        <v>0</v>
      </c>
      <c r="R461" s="295">
        <v>0</v>
      </c>
      <c r="S461" s="295"/>
      <c r="T461" s="295"/>
      <c r="U461" s="295"/>
      <c r="V461" s="295"/>
      <c r="W461" s="295"/>
      <c r="X461" s="295"/>
      <c r="Y461" s="415"/>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1"/>
      <c r="O462" s="295"/>
      <c r="P462" s="295"/>
      <c r="Q462" s="295"/>
      <c r="R462" s="295"/>
      <c r="S462" s="295"/>
      <c r="T462" s="295"/>
      <c r="U462" s="295"/>
      <c r="V462" s="295"/>
      <c r="W462" s="295"/>
      <c r="X462" s="295"/>
      <c r="Y462" s="411">
        <f>Y461</f>
        <v>0</v>
      </c>
      <c r="Z462" s="411">
        <f>Z461</f>
        <v>0</v>
      </c>
      <c r="AA462" s="411">
        <f t="shared" ref="AA462:AL462" si="134">AA461</f>
        <v>0</v>
      </c>
      <c r="AB462" s="411">
        <f t="shared" si="134"/>
        <v>0</v>
      </c>
      <c r="AC462" s="411">
        <f t="shared" si="134"/>
        <v>0</v>
      </c>
      <c r="AD462" s="411">
        <f t="shared" si="134"/>
        <v>0</v>
      </c>
      <c r="AE462" s="411">
        <f t="shared" si="134"/>
        <v>0</v>
      </c>
      <c r="AF462" s="411">
        <f t="shared" si="134"/>
        <v>0</v>
      </c>
      <c r="AG462" s="411">
        <f t="shared" si="134"/>
        <v>0</v>
      </c>
      <c r="AH462" s="411">
        <f t="shared" si="134"/>
        <v>0</v>
      </c>
      <c r="AI462" s="411">
        <f t="shared" si="134"/>
        <v>0</v>
      </c>
      <c r="AJ462" s="411">
        <f t="shared" si="134"/>
        <v>0</v>
      </c>
      <c r="AK462" s="411">
        <f t="shared" si="134"/>
        <v>0</v>
      </c>
      <c r="AL462" s="411">
        <f t="shared" si="134"/>
        <v>0</v>
      </c>
      <c r="AM462" s="311"/>
    </row>
    <row r="463" spans="1:39" ht="15" outlineLevel="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9"/>
      <c r="Z463" s="420"/>
      <c r="AA463" s="420"/>
      <c r="AB463" s="420"/>
      <c r="AC463" s="420"/>
      <c r="AD463" s="420"/>
      <c r="AE463" s="420"/>
      <c r="AF463" s="420"/>
      <c r="AG463" s="420"/>
      <c r="AH463" s="420"/>
      <c r="AI463" s="420"/>
      <c r="AJ463" s="420"/>
      <c r="AK463" s="420"/>
      <c r="AL463" s="420"/>
      <c r="AM463" s="317"/>
    </row>
    <row r="464" spans="1:39" ht="15.75" outlineLevel="1">
      <c r="A464" s="510"/>
      <c r="B464" s="288" t="s">
        <v>10</v>
      </c>
      <c r="C464" s="289"/>
      <c r="D464" s="289"/>
      <c r="E464" s="289"/>
      <c r="F464" s="289"/>
      <c r="G464" s="289"/>
      <c r="H464" s="289"/>
      <c r="I464" s="289"/>
      <c r="J464" s="289"/>
      <c r="K464" s="289"/>
      <c r="L464" s="289"/>
      <c r="M464" s="289"/>
      <c r="N464" s="290"/>
      <c r="O464" s="289"/>
      <c r="P464" s="289"/>
      <c r="Q464" s="289"/>
      <c r="R464" s="289"/>
      <c r="S464" s="289"/>
      <c r="T464" s="289"/>
      <c r="U464" s="289"/>
      <c r="V464" s="289"/>
      <c r="W464" s="289"/>
      <c r="X464" s="289"/>
      <c r="Y464" s="414"/>
      <c r="Z464" s="414"/>
      <c r="AA464" s="414"/>
      <c r="AB464" s="414"/>
      <c r="AC464" s="414"/>
      <c r="AD464" s="414"/>
      <c r="AE464" s="414"/>
      <c r="AF464" s="414"/>
      <c r="AG464" s="414"/>
      <c r="AH464" s="414"/>
      <c r="AI464" s="414"/>
      <c r="AJ464" s="414"/>
      <c r="AK464" s="414"/>
      <c r="AL464" s="414"/>
      <c r="AM464" s="292"/>
    </row>
    <row r="465" spans="1:39" ht="15" outlineLevel="1">
      <c r="A465" s="509">
        <v>18</v>
      </c>
      <c r="B465" s="315" t="s">
        <v>11</v>
      </c>
      <c r="C465" s="291" t="s">
        <v>25</v>
      </c>
      <c r="D465" s="295">
        <v>5195250</v>
      </c>
      <c r="E465" s="295">
        <v>5195250</v>
      </c>
      <c r="F465" s="295">
        <v>5195250</v>
      </c>
      <c r="G465" s="295">
        <v>5195250</v>
      </c>
      <c r="H465" s="295"/>
      <c r="I465" s="295"/>
      <c r="J465" s="295"/>
      <c r="K465" s="295"/>
      <c r="L465" s="295"/>
      <c r="M465" s="295"/>
      <c r="N465" s="295">
        <v>12</v>
      </c>
      <c r="O465" s="295">
        <v>593.25</v>
      </c>
      <c r="P465" s="295">
        <v>593.25</v>
      </c>
      <c r="Q465" s="295">
        <v>593.25</v>
      </c>
      <c r="R465" s="295">
        <v>593.25</v>
      </c>
      <c r="S465" s="295"/>
      <c r="T465" s="295"/>
      <c r="U465" s="295"/>
      <c r="V465" s="295"/>
      <c r="W465" s="295"/>
      <c r="X465" s="295"/>
      <c r="Y465" s="426"/>
      <c r="Z465" s="415"/>
      <c r="AA465" s="415"/>
      <c r="AB465" s="415">
        <v>1</v>
      </c>
      <c r="AC465" s="415"/>
      <c r="AD465" s="415"/>
      <c r="AE465" s="415"/>
      <c r="AF465" s="415"/>
      <c r="AG465" s="415"/>
      <c r="AH465" s="415"/>
      <c r="AI465" s="415"/>
      <c r="AJ465" s="415"/>
      <c r="AK465" s="415"/>
      <c r="AL465" s="415"/>
      <c r="AM465" s="296">
        <f>SUM(Y465:AL465)</f>
        <v>1</v>
      </c>
    </row>
    <row r="466" spans="1:39" ht="15"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L466" si="135">AA465</f>
        <v>0</v>
      </c>
      <c r="AB466" s="411">
        <f t="shared" si="135"/>
        <v>1</v>
      </c>
      <c r="AC466" s="411">
        <f t="shared" si="135"/>
        <v>0</v>
      </c>
      <c r="AD466" s="411">
        <f t="shared" si="135"/>
        <v>0</v>
      </c>
      <c r="AE466" s="411">
        <f t="shared" si="135"/>
        <v>0</v>
      </c>
      <c r="AF466" s="411">
        <f t="shared" si="135"/>
        <v>0</v>
      </c>
      <c r="AG466" s="411">
        <f t="shared" si="135"/>
        <v>0</v>
      </c>
      <c r="AH466" s="411">
        <f t="shared" si="135"/>
        <v>0</v>
      </c>
      <c r="AI466" s="411">
        <f t="shared" si="135"/>
        <v>0</v>
      </c>
      <c r="AJ466" s="411">
        <f t="shared" si="135"/>
        <v>0</v>
      </c>
      <c r="AK466" s="411">
        <f t="shared" si="135"/>
        <v>0</v>
      </c>
      <c r="AL466" s="411">
        <f t="shared" si="135"/>
        <v>0</v>
      </c>
      <c r="AM466" s="297"/>
    </row>
    <row r="467" spans="1:39" ht="15" outlineLevel="1">
      <c r="A467" s="512"/>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12"/>
      <c r="Z467" s="421"/>
      <c r="AA467" s="421"/>
      <c r="AB467" s="421"/>
      <c r="AC467" s="421"/>
      <c r="AD467" s="421"/>
      <c r="AE467" s="421"/>
      <c r="AF467" s="421"/>
      <c r="AG467" s="421"/>
      <c r="AH467" s="421"/>
      <c r="AI467" s="421"/>
      <c r="AJ467" s="421"/>
      <c r="AK467" s="421"/>
      <c r="AL467" s="421"/>
      <c r="AM467" s="306"/>
    </row>
    <row r="468" spans="1:39" ht="15" outlineLevel="1">
      <c r="A468" s="509">
        <v>19</v>
      </c>
      <c r="B468" s="315" t="s">
        <v>12</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5"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L469" si="136">AA468</f>
        <v>0</v>
      </c>
      <c r="AB469" s="411">
        <f t="shared" si="136"/>
        <v>0</v>
      </c>
      <c r="AC469" s="411">
        <f t="shared" si="136"/>
        <v>0</v>
      </c>
      <c r="AD469" s="411">
        <f t="shared" si="136"/>
        <v>0</v>
      </c>
      <c r="AE469" s="411">
        <f t="shared" si="136"/>
        <v>0</v>
      </c>
      <c r="AF469" s="411">
        <f t="shared" si="136"/>
        <v>0</v>
      </c>
      <c r="AG469" s="411">
        <f t="shared" si="136"/>
        <v>0</v>
      </c>
      <c r="AH469" s="411">
        <f t="shared" si="136"/>
        <v>0</v>
      </c>
      <c r="AI469" s="411">
        <f t="shared" si="136"/>
        <v>0</v>
      </c>
      <c r="AJ469" s="411">
        <f t="shared" si="136"/>
        <v>0</v>
      </c>
      <c r="AK469" s="411">
        <f t="shared" si="136"/>
        <v>0</v>
      </c>
      <c r="AL469" s="411">
        <f t="shared" si="136"/>
        <v>0</v>
      </c>
      <c r="AM469" s="297"/>
    </row>
    <row r="470" spans="1:39" ht="15" outlineLevel="1">
      <c r="B470" s="315"/>
      <c r="C470" s="305"/>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2"/>
      <c r="AA470" s="412"/>
      <c r="AB470" s="412"/>
      <c r="AC470" s="412"/>
      <c r="AD470" s="412"/>
      <c r="AE470" s="412"/>
      <c r="AF470" s="412"/>
      <c r="AG470" s="412"/>
      <c r="AH470" s="412"/>
      <c r="AI470" s="412"/>
      <c r="AJ470" s="412"/>
      <c r="AK470" s="412"/>
      <c r="AL470" s="412"/>
      <c r="AM470" s="306"/>
    </row>
    <row r="471" spans="1:39" ht="15" outlineLevel="1">
      <c r="A471" s="509">
        <v>20</v>
      </c>
      <c r="B471" s="315" t="s">
        <v>13</v>
      </c>
      <c r="C471" s="291" t="s">
        <v>25</v>
      </c>
      <c r="D471" s="295">
        <v>876960</v>
      </c>
      <c r="E471" s="295">
        <v>876960</v>
      </c>
      <c r="F471" s="295">
        <v>280800</v>
      </c>
      <c r="G471" s="295">
        <v>280800</v>
      </c>
      <c r="H471" s="295"/>
      <c r="I471" s="295"/>
      <c r="J471" s="295"/>
      <c r="K471" s="295"/>
      <c r="L471" s="295"/>
      <c r="M471" s="295"/>
      <c r="N471" s="295">
        <v>12</v>
      </c>
      <c r="O471" s="295">
        <v>181.81800000000001</v>
      </c>
      <c r="P471" s="295">
        <v>181.81800000000001</v>
      </c>
      <c r="Q471" s="295">
        <v>31.122</v>
      </c>
      <c r="R471" s="295">
        <v>31.122</v>
      </c>
      <c r="S471" s="295"/>
      <c r="T471" s="295"/>
      <c r="U471" s="295"/>
      <c r="V471" s="295"/>
      <c r="W471" s="295"/>
      <c r="X471" s="295"/>
      <c r="Y471" s="410"/>
      <c r="Z471" s="415"/>
      <c r="AA471" s="415"/>
      <c r="AB471" s="415"/>
      <c r="AC471" s="415">
        <v>1</v>
      </c>
      <c r="AD471" s="415"/>
      <c r="AE471" s="415"/>
      <c r="AF471" s="415"/>
      <c r="AG471" s="415"/>
      <c r="AH471" s="415"/>
      <c r="AI471" s="415"/>
      <c r="AJ471" s="415"/>
      <c r="AK471" s="415"/>
      <c r="AL471" s="415"/>
      <c r="AM471" s="296">
        <f>SUM(Y471:AL471)</f>
        <v>1</v>
      </c>
    </row>
    <row r="472" spans="1:39" ht="15"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L472" si="137">AA471</f>
        <v>0</v>
      </c>
      <c r="AB472" s="411">
        <f t="shared" si="137"/>
        <v>0</v>
      </c>
      <c r="AC472" s="411">
        <f t="shared" si="137"/>
        <v>1</v>
      </c>
      <c r="AD472" s="411">
        <f t="shared" si="137"/>
        <v>0</v>
      </c>
      <c r="AE472" s="411">
        <f t="shared" si="137"/>
        <v>0</v>
      </c>
      <c r="AF472" s="411">
        <f t="shared" si="137"/>
        <v>0</v>
      </c>
      <c r="AG472" s="411">
        <f t="shared" si="137"/>
        <v>0</v>
      </c>
      <c r="AH472" s="411">
        <f t="shared" si="137"/>
        <v>0</v>
      </c>
      <c r="AI472" s="411">
        <f t="shared" si="137"/>
        <v>0</v>
      </c>
      <c r="AJ472" s="411">
        <f t="shared" si="137"/>
        <v>0</v>
      </c>
      <c r="AK472" s="411">
        <f t="shared" si="137"/>
        <v>0</v>
      </c>
      <c r="AL472" s="411">
        <f t="shared" si="137"/>
        <v>0</v>
      </c>
      <c r="AM472" s="306"/>
    </row>
    <row r="473" spans="1:39" ht="15" outlineLevel="1">
      <c r="B473" s="315"/>
      <c r="C473" s="305"/>
      <c r="D473" s="291"/>
      <c r="E473" s="291"/>
      <c r="F473" s="291"/>
      <c r="G473" s="291"/>
      <c r="H473" s="291"/>
      <c r="I473" s="291"/>
      <c r="J473" s="291"/>
      <c r="K473" s="291"/>
      <c r="L473" s="291"/>
      <c r="M473" s="291"/>
      <c r="N473" s="318"/>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5" outlineLevel="1">
      <c r="A474" s="509">
        <v>21</v>
      </c>
      <c r="B474" s="315" t="s">
        <v>22</v>
      </c>
      <c r="C474" s="291" t="s">
        <v>25</v>
      </c>
      <c r="D474" s="295"/>
      <c r="E474" s="295"/>
      <c r="F474" s="295"/>
      <c r="G474" s="295"/>
      <c r="H474" s="295"/>
      <c r="I474" s="295"/>
      <c r="J474" s="295"/>
      <c r="K474" s="295"/>
      <c r="L474" s="295"/>
      <c r="M474" s="295"/>
      <c r="N474" s="295">
        <v>12</v>
      </c>
      <c r="O474" s="295"/>
      <c r="P474" s="295"/>
      <c r="Q474" s="295"/>
      <c r="R474" s="295"/>
      <c r="S474" s="295"/>
      <c r="T474" s="295"/>
      <c r="U474" s="295"/>
      <c r="V474" s="295"/>
      <c r="W474" s="295"/>
      <c r="X474" s="295"/>
      <c r="Y474" s="410"/>
      <c r="Z474" s="415"/>
      <c r="AA474" s="415"/>
      <c r="AB474" s="415"/>
      <c r="AC474" s="415"/>
      <c r="AD474" s="415"/>
      <c r="AE474" s="415"/>
      <c r="AF474" s="415"/>
      <c r="AG474" s="415"/>
      <c r="AH474" s="415"/>
      <c r="AI474" s="415"/>
      <c r="AJ474" s="415"/>
      <c r="AK474" s="415"/>
      <c r="AL474" s="415"/>
      <c r="AM474" s="296">
        <f>SUM(Y474:AL474)</f>
        <v>0</v>
      </c>
    </row>
    <row r="475" spans="1:39" ht="15" outlineLevel="1">
      <c r="B475" s="294" t="s">
        <v>259</v>
      </c>
      <c r="C475" s="291" t="s">
        <v>163</v>
      </c>
      <c r="D475" s="295"/>
      <c r="E475" s="295"/>
      <c r="F475" s="295"/>
      <c r="G475" s="295"/>
      <c r="H475" s="295"/>
      <c r="I475" s="295"/>
      <c r="J475" s="295"/>
      <c r="K475" s="295"/>
      <c r="L475" s="295"/>
      <c r="M475" s="295"/>
      <c r="N475" s="295">
        <f>N474</f>
        <v>12</v>
      </c>
      <c r="O475" s="295"/>
      <c r="P475" s="295"/>
      <c r="Q475" s="295"/>
      <c r="R475" s="295"/>
      <c r="S475" s="295"/>
      <c r="T475" s="295"/>
      <c r="U475" s="295"/>
      <c r="V475" s="295"/>
      <c r="W475" s="295"/>
      <c r="X475" s="295"/>
      <c r="Y475" s="411">
        <f>Y474</f>
        <v>0</v>
      </c>
      <c r="Z475" s="411">
        <f>Z474</f>
        <v>0</v>
      </c>
      <c r="AA475" s="411">
        <f t="shared" ref="AA475:AL475" si="138">AA474</f>
        <v>0</v>
      </c>
      <c r="AB475" s="411">
        <f t="shared" si="138"/>
        <v>0</v>
      </c>
      <c r="AC475" s="411">
        <f t="shared" si="138"/>
        <v>0</v>
      </c>
      <c r="AD475" s="411">
        <f t="shared" si="138"/>
        <v>0</v>
      </c>
      <c r="AE475" s="411">
        <f t="shared" si="138"/>
        <v>0</v>
      </c>
      <c r="AF475" s="411">
        <f t="shared" si="138"/>
        <v>0</v>
      </c>
      <c r="AG475" s="411">
        <f t="shared" si="138"/>
        <v>0</v>
      </c>
      <c r="AH475" s="411">
        <f t="shared" si="138"/>
        <v>0</v>
      </c>
      <c r="AI475" s="411">
        <f t="shared" si="138"/>
        <v>0</v>
      </c>
      <c r="AJ475" s="411">
        <f t="shared" si="138"/>
        <v>0</v>
      </c>
      <c r="AK475" s="411">
        <f t="shared" si="138"/>
        <v>0</v>
      </c>
      <c r="AL475" s="411">
        <f t="shared" si="138"/>
        <v>0</v>
      </c>
      <c r="AM475" s="297"/>
    </row>
    <row r="476" spans="1:39" ht="15"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12"/>
      <c r="AA476" s="412"/>
      <c r="AB476" s="412"/>
      <c r="AC476" s="412"/>
      <c r="AD476" s="412"/>
      <c r="AE476" s="412"/>
      <c r="AF476" s="412"/>
      <c r="AG476" s="412"/>
      <c r="AH476" s="412"/>
      <c r="AI476" s="412"/>
      <c r="AJ476" s="412"/>
      <c r="AK476" s="412"/>
      <c r="AL476" s="412"/>
      <c r="AM476" s="306"/>
    </row>
    <row r="477" spans="1:39" ht="15" outlineLevel="1">
      <c r="A477" s="509">
        <v>22</v>
      </c>
      <c r="B477" s="315" t="s">
        <v>9</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5"/>
      <c r="AA477" s="415"/>
      <c r="AB477" s="415"/>
      <c r="AC477" s="415"/>
      <c r="AD477" s="415"/>
      <c r="AE477" s="415"/>
      <c r="AF477" s="415"/>
      <c r="AG477" s="415"/>
      <c r="AH477" s="415"/>
      <c r="AI477" s="415"/>
      <c r="AJ477" s="415"/>
      <c r="AK477" s="415"/>
      <c r="AL477" s="415"/>
      <c r="AM477" s="296">
        <f>SUM(Y477:AL477)</f>
        <v>0</v>
      </c>
    </row>
    <row r="478" spans="1:39" ht="15" outlineLevel="1">
      <c r="B478" s="294" t="s">
        <v>259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Z477</f>
        <v>0</v>
      </c>
      <c r="AA478" s="411">
        <f t="shared" ref="AA478:AL478" si="139">AA477</f>
        <v>0</v>
      </c>
      <c r="AB478" s="411">
        <f t="shared" si="139"/>
        <v>0</v>
      </c>
      <c r="AC478" s="411">
        <f t="shared" si="139"/>
        <v>0</v>
      </c>
      <c r="AD478" s="411">
        <f t="shared" si="139"/>
        <v>0</v>
      </c>
      <c r="AE478" s="411">
        <f t="shared" si="139"/>
        <v>0</v>
      </c>
      <c r="AF478" s="411">
        <f t="shared" si="139"/>
        <v>0</v>
      </c>
      <c r="AG478" s="411">
        <f t="shared" si="139"/>
        <v>0</v>
      </c>
      <c r="AH478" s="411">
        <f t="shared" si="139"/>
        <v>0</v>
      </c>
      <c r="AI478" s="411">
        <f t="shared" si="139"/>
        <v>0</v>
      </c>
      <c r="AJ478" s="411">
        <f t="shared" si="139"/>
        <v>0</v>
      </c>
      <c r="AK478" s="411">
        <f t="shared" si="139"/>
        <v>0</v>
      </c>
      <c r="AL478" s="411">
        <f t="shared" si="139"/>
        <v>0</v>
      </c>
      <c r="AM478" s="306"/>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ht="15.75" outlineLevel="1">
      <c r="A480" s="510"/>
      <c r="B480" s="288" t="s">
        <v>14</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ht="15" outlineLevel="1">
      <c r="A481" s="509">
        <v>23</v>
      </c>
      <c r="B481" s="315" t="s">
        <v>14</v>
      </c>
      <c r="C481" s="291" t="s">
        <v>25</v>
      </c>
      <c r="D481" s="295">
        <v>55232.841</v>
      </c>
      <c r="E481" s="295">
        <v>55212.912510000002</v>
      </c>
      <c r="F481" s="295">
        <v>47287.476360000001</v>
      </c>
      <c r="G481" s="295">
        <v>43404.474770000001</v>
      </c>
      <c r="H481" s="295"/>
      <c r="I481" s="295"/>
      <c r="J481" s="295"/>
      <c r="K481" s="295"/>
      <c r="L481" s="295"/>
      <c r="M481" s="295"/>
      <c r="N481" s="291"/>
      <c r="O481" s="295">
        <v>3.8906341260000001</v>
      </c>
      <c r="P481" s="295">
        <v>3.8896107459999998</v>
      </c>
      <c r="Q481" s="295">
        <v>3.4762408979999999</v>
      </c>
      <c r="R481" s="295">
        <v>3.2736494569999999</v>
      </c>
      <c r="S481" s="295"/>
      <c r="T481" s="295"/>
      <c r="U481" s="295"/>
      <c r="V481" s="295"/>
      <c r="W481" s="295"/>
      <c r="X481" s="295"/>
      <c r="Y481" s="470">
        <v>1</v>
      </c>
      <c r="Z481" s="410"/>
      <c r="AA481" s="410"/>
      <c r="AB481" s="410"/>
      <c r="AC481" s="410"/>
      <c r="AD481" s="410"/>
      <c r="AE481" s="410"/>
      <c r="AF481" s="410"/>
      <c r="AG481" s="410"/>
      <c r="AH481" s="410"/>
      <c r="AI481" s="410"/>
      <c r="AJ481" s="410"/>
      <c r="AK481" s="410"/>
      <c r="AL481" s="410"/>
      <c r="AM481" s="296">
        <f>SUM(Y481:AL481)</f>
        <v>1</v>
      </c>
    </row>
    <row r="482" spans="1:39" ht="15" outlineLevel="1">
      <c r="B482" s="294"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1</v>
      </c>
      <c r="Z482" s="411">
        <f>Z481</f>
        <v>0</v>
      </c>
      <c r="AA482" s="411">
        <f t="shared" ref="AA482:AL482" si="140">AA481</f>
        <v>0</v>
      </c>
      <c r="AB482" s="411">
        <f t="shared" si="140"/>
        <v>0</v>
      </c>
      <c r="AC482" s="411">
        <f t="shared" si="140"/>
        <v>0</v>
      </c>
      <c r="AD482" s="411">
        <f t="shared" si="140"/>
        <v>0</v>
      </c>
      <c r="AE482" s="411">
        <f t="shared" si="140"/>
        <v>0</v>
      </c>
      <c r="AF482" s="411">
        <f t="shared" si="140"/>
        <v>0</v>
      </c>
      <c r="AG482" s="411">
        <f t="shared" si="140"/>
        <v>0</v>
      </c>
      <c r="AH482" s="411">
        <f t="shared" si="140"/>
        <v>0</v>
      </c>
      <c r="AI482" s="411">
        <f t="shared" si="140"/>
        <v>0</v>
      </c>
      <c r="AJ482" s="411">
        <f t="shared" si="140"/>
        <v>0</v>
      </c>
      <c r="AK482" s="411">
        <f t="shared" si="140"/>
        <v>0</v>
      </c>
      <c r="AL482" s="411">
        <f t="shared" si="140"/>
        <v>0</v>
      </c>
      <c r="AM482" s="297"/>
    </row>
    <row r="483" spans="1:39" ht="15" outlineLevel="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93" customFormat="1" ht="15.75" outlineLevel="1">
      <c r="A484" s="510"/>
      <c r="B484" s="288" t="s">
        <v>487</v>
      </c>
      <c r="C484" s="289"/>
      <c r="D484" s="290"/>
      <c r="E484" s="290"/>
      <c r="F484" s="290"/>
      <c r="G484" s="290"/>
      <c r="H484" s="290"/>
      <c r="I484" s="290"/>
      <c r="J484" s="290"/>
      <c r="K484" s="290"/>
      <c r="L484" s="290"/>
      <c r="M484" s="290"/>
      <c r="N484" s="290"/>
      <c r="O484" s="290"/>
      <c r="P484" s="289"/>
      <c r="Q484" s="289"/>
      <c r="R484" s="289"/>
      <c r="S484" s="289"/>
      <c r="T484" s="289"/>
      <c r="U484" s="289"/>
      <c r="V484" s="289"/>
      <c r="W484" s="289"/>
      <c r="X484" s="289"/>
      <c r="Y484" s="414"/>
      <c r="Z484" s="414"/>
      <c r="AA484" s="414"/>
      <c r="AB484" s="414"/>
      <c r="AC484" s="414"/>
      <c r="AD484" s="414"/>
      <c r="AE484" s="414"/>
      <c r="AF484" s="414"/>
      <c r="AG484" s="414"/>
      <c r="AH484" s="414"/>
      <c r="AI484" s="414"/>
      <c r="AJ484" s="414"/>
      <c r="AK484" s="414"/>
      <c r="AL484" s="414"/>
      <c r="AM484" s="292"/>
    </row>
    <row r="485" spans="1:39" s="283" customFormat="1" ht="15" outlineLevel="1">
      <c r="A485" s="509">
        <v>24</v>
      </c>
      <c r="B485" s="315" t="s">
        <v>14</v>
      </c>
      <c r="C485" s="291" t="s">
        <v>25</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0"/>
      <c r="Z485" s="410"/>
      <c r="AA485" s="410"/>
      <c r="AB485" s="410"/>
      <c r="AC485" s="410"/>
      <c r="AD485" s="410"/>
      <c r="AE485" s="410"/>
      <c r="AF485" s="410"/>
      <c r="AG485" s="410"/>
      <c r="AH485" s="410"/>
      <c r="AI485" s="410"/>
      <c r="AJ485" s="410"/>
      <c r="AK485" s="410"/>
      <c r="AL485" s="410"/>
      <c r="AM485" s="296">
        <f>SUM(Y485:AL485)</f>
        <v>0</v>
      </c>
    </row>
    <row r="486" spans="1:39" s="283" customFormat="1" ht="15" outlineLevel="1">
      <c r="A486" s="509"/>
      <c r="B486" s="315" t="s">
        <v>259</v>
      </c>
      <c r="C486" s="291" t="s">
        <v>163</v>
      </c>
      <c r="D486" s="295"/>
      <c r="E486" s="295"/>
      <c r="F486" s="295"/>
      <c r="G486" s="295"/>
      <c r="H486" s="295"/>
      <c r="I486" s="295"/>
      <c r="J486" s="295"/>
      <c r="K486" s="295"/>
      <c r="L486" s="295"/>
      <c r="M486" s="295"/>
      <c r="N486" s="468"/>
      <c r="O486" s="295"/>
      <c r="P486" s="295"/>
      <c r="Q486" s="295"/>
      <c r="R486" s="295"/>
      <c r="S486" s="295"/>
      <c r="T486" s="295"/>
      <c r="U486" s="295"/>
      <c r="V486" s="295"/>
      <c r="W486" s="295"/>
      <c r="X486" s="295"/>
      <c r="Y486" s="411">
        <f>Y485</f>
        <v>0</v>
      </c>
      <c r="Z486" s="411">
        <f>Z485</f>
        <v>0</v>
      </c>
      <c r="AA486" s="411">
        <f t="shared" ref="AA486:AL486" si="141">AA485</f>
        <v>0</v>
      </c>
      <c r="AB486" s="411">
        <f t="shared" si="141"/>
        <v>0</v>
      </c>
      <c r="AC486" s="411">
        <f t="shared" si="141"/>
        <v>0</v>
      </c>
      <c r="AD486" s="411">
        <f t="shared" si="141"/>
        <v>0</v>
      </c>
      <c r="AE486" s="411">
        <f t="shared" si="141"/>
        <v>0</v>
      </c>
      <c r="AF486" s="411">
        <f t="shared" si="141"/>
        <v>0</v>
      </c>
      <c r="AG486" s="411">
        <f t="shared" si="141"/>
        <v>0</v>
      </c>
      <c r="AH486" s="411">
        <f t="shared" si="141"/>
        <v>0</v>
      </c>
      <c r="AI486" s="411">
        <f t="shared" si="141"/>
        <v>0</v>
      </c>
      <c r="AJ486" s="411">
        <f t="shared" si="141"/>
        <v>0</v>
      </c>
      <c r="AK486" s="411">
        <f t="shared" si="141"/>
        <v>0</v>
      </c>
      <c r="AL486" s="411">
        <f t="shared" si="141"/>
        <v>0</v>
      </c>
      <c r="AM486" s="297"/>
    </row>
    <row r="487" spans="1:39" s="283" customFormat="1" ht="15" outlineLevel="1">
      <c r="A487" s="509"/>
      <c r="B487" s="315"/>
      <c r="C487" s="305"/>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12"/>
      <c r="AA487" s="412"/>
      <c r="AB487" s="412"/>
      <c r="AC487" s="412"/>
      <c r="AD487" s="412"/>
      <c r="AE487" s="412"/>
      <c r="AF487" s="412"/>
      <c r="AG487" s="412"/>
      <c r="AH487" s="412"/>
      <c r="AI487" s="412"/>
      <c r="AJ487" s="412"/>
      <c r="AK487" s="412"/>
      <c r="AL487" s="412"/>
      <c r="AM487" s="306"/>
    </row>
    <row r="488" spans="1:39" s="283" customFormat="1" ht="15" outlineLevel="1">
      <c r="A488" s="509">
        <v>25</v>
      </c>
      <c r="B488" s="314" t="s">
        <v>21</v>
      </c>
      <c r="C488" s="291" t="s">
        <v>25</v>
      </c>
      <c r="D488" s="295"/>
      <c r="E488" s="295"/>
      <c r="F488" s="295"/>
      <c r="G488" s="295"/>
      <c r="H488" s="295"/>
      <c r="I488" s="295"/>
      <c r="J488" s="295"/>
      <c r="K488" s="295"/>
      <c r="L488" s="295"/>
      <c r="M488" s="295"/>
      <c r="N488" s="295">
        <v>0</v>
      </c>
      <c r="O488" s="295"/>
      <c r="P488" s="295"/>
      <c r="Q488" s="295"/>
      <c r="R488" s="295"/>
      <c r="S488" s="295"/>
      <c r="T488" s="295"/>
      <c r="U488" s="295"/>
      <c r="V488" s="295"/>
      <c r="W488" s="295"/>
      <c r="X488" s="295"/>
      <c r="Y488" s="415"/>
      <c r="Z488" s="415"/>
      <c r="AA488" s="415"/>
      <c r="AB488" s="415"/>
      <c r="AC488" s="415"/>
      <c r="AD488" s="415"/>
      <c r="AE488" s="415"/>
      <c r="AF488" s="415"/>
      <c r="AG488" s="415"/>
      <c r="AH488" s="415"/>
      <c r="AI488" s="415"/>
      <c r="AJ488" s="415"/>
      <c r="AK488" s="415"/>
      <c r="AL488" s="415"/>
      <c r="AM488" s="296">
        <f>SUM(Y488:AL488)</f>
        <v>0</v>
      </c>
    </row>
    <row r="489" spans="1:39" s="283" customFormat="1" ht="15" outlineLevel="1">
      <c r="A489" s="509"/>
      <c r="B489" s="315" t="s">
        <v>259</v>
      </c>
      <c r="C489" s="291" t="s">
        <v>163</v>
      </c>
      <c r="D489" s="295"/>
      <c r="E489" s="295"/>
      <c r="F489" s="295"/>
      <c r="G489" s="295"/>
      <c r="H489" s="295"/>
      <c r="I489" s="295"/>
      <c r="J489" s="295"/>
      <c r="K489" s="295"/>
      <c r="L489" s="295"/>
      <c r="M489" s="295"/>
      <c r="N489" s="295">
        <f>N488</f>
        <v>0</v>
      </c>
      <c r="O489" s="295"/>
      <c r="P489" s="295"/>
      <c r="Q489" s="295"/>
      <c r="R489" s="295"/>
      <c r="S489" s="295"/>
      <c r="T489" s="295"/>
      <c r="U489" s="295"/>
      <c r="V489" s="295"/>
      <c r="W489" s="295"/>
      <c r="X489" s="295"/>
      <c r="Y489" s="411">
        <f>Y488</f>
        <v>0</v>
      </c>
      <c r="Z489" s="411">
        <f>Z488</f>
        <v>0</v>
      </c>
      <c r="AA489" s="411">
        <f t="shared" ref="AA489:AL489" si="142">AA488</f>
        <v>0</v>
      </c>
      <c r="AB489" s="411">
        <f t="shared" si="142"/>
        <v>0</v>
      </c>
      <c r="AC489" s="411">
        <f t="shared" si="142"/>
        <v>0</v>
      </c>
      <c r="AD489" s="411">
        <f t="shared" si="142"/>
        <v>0</v>
      </c>
      <c r="AE489" s="411">
        <f t="shared" si="142"/>
        <v>0</v>
      </c>
      <c r="AF489" s="411">
        <f t="shared" si="142"/>
        <v>0</v>
      </c>
      <c r="AG489" s="411">
        <f t="shared" si="142"/>
        <v>0</v>
      </c>
      <c r="AH489" s="411">
        <f t="shared" si="142"/>
        <v>0</v>
      </c>
      <c r="AI489" s="411">
        <f t="shared" si="142"/>
        <v>0</v>
      </c>
      <c r="AJ489" s="411">
        <f t="shared" si="142"/>
        <v>0</v>
      </c>
      <c r="AK489" s="411">
        <f t="shared" si="142"/>
        <v>0</v>
      </c>
      <c r="AL489" s="411">
        <f t="shared" si="142"/>
        <v>0</v>
      </c>
      <c r="AM489" s="311"/>
    </row>
    <row r="490" spans="1:39" s="283" customFormat="1" ht="15" outlineLevel="1">
      <c r="A490" s="509"/>
      <c r="B490" s="314"/>
      <c r="C490" s="312"/>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6"/>
      <c r="Z490" s="417"/>
      <c r="AA490" s="416"/>
      <c r="AB490" s="416"/>
      <c r="AC490" s="416"/>
      <c r="AD490" s="416"/>
      <c r="AE490" s="416"/>
      <c r="AF490" s="416"/>
      <c r="AG490" s="416"/>
      <c r="AH490" s="416"/>
      <c r="AI490" s="416"/>
      <c r="AJ490" s="416"/>
      <c r="AK490" s="416"/>
      <c r="AL490" s="416"/>
      <c r="AM490" s="313"/>
    </row>
    <row r="491" spans="1:39" ht="15.75" outlineLevel="1">
      <c r="A491" s="510"/>
      <c r="B491" s="288" t="s">
        <v>15</v>
      </c>
      <c r="C491" s="320"/>
      <c r="D491" s="290"/>
      <c r="E491" s="289"/>
      <c r="F491" s="289"/>
      <c r="G491" s="289"/>
      <c r="H491" s="289"/>
      <c r="I491" s="289"/>
      <c r="J491" s="289"/>
      <c r="K491" s="289"/>
      <c r="L491" s="289"/>
      <c r="M491" s="289"/>
      <c r="N491" s="291"/>
      <c r="O491" s="289"/>
      <c r="P491" s="289"/>
      <c r="Q491" s="289"/>
      <c r="R491" s="289"/>
      <c r="S491" s="289"/>
      <c r="T491" s="289"/>
      <c r="U491" s="289"/>
      <c r="V491" s="289"/>
      <c r="W491" s="289"/>
      <c r="X491" s="289"/>
      <c r="Y491" s="414"/>
      <c r="Z491" s="414"/>
      <c r="AA491" s="414"/>
      <c r="AB491" s="414"/>
      <c r="AC491" s="414"/>
      <c r="AD491" s="414"/>
      <c r="AE491" s="414"/>
      <c r="AF491" s="414"/>
      <c r="AG491" s="414"/>
      <c r="AH491" s="414"/>
      <c r="AI491" s="414"/>
      <c r="AJ491" s="414"/>
      <c r="AK491" s="414"/>
      <c r="AL491" s="414"/>
      <c r="AM491" s="292"/>
    </row>
    <row r="492" spans="1:39" ht="15" outlineLevel="1">
      <c r="A492" s="509">
        <v>26</v>
      </c>
      <c r="B492" s="321" t="s">
        <v>16</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5"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L493" si="143">AA492</f>
        <v>0</v>
      </c>
      <c r="AB493" s="411">
        <f t="shared" si="143"/>
        <v>0</v>
      </c>
      <c r="AC493" s="411">
        <f t="shared" si="143"/>
        <v>0</v>
      </c>
      <c r="AD493" s="411">
        <f t="shared" si="143"/>
        <v>0</v>
      </c>
      <c r="AE493" s="411">
        <f t="shared" si="143"/>
        <v>0</v>
      </c>
      <c r="AF493" s="411">
        <f t="shared" si="143"/>
        <v>0</v>
      </c>
      <c r="AG493" s="411">
        <f t="shared" si="143"/>
        <v>0</v>
      </c>
      <c r="AH493" s="411">
        <f t="shared" si="143"/>
        <v>0</v>
      </c>
      <c r="AI493" s="411">
        <f t="shared" si="143"/>
        <v>0</v>
      </c>
      <c r="AJ493" s="411">
        <f t="shared" si="143"/>
        <v>0</v>
      </c>
      <c r="AK493" s="411">
        <f t="shared" si="143"/>
        <v>0</v>
      </c>
      <c r="AL493" s="411">
        <f t="shared" si="143"/>
        <v>0</v>
      </c>
      <c r="AM493" s="306"/>
    </row>
    <row r="494" spans="1:39" ht="15" outlineLevel="1">
      <c r="A494" s="512"/>
      <c r="B494" s="322"/>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3"/>
      <c r="Z494" s="424"/>
      <c r="AA494" s="424"/>
      <c r="AB494" s="424"/>
      <c r="AC494" s="424"/>
      <c r="AD494" s="424"/>
      <c r="AE494" s="424"/>
      <c r="AF494" s="424"/>
      <c r="AG494" s="424"/>
      <c r="AH494" s="424"/>
      <c r="AI494" s="424"/>
      <c r="AJ494" s="424"/>
      <c r="AK494" s="424"/>
      <c r="AL494" s="424"/>
      <c r="AM494" s="297"/>
    </row>
    <row r="495" spans="1:39" ht="15" outlineLevel="1">
      <c r="A495" s="509">
        <v>27</v>
      </c>
      <c r="B495" s="321" t="s">
        <v>17</v>
      </c>
      <c r="C495" s="291" t="s">
        <v>25</v>
      </c>
      <c r="D495" s="295"/>
      <c r="E495" s="295"/>
      <c r="F495" s="295"/>
      <c r="G495" s="295"/>
      <c r="H495" s="295"/>
      <c r="I495" s="295"/>
      <c r="J495" s="295"/>
      <c r="K495" s="295"/>
      <c r="L495" s="295"/>
      <c r="M495" s="295"/>
      <c r="N495" s="295">
        <v>12</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5" outlineLevel="1">
      <c r="B496" s="294" t="s">
        <v>259</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Z495</f>
        <v>0</v>
      </c>
      <c r="AA496" s="411">
        <f t="shared" ref="AA496:AL496" si="144">AA495</f>
        <v>0</v>
      </c>
      <c r="AB496" s="411">
        <f t="shared" si="144"/>
        <v>0</v>
      </c>
      <c r="AC496" s="411">
        <f t="shared" si="144"/>
        <v>0</v>
      </c>
      <c r="AD496" s="411">
        <f t="shared" si="144"/>
        <v>0</v>
      </c>
      <c r="AE496" s="411">
        <f t="shared" si="144"/>
        <v>0</v>
      </c>
      <c r="AF496" s="411">
        <f t="shared" si="144"/>
        <v>0</v>
      </c>
      <c r="AG496" s="411">
        <f t="shared" si="144"/>
        <v>0</v>
      </c>
      <c r="AH496" s="411">
        <f t="shared" si="144"/>
        <v>0</v>
      </c>
      <c r="AI496" s="411">
        <f t="shared" si="144"/>
        <v>0</v>
      </c>
      <c r="AJ496" s="411">
        <f t="shared" si="144"/>
        <v>0</v>
      </c>
      <c r="AK496" s="411">
        <f t="shared" si="144"/>
        <v>0</v>
      </c>
      <c r="AL496" s="411">
        <f t="shared" si="144"/>
        <v>0</v>
      </c>
      <c r="AM496" s="306"/>
    </row>
    <row r="497" spans="1:39" ht="15.75" outlineLevel="1">
      <c r="A497" s="512"/>
      <c r="B497" s="323"/>
      <c r="C497" s="300"/>
      <c r="D497" s="291"/>
      <c r="E497" s="291"/>
      <c r="F497" s="291"/>
      <c r="G497" s="291"/>
      <c r="H497" s="291"/>
      <c r="I497" s="291"/>
      <c r="J497" s="291"/>
      <c r="K497" s="291"/>
      <c r="L497" s="291"/>
      <c r="M497" s="291"/>
      <c r="N497" s="300"/>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5" outlineLevel="1">
      <c r="A498" s="509">
        <v>28</v>
      </c>
      <c r="B498" s="321" t="s">
        <v>18</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5" outlineLevel="1">
      <c r="B499" s="29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Z498</f>
        <v>0</v>
      </c>
      <c r="AA499" s="411">
        <f t="shared" ref="AA499:AL499" si="145">AA498</f>
        <v>0</v>
      </c>
      <c r="AB499" s="411">
        <f t="shared" si="145"/>
        <v>0</v>
      </c>
      <c r="AC499" s="411">
        <f t="shared" si="145"/>
        <v>0</v>
      </c>
      <c r="AD499" s="411">
        <f t="shared" si="145"/>
        <v>0</v>
      </c>
      <c r="AE499" s="411">
        <f t="shared" si="145"/>
        <v>0</v>
      </c>
      <c r="AF499" s="411">
        <f t="shared" si="145"/>
        <v>0</v>
      </c>
      <c r="AG499" s="411">
        <f t="shared" si="145"/>
        <v>0</v>
      </c>
      <c r="AH499" s="411">
        <f t="shared" si="145"/>
        <v>0</v>
      </c>
      <c r="AI499" s="411">
        <f t="shared" si="145"/>
        <v>0</v>
      </c>
      <c r="AJ499" s="411">
        <f t="shared" si="145"/>
        <v>0</v>
      </c>
      <c r="AK499" s="411">
        <f t="shared" si="145"/>
        <v>0</v>
      </c>
      <c r="AL499" s="411">
        <f t="shared" si="145"/>
        <v>0</v>
      </c>
      <c r="AM499" s="297"/>
    </row>
    <row r="500" spans="1:39" ht="15" outlineLevel="1">
      <c r="A500" s="512"/>
      <c r="B500" s="322"/>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12"/>
      <c r="AA500" s="412"/>
      <c r="AB500" s="412"/>
      <c r="AC500" s="412"/>
      <c r="AD500" s="412"/>
      <c r="AE500" s="412"/>
      <c r="AF500" s="412"/>
      <c r="AG500" s="412"/>
      <c r="AH500" s="412"/>
      <c r="AI500" s="412"/>
      <c r="AJ500" s="412"/>
      <c r="AK500" s="412"/>
      <c r="AL500" s="412"/>
      <c r="AM500" s="306"/>
    </row>
    <row r="501" spans="1:39" ht="15" outlineLevel="1">
      <c r="A501" s="509">
        <v>29</v>
      </c>
      <c r="B501" s="324" t="s">
        <v>19</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26"/>
      <c r="Z501" s="415"/>
      <c r="AA501" s="415"/>
      <c r="AB501" s="415"/>
      <c r="AC501" s="415"/>
      <c r="AD501" s="415"/>
      <c r="AE501" s="415"/>
      <c r="AF501" s="415"/>
      <c r="AG501" s="415"/>
      <c r="AH501" s="415"/>
      <c r="AI501" s="415"/>
      <c r="AJ501" s="415"/>
      <c r="AK501" s="415"/>
      <c r="AL501" s="415"/>
      <c r="AM501" s="296">
        <f>SUM(Y501:AL501)</f>
        <v>0</v>
      </c>
    </row>
    <row r="502" spans="1:39" ht="15" outlineLevel="1">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L502" si="146">Z501</f>
        <v>0</v>
      </c>
      <c r="AA502" s="411">
        <f t="shared" si="146"/>
        <v>0</v>
      </c>
      <c r="AB502" s="411">
        <f t="shared" si="146"/>
        <v>0</v>
      </c>
      <c r="AC502" s="411">
        <f t="shared" si="146"/>
        <v>0</v>
      </c>
      <c r="AD502" s="411">
        <f t="shared" si="146"/>
        <v>0</v>
      </c>
      <c r="AE502" s="411">
        <f t="shared" si="146"/>
        <v>0</v>
      </c>
      <c r="AF502" s="411">
        <f t="shared" si="146"/>
        <v>0</v>
      </c>
      <c r="AG502" s="411">
        <f t="shared" si="146"/>
        <v>0</v>
      </c>
      <c r="AH502" s="411">
        <f t="shared" si="146"/>
        <v>0</v>
      </c>
      <c r="AI502" s="411">
        <f t="shared" si="146"/>
        <v>0</v>
      </c>
      <c r="AJ502" s="411">
        <f t="shared" si="146"/>
        <v>0</v>
      </c>
      <c r="AK502" s="411">
        <f t="shared" si="146"/>
        <v>0</v>
      </c>
      <c r="AL502" s="411">
        <f t="shared" si="146"/>
        <v>0</v>
      </c>
      <c r="AM502" s="297"/>
    </row>
    <row r="503" spans="1:39" ht="15" outlineLevel="1">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23"/>
      <c r="Z503" s="423"/>
      <c r="AA503" s="423"/>
      <c r="AB503" s="423"/>
      <c r="AC503" s="423"/>
      <c r="AD503" s="423"/>
      <c r="AE503" s="423"/>
      <c r="AF503" s="423"/>
      <c r="AG503" s="423"/>
      <c r="AH503" s="423"/>
      <c r="AI503" s="423"/>
      <c r="AJ503" s="423"/>
      <c r="AK503" s="423"/>
      <c r="AL503" s="423"/>
      <c r="AM503" s="313"/>
    </row>
    <row r="504" spans="1:39" s="283" customFormat="1" ht="15" outlineLevel="1">
      <c r="A504" s="509">
        <v>30</v>
      </c>
      <c r="B504" s="31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7">Z504</f>
        <v>0</v>
      </c>
      <c r="AA505" s="411">
        <f t="shared" si="147"/>
        <v>0</v>
      </c>
      <c r="AB505" s="411">
        <f t="shared" si="147"/>
        <v>0</v>
      </c>
      <c r="AC505" s="411">
        <f t="shared" si="147"/>
        <v>0</v>
      </c>
      <c r="AD505" s="411">
        <f t="shared" si="147"/>
        <v>0</v>
      </c>
      <c r="AE505" s="411">
        <f t="shared" si="147"/>
        <v>0</v>
      </c>
      <c r="AF505" s="411">
        <f t="shared" si="147"/>
        <v>0</v>
      </c>
      <c r="AG505" s="411">
        <f t="shared" si="147"/>
        <v>0</v>
      </c>
      <c r="AH505" s="411">
        <f t="shared" si="147"/>
        <v>0</v>
      </c>
      <c r="AI505" s="411">
        <f t="shared" si="147"/>
        <v>0</v>
      </c>
      <c r="AJ505" s="411">
        <f t="shared" si="147"/>
        <v>0</v>
      </c>
      <c r="AK505" s="411">
        <f t="shared" si="147"/>
        <v>0</v>
      </c>
      <c r="AL505" s="411">
        <f t="shared" si="147"/>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75" outlineLevel="1">
      <c r="A507" s="509"/>
      <c r="B507" s="288" t="s">
        <v>489</v>
      </c>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5" outlineLevel="1">
      <c r="A508" s="509">
        <v>31</v>
      </c>
      <c r="B508" s="324" t="s">
        <v>490</v>
      </c>
      <c r="C508" s="291" t="s">
        <v>25</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0"/>
      <c r="Z508" s="410"/>
      <c r="AA508" s="410"/>
      <c r="AB508" s="410"/>
      <c r="AC508" s="410"/>
      <c r="AD508" s="410"/>
      <c r="AE508" s="410"/>
      <c r="AF508" s="410"/>
      <c r="AG508" s="410"/>
      <c r="AH508" s="410"/>
      <c r="AI508" s="410"/>
      <c r="AJ508" s="410"/>
      <c r="AK508" s="410"/>
      <c r="AL508" s="410"/>
      <c r="AM508" s="296">
        <f>SUM(Y508:AL508)</f>
        <v>0</v>
      </c>
    </row>
    <row r="509" spans="1:39" s="283" customFormat="1" ht="15" outlineLevel="1">
      <c r="A509" s="509"/>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0</v>
      </c>
      <c r="Z509" s="411">
        <f t="shared" ref="Z509:AL509" si="148">Z508</f>
        <v>0</v>
      </c>
      <c r="AA509" s="411">
        <f t="shared" si="148"/>
        <v>0</v>
      </c>
      <c r="AB509" s="411">
        <f t="shared" si="148"/>
        <v>0</v>
      </c>
      <c r="AC509" s="411">
        <f t="shared" si="148"/>
        <v>0</v>
      </c>
      <c r="AD509" s="411">
        <f t="shared" si="148"/>
        <v>0</v>
      </c>
      <c r="AE509" s="411">
        <f t="shared" si="148"/>
        <v>0</v>
      </c>
      <c r="AF509" s="411">
        <f t="shared" si="148"/>
        <v>0</v>
      </c>
      <c r="AG509" s="411">
        <f t="shared" si="148"/>
        <v>0</v>
      </c>
      <c r="AH509" s="411">
        <f t="shared" si="148"/>
        <v>0</v>
      </c>
      <c r="AI509" s="411">
        <f t="shared" si="148"/>
        <v>0</v>
      </c>
      <c r="AJ509" s="411">
        <f t="shared" si="148"/>
        <v>0</v>
      </c>
      <c r="AK509" s="411">
        <f t="shared" si="148"/>
        <v>0</v>
      </c>
      <c r="AL509" s="411">
        <f t="shared" si="148"/>
        <v>0</v>
      </c>
      <c r="AM509" s="297"/>
    </row>
    <row r="510" spans="1:39" s="283" customFormat="1" ht="15" outlineLevel="1">
      <c r="A510" s="509"/>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5" outlineLevel="1">
      <c r="A511" s="509">
        <v>32</v>
      </c>
      <c r="B511" s="324" t="s">
        <v>491</v>
      </c>
      <c r="C511" s="291" t="s">
        <v>25</v>
      </c>
      <c r="D511" s="295">
        <v>0</v>
      </c>
      <c r="E511" s="295">
        <v>0</v>
      </c>
      <c r="F511" s="295">
        <v>0</v>
      </c>
      <c r="G511" s="295">
        <v>0</v>
      </c>
      <c r="H511" s="295"/>
      <c r="I511" s="295"/>
      <c r="J511" s="295"/>
      <c r="K511" s="295"/>
      <c r="L511" s="295"/>
      <c r="M511" s="295"/>
      <c r="N511" s="295">
        <v>0</v>
      </c>
      <c r="O511" s="295">
        <v>215.05524260000001</v>
      </c>
      <c r="P511" s="295">
        <v>0</v>
      </c>
      <c r="Q511" s="295">
        <v>0</v>
      </c>
      <c r="R511" s="295">
        <v>0</v>
      </c>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5" outlineLevel="1">
      <c r="A512" s="509"/>
      <c r="B512" s="324" t="s">
        <v>259</v>
      </c>
      <c r="C512" s="291" t="s">
        <v>163</v>
      </c>
      <c r="D512" s="295"/>
      <c r="E512" s="295"/>
      <c r="F512" s="295"/>
      <c r="G512" s="295"/>
      <c r="H512" s="295"/>
      <c r="I512" s="295"/>
      <c r="J512" s="295"/>
      <c r="K512" s="295"/>
      <c r="L512" s="295"/>
      <c r="M512" s="295"/>
      <c r="N512" s="295">
        <f>N511</f>
        <v>0</v>
      </c>
      <c r="O512" s="295"/>
      <c r="P512" s="295"/>
      <c r="Q512" s="295"/>
      <c r="R512" s="295"/>
      <c r="S512" s="295"/>
      <c r="T512" s="295"/>
      <c r="U512" s="295"/>
      <c r="V512" s="295"/>
      <c r="W512" s="295"/>
      <c r="X512" s="295"/>
      <c r="Y512" s="411">
        <f>Y511</f>
        <v>0</v>
      </c>
      <c r="Z512" s="411">
        <f t="shared" ref="Z512:AL512" si="149">Z511</f>
        <v>0</v>
      </c>
      <c r="AA512" s="411">
        <f t="shared" si="149"/>
        <v>0</v>
      </c>
      <c r="AB512" s="411">
        <f t="shared" si="149"/>
        <v>0</v>
      </c>
      <c r="AC512" s="411">
        <f t="shared" si="149"/>
        <v>0</v>
      </c>
      <c r="AD512" s="411">
        <f t="shared" si="149"/>
        <v>0</v>
      </c>
      <c r="AE512" s="411">
        <f t="shared" si="149"/>
        <v>0</v>
      </c>
      <c r="AF512" s="411">
        <f t="shared" si="149"/>
        <v>0</v>
      </c>
      <c r="AG512" s="411">
        <f t="shared" si="149"/>
        <v>0</v>
      </c>
      <c r="AH512" s="411">
        <f t="shared" si="149"/>
        <v>0</v>
      </c>
      <c r="AI512" s="411">
        <f t="shared" si="149"/>
        <v>0</v>
      </c>
      <c r="AJ512" s="411">
        <f t="shared" si="149"/>
        <v>0</v>
      </c>
      <c r="AK512" s="411">
        <f t="shared" si="149"/>
        <v>0</v>
      </c>
      <c r="AL512" s="411">
        <f t="shared" si="149"/>
        <v>0</v>
      </c>
      <c r="AM512" s="297"/>
    </row>
    <row r="513" spans="1:41" s="283" customFormat="1" ht="15" outlineLevel="1">
      <c r="A513" s="509"/>
      <c r="B513" s="324"/>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12"/>
      <c r="AA513" s="412"/>
      <c r="AB513" s="412"/>
      <c r="AC513" s="412"/>
      <c r="AD513" s="412"/>
      <c r="AE513" s="412"/>
      <c r="AF513" s="412"/>
      <c r="AG513" s="412"/>
      <c r="AH513" s="412"/>
      <c r="AI513" s="412"/>
      <c r="AJ513" s="412"/>
      <c r="AK513" s="412"/>
      <c r="AL513" s="412"/>
      <c r="AM513" s="313"/>
    </row>
    <row r="514" spans="1:41" s="283" customFormat="1" ht="15" outlineLevel="1">
      <c r="A514" s="509">
        <v>33</v>
      </c>
      <c r="B514" s="324" t="s">
        <v>492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10"/>
      <c r="Z514" s="410"/>
      <c r="AA514" s="410"/>
      <c r="AB514" s="410"/>
      <c r="AC514" s="410"/>
      <c r="AD514" s="410"/>
      <c r="AE514" s="410"/>
      <c r="AF514" s="410"/>
      <c r="AG514" s="410"/>
      <c r="AH514" s="410"/>
      <c r="AI514" s="410"/>
      <c r="AJ514" s="410"/>
      <c r="AK514" s="410"/>
      <c r="AL514" s="410"/>
      <c r="AM514" s="296">
        <f>SUM(Y514:AL514)</f>
        <v>0</v>
      </c>
    </row>
    <row r="515" spans="1:41" s="283" customFormat="1" ht="15" outlineLevel="1">
      <c r="A515" s="509"/>
      <c r="B515" s="324" t="s">
        <v>259</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K515" si="150">Z514</f>
        <v>0</v>
      </c>
      <c r="AA515" s="411">
        <f t="shared" si="150"/>
        <v>0</v>
      </c>
      <c r="AB515" s="411">
        <f t="shared" si="150"/>
        <v>0</v>
      </c>
      <c r="AC515" s="411">
        <f t="shared" si="150"/>
        <v>0</v>
      </c>
      <c r="AD515" s="411">
        <f t="shared" si="150"/>
        <v>0</v>
      </c>
      <c r="AE515" s="411">
        <f t="shared" si="150"/>
        <v>0</v>
      </c>
      <c r="AF515" s="411">
        <f t="shared" si="150"/>
        <v>0</v>
      </c>
      <c r="AG515" s="411">
        <f t="shared" si="150"/>
        <v>0</v>
      </c>
      <c r="AH515" s="411">
        <f t="shared" si="150"/>
        <v>0</v>
      </c>
      <c r="AI515" s="411">
        <f t="shared" si="150"/>
        <v>0</v>
      </c>
      <c r="AJ515" s="411">
        <f t="shared" si="150"/>
        <v>0</v>
      </c>
      <c r="AK515" s="411">
        <f t="shared" si="150"/>
        <v>0</v>
      </c>
      <c r="AL515" s="411">
        <f>AL514</f>
        <v>0</v>
      </c>
      <c r="AM515" s="297"/>
    </row>
    <row r="516" spans="1:41" ht="15" outlineLevel="1">
      <c r="B516" s="315"/>
      <c r="C516" s="325"/>
      <c r="D516" s="291"/>
      <c r="E516" s="291"/>
      <c r="F516" s="291"/>
      <c r="G516" s="291"/>
      <c r="H516" s="291"/>
      <c r="I516" s="291"/>
      <c r="J516" s="291"/>
      <c r="K516" s="291"/>
      <c r="L516" s="291"/>
      <c r="M516" s="291"/>
      <c r="N516" s="300"/>
      <c r="O516" s="291"/>
      <c r="P516" s="326"/>
      <c r="Q516" s="326"/>
      <c r="R516" s="326"/>
      <c r="S516" s="326"/>
      <c r="T516" s="326"/>
      <c r="U516" s="326"/>
      <c r="V516" s="326"/>
      <c r="W516" s="326"/>
      <c r="X516" s="326"/>
      <c r="Y516" s="301"/>
      <c r="Z516" s="301"/>
      <c r="AA516" s="301"/>
      <c r="AB516" s="301"/>
      <c r="AC516" s="301"/>
      <c r="AD516" s="301"/>
      <c r="AE516" s="301"/>
      <c r="AF516" s="301"/>
      <c r="AG516" s="301"/>
      <c r="AH516" s="301"/>
      <c r="AI516" s="301"/>
      <c r="AJ516" s="301"/>
      <c r="AK516" s="301"/>
      <c r="AL516" s="301"/>
      <c r="AM516" s="306"/>
    </row>
    <row r="517" spans="1:41" ht="15.75">
      <c r="B517" s="327" t="s">
        <v>260</v>
      </c>
      <c r="C517" s="329"/>
      <c r="D517" s="329">
        <f>SUM(D411:D515)</f>
        <v>8604644.068</v>
      </c>
      <c r="E517" s="329"/>
      <c r="F517" s="329"/>
      <c r="G517" s="329"/>
      <c r="H517" s="329"/>
      <c r="I517" s="329"/>
      <c r="J517" s="329"/>
      <c r="K517" s="329"/>
      <c r="L517" s="329"/>
      <c r="M517" s="329"/>
      <c r="N517" s="329"/>
      <c r="O517" s="329">
        <f>SUM(O411:O515)</f>
        <v>1537.3937976907553</v>
      </c>
      <c r="P517" s="329"/>
      <c r="Q517" s="329"/>
      <c r="R517" s="329"/>
      <c r="S517" s="329"/>
      <c r="T517" s="329"/>
      <c r="U517" s="329"/>
      <c r="V517" s="329"/>
      <c r="W517" s="329"/>
      <c r="X517" s="329"/>
      <c r="Y517" s="329">
        <f>IF(Y410="kWh",SUMPRODUCT(D411:D515,Y411:Y515))</f>
        <v>875347.603</v>
      </c>
      <c r="Z517" s="329">
        <f>IF(Z410="kWh",SUMPRODUCT(D411:D515,Z411:Z515))</f>
        <v>663110.36515887443</v>
      </c>
      <c r="AA517" s="329">
        <f>IF(AA410="kW",SUMPRODUCT(N411:N515,O411:O515,AA411:AA515),SUMPRODUCT(D411:D515,AA411:AA515))</f>
        <v>916.14717359727649</v>
      </c>
      <c r="AB517" s="329">
        <f>IF(AB410="kW",SUMPRODUCT(N411:N515,O411:O515,AB411:AB515),SUMPRODUCT(D411:D515,AB411:AB515))</f>
        <v>7920.3689932121615</v>
      </c>
      <c r="AC517" s="329">
        <f>IF(AC410="kW",SUMPRODUCT(N411:N515,O411:O515,AC411:AC515),SUMPRODUCT(D411:D515,AC411:AC515))</f>
        <v>3095.9308220749103</v>
      </c>
      <c r="AD517" s="329">
        <f>IF(AD410="kW",SUMPRODUCT(N411:N515,O411:O515,AD411:AD515),SUMPRODUCT(D411:D515,AD411:AD515))</f>
        <v>0</v>
      </c>
      <c r="AE517" s="329">
        <f>IF(AE410="kW",SUMPRODUCT(N411:N515,O411:O515,AE411:AE515),SUMPRODUCT(D411:D515,AE411:AE515))</f>
        <v>0</v>
      </c>
      <c r="AF517" s="329">
        <f>IF(AF410="kW",SUMPRODUCT(N411:N515,O411:O515,AF411:AF515),SUMPRODUCT(D411:D515,AF411:AF515))</f>
        <v>0</v>
      </c>
      <c r="AG517" s="754"/>
      <c r="AH517" s="329">
        <f>IF(AH410="kW",SUMPRODUCT(N411:N515,O411:O515,AH411:AH515),SUMPRODUCT(D411:D515,AH411:AH515))</f>
        <v>0</v>
      </c>
      <c r="AI517" s="329">
        <f>IF(AI410="kW",SUMPRODUCT(N411:N515,O411:O515,AI411:AI515),SUMPRODUCT(D411:D515,AI411:AI515))</f>
        <v>0</v>
      </c>
      <c r="AJ517" s="329">
        <f>IF(AJ410="kW",SUMPRODUCT(N411:N515,O411:O515,AJ411:AJ515),SUMPRODUCT(D411:D515,AJ411:AJ515))</f>
        <v>0</v>
      </c>
      <c r="AK517" s="329">
        <f>IF(AK410="kW",SUMPRODUCT(N411:N515,O411:O515,AK411:AK515),SUMPRODUCT(D411:D515,AK411:AK515))</f>
        <v>0</v>
      </c>
      <c r="AL517" s="329">
        <f>IF(AL410="kW",SUMPRODUCT(N411:N515,O411:O515,AL411:AL515),SUMPRODUCT(D411:D515,AL411:AL515))</f>
        <v>0</v>
      </c>
      <c r="AM517" s="330"/>
    </row>
    <row r="518" spans="1:41" ht="15.75">
      <c r="B518" s="391" t="s">
        <v>261</v>
      </c>
      <c r="C518" s="392"/>
      <c r="D518" s="392"/>
      <c r="E518" s="392"/>
      <c r="F518" s="392"/>
      <c r="G518" s="392"/>
      <c r="H518" s="392"/>
      <c r="I518" s="392"/>
      <c r="J518" s="392"/>
      <c r="K518" s="392"/>
      <c r="L518" s="392"/>
      <c r="M518" s="392"/>
      <c r="N518" s="392"/>
      <c r="O518" s="392"/>
      <c r="P518" s="392"/>
      <c r="Q518" s="392"/>
      <c r="R518" s="392"/>
      <c r="S518" s="392"/>
      <c r="T518" s="392"/>
      <c r="U518" s="392"/>
      <c r="V518" s="392"/>
      <c r="W518" s="392"/>
      <c r="X518" s="392"/>
      <c r="Y518" s="328">
        <f>HLOOKUP(Y409,'2. LRAMVA Threshold'!$B$42:$Q$53,6,FALSE)</f>
        <v>0</v>
      </c>
      <c r="Z518" s="328">
        <f>HLOOKUP(Z409,'2. LRAMVA Threshold'!$B$42:$Q$53,6,FALSE)</f>
        <v>0</v>
      </c>
      <c r="AA518" s="328">
        <f>HLOOKUP(AA409,'2. LRAMVA Threshold'!$B$42:$Q$53,6,FALSE)</f>
        <v>0</v>
      </c>
      <c r="AB518" s="328">
        <f>HLOOKUP(AB409,'2. LRAMVA Threshold'!$B$42:$Q$53,6,FALSE)</f>
        <v>0</v>
      </c>
      <c r="AC518" s="328">
        <f>HLOOKUP(AC409,'2. LRAMVA Threshold'!$B$42:$Q$53,6,FALSE)</f>
        <v>0</v>
      </c>
      <c r="AD518" s="328">
        <f>HLOOKUP(AD409,'2. LRAMVA Threshold'!$B$42:$Q$53,6,FALSE)</f>
        <v>0</v>
      </c>
      <c r="AE518" s="328">
        <f>HLOOKUP(AE409,'2. LRAMVA Threshold'!$B$42:$Q$53,6,FALSE)</f>
        <v>0</v>
      </c>
      <c r="AF518" s="328">
        <f>HLOOKUP(AF409,'2. LRAMVA Threshold'!$B$42:$Q$53,6,FALSE)</f>
        <v>0</v>
      </c>
      <c r="AG518" s="328">
        <f>HLOOKUP(AG409,'2. LRAMVA Threshold'!$B$42:$Q$53,6,FALSE)</f>
        <v>0</v>
      </c>
      <c r="AH518" s="328">
        <f>HLOOKUP(AH409,'2. LRAMVA Threshold'!$B$42:$Q$53,6,FALSE)</f>
        <v>0</v>
      </c>
      <c r="AI518" s="328">
        <f>HLOOKUP(AI409,'2. LRAMVA Threshold'!$B$42:$Q$53,6,FALSE)</f>
        <v>0</v>
      </c>
      <c r="AJ518" s="328">
        <f>HLOOKUP(AJ409,'2. LRAMVA Threshold'!$B$42:$Q$53,6,FALSE)</f>
        <v>0</v>
      </c>
      <c r="AK518" s="328">
        <f>HLOOKUP(AK409,'2. LRAMVA Threshold'!$B$42:$Q$53,6,FALSE)</f>
        <v>0</v>
      </c>
      <c r="AL518" s="328">
        <f>HLOOKUP(AL409,'2. LRAMVA Threshold'!$B$42:$Q$53,6,FALSE)</f>
        <v>0</v>
      </c>
      <c r="AM518" s="393"/>
    </row>
    <row r="519" spans="1:41" ht="15">
      <c r="B519" s="394"/>
      <c r="C519" s="395"/>
      <c r="D519" s="396"/>
      <c r="E519" s="396"/>
      <c r="F519" s="396"/>
      <c r="G519" s="396"/>
      <c r="H519" s="396"/>
      <c r="I519" s="396"/>
      <c r="J519" s="396"/>
      <c r="K519" s="396"/>
      <c r="L519" s="396"/>
      <c r="M519" s="396"/>
      <c r="N519" s="396"/>
      <c r="O519" s="397"/>
      <c r="P519" s="396"/>
      <c r="Q519" s="396"/>
      <c r="R519" s="396"/>
      <c r="S519" s="398"/>
      <c r="T519" s="398"/>
      <c r="U519" s="398"/>
      <c r="V519" s="398"/>
      <c r="W519" s="396"/>
      <c r="X519" s="396"/>
      <c r="Y519" s="399"/>
      <c r="Z519" s="399"/>
      <c r="AA519" s="399"/>
      <c r="AB519" s="399"/>
      <c r="AC519" s="399"/>
      <c r="AD519" s="399"/>
      <c r="AE519" s="399"/>
      <c r="AF519" s="399"/>
      <c r="AG519" s="399"/>
      <c r="AH519" s="399"/>
      <c r="AI519" s="399"/>
      <c r="AJ519" s="399"/>
      <c r="AK519" s="399"/>
      <c r="AL519" s="399"/>
      <c r="AM519" s="400"/>
    </row>
    <row r="520" spans="1:41" ht="15">
      <c r="B520" s="324" t="s">
        <v>167</v>
      </c>
      <c r="C520" s="338"/>
      <c r="D520" s="338"/>
      <c r="E520" s="376"/>
      <c r="F520" s="376"/>
      <c r="G520" s="376"/>
      <c r="H520" s="376"/>
      <c r="I520" s="376"/>
      <c r="J520" s="376"/>
      <c r="K520" s="376"/>
      <c r="L520" s="376"/>
      <c r="M520" s="376"/>
      <c r="N520" s="376"/>
      <c r="O520" s="291"/>
      <c r="P520" s="340"/>
      <c r="Q520" s="340"/>
      <c r="R520" s="340"/>
      <c r="S520" s="339"/>
      <c r="T520" s="339"/>
      <c r="U520" s="339"/>
      <c r="V520" s="339"/>
      <c r="W520" s="340"/>
      <c r="X520" s="340"/>
      <c r="Y520" s="341">
        <f>HLOOKUP(Y$20,'3.  Distribution Rates'!$C$122:$P$133,6,FALSE)</f>
        <v>0</v>
      </c>
      <c r="Z520" s="341">
        <f>HLOOKUP(Z$20,'3.  Distribution Rates'!$C$122:$P$133,6,FALSE)</f>
        <v>0</v>
      </c>
      <c r="AA520" s="341">
        <f>HLOOKUP(AA$20,'3.  Distribution Rates'!$C$122:$P$133,6,FALSE)</f>
        <v>0</v>
      </c>
      <c r="AB520" s="341">
        <f>HLOOKUP(AB$20,'3.  Distribution Rates'!$C$122:$P$133,6,FALSE)</f>
        <v>0</v>
      </c>
      <c r="AC520" s="341">
        <f>HLOOKUP(AC$20,'3.  Distribution Rates'!$C$122:$P$133,6,FALSE)</f>
        <v>0</v>
      </c>
      <c r="AD520" s="341">
        <f>HLOOKUP(AD$20,'3.  Distribution Rates'!$C$122:$P$133,6,FALSE)</f>
        <v>0</v>
      </c>
      <c r="AE520" s="341">
        <f>HLOOKUP(AE$20,'3.  Distribution Rates'!$C$122:$P$133,6,FALSE)</f>
        <v>0</v>
      </c>
      <c r="AF520" s="341">
        <f>HLOOKUP(AF$20,'3.  Distribution Rates'!$C$122:$P$133,6,FALSE)</f>
        <v>0</v>
      </c>
      <c r="AG520" s="341">
        <f>HLOOKUP(AG$20,'3.  Distribution Rates'!$C$122:$P$133,6,FALSE)</f>
        <v>0</v>
      </c>
      <c r="AH520" s="341">
        <f>HLOOKUP(AH$20,'3.  Distribution Rates'!$C$122:$P$133,6,FALSE)</f>
        <v>0</v>
      </c>
      <c r="AI520" s="341">
        <f>HLOOKUP(AI$20,'3.  Distribution Rates'!$C$122:$P$133,6,FALSE)</f>
        <v>0</v>
      </c>
      <c r="AJ520" s="341">
        <f>HLOOKUP(AJ$20,'3.  Distribution Rates'!$C$122:$P$133,6,FALSE)</f>
        <v>0</v>
      </c>
      <c r="AK520" s="341">
        <f>HLOOKUP(AK$20,'3.  Distribution Rates'!$C$122:$P$133,6,FALSE)</f>
        <v>0</v>
      </c>
      <c r="AL520" s="341">
        <f>HLOOKUP(AL$20,'3.  Distribution Rates'!$C$122:$P$133,6,FALSE)</f>
        <v>0</v>
      </c>
      <c r="AM520" s="401"/>
    </row>
    <row r="521" spans="1:41" ht="15">
      <c r="B521" s="324" t="s">
        <v>159</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Y137*Y520</f>
        <v>0</v>
      </c>
      <c r="Z521" s="378">
        <f t="shared" ref="Z521:AL521" si="151">Z137*Z520</f>
        <v>0</v>
      </c>
      <c r="AA521" s="378">
        <f t="shared" si="151"/>
        <v>0</v>
      </c>
      <c r="AB521" s="378">
        <f t="shared" si="151"/>
        <v>0</v>
      </c>
      <c r="AC521" s="378">
        <f t="shared" si="151"/>
        <v>0</v>
      </c>
      <c r="AD521" s="378">
        <f t="shared" si="151"/>
        <v>0</v>
      </c>
      <c r="AE521" s="378">
        <f t="shared" si="151"/>
        <v>0</v>
      </c>
      <c r="AF521" s="378">
        <f t="shared" si="151"/>
        <v>0</v>
      </c>
      <c r="AG521" s="378">
        <f t="shared" si="151"/>
        <v>0</v>
      </c>
      <c r="AH521" s="378">
        <f t="shared" si="151"/>
        <v>0</v>
      </c>
      <c r="AI521" s="378">
        <f t="shared" si="151"/>
        <v>0</v>
      </c>
      <c r="AJ521" s="378">
        <f t="shared" si="151"/>
        <v>0</v>
      </c>
      <c r="AK521" s="378">
        <f t="shared" si="151"/>
        <v>0</v>
      </c>
      <c r="AL521" s="378">
        <f t="shared" si="151"/>
        <v>0</v>
      </c>
      <c r="AM521" s="629">
        <f>SUM(Y521:AL521)</f>
        <v>0</v>
      </c>
      <c r="AO521" s="283"/>
    </row>
    <row r="522" spans="1:41" ht="15">
      <c r="B522" s="324" t="s">
        <v>160</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Y268*Y520</f>
        <v>0</v>
      </c>
      <c r="Z522" s="378">
        <f t="shared" ref="Z522:AL522" si="152">Z268*Z520</f>
        <v>0</v>
      </c>
      <c r="AA522" s="378">
        <f t="shared" si="152"/>
        <v>0</v>
      </c>
      <c r="AB522" s="378">
        <f t="shared" si="152"/>
        <v>0</v>
      </c>
      <c r="AC522" s="378">
        <f t="shared" si="152"/>
        <v>0</v>
      </c>
      <c r="AD522" s="378">
        <f t="shared" si="152"/>
        <v>0</v>
      </c>
      <c r="AE522" s="378">
        <f t="shared" si="152"/>
        <v>0</v>
      </c>
      <c r="AF522" s="378">
        <f t="shared" si="152"/>
        <v>0</v>
      </c>
      <c r="AG522" s="378">
        <f t="shared" si="152"/>
        <v>0</v>
      </c>
      <c r="AH522" s="378">
        <f t="shared" si="152"/>
        <v>0</v>
      </c>
      <c r="AI522" s="378">
        <f t="shared" si="152"/>
        <v>0</v>
      </c>
      <c r="AJ522" s="378">
        <f t="shared" si="152"/>
        <v>0</v>
      </c>
      <c r="AK522" s="378">
        <f t="shared" si="152"/>
        <v>0</v>
      </c>
      <c r="AL522" s="378">
        <f t="shared" si="152"/>
        <v>0</v>
      </c>
      <c r="AM522" s="629">
        <f>SUM(Y522:AL522)</f>
        <v>0</v>
      </c>
    </row>
    <row r="523" spans="1:41" ht="15">
      <c r="B523" s="324" t="s">
        <v>161</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Y398*Y520</f>
        <v>0</v>
      </c>
      <c r="Z523" s="378">
        <f t="shared" ref="Z523:AL523" si="153">Z398*Z520</f>
        <v>0</v>
      </c>
      <c r="AA523" s="378">
        <f t="shared" si="153"/>
        <v>0</v>
      </c>
      <c r="AB523" s="378">
        <f t="shared" si="153"/>
        <v>0</v>
      </c>
      <c r="AC523" s="378">
        <f t="shared" si="153"/>
        <v>0</v>
      </c>
      <c r="AD523" s="378">
        <f t="shared" si="153"/>
        <v>0</v>
      </c>
      <c r="AE523" s="378">
        <f t="shared" si="153"/>
        <v>0</v>
      </c>
      <c r="AF523" s="378">
        <f t="shared" si="153"/>
        <v>0</v>
      </c>
      <c r="AG523" s="378">
        <f t="shared" si="153"/>
        <v>0</v>
      </c>
      <c r="AH523" s="378">
        <f t="shared" si="153"/>
        <v>0</v>
      </c>
      <c r="AI523" s="378">
        <f t="shared" si="153"/>
        <v>0</v>
      </c>
      <c r="AJ523" s="378">
        <f t="shared" si="153"/>
        <v>0</v>
      </c>
      <c r="AK523" s="378">
        <f t="shared" si="153"/>
        <v>0</v>
      </c>
      <c r="AL523" s="378">
        <f t="shared" si="153"/>
        <v>0</v>
      </c>
      <c r="AM523" s="629">
        <f>SUM(Y523:AL523)</f>
        <v>0</v>
      </c>
    </row>
    <row r="524" spans="1:41" ht="15">
      <c r="B524" s="324" t="s">
        <v>162</v>
      </c>
      <c r="C524" s="345"/>
      <c r="D524" s="309"/>
      <c r="E524" s="279"/>
      <c r="F524" s="279"/>
      <c r="G524" s="279"/>
      <c r="H524" s="279"/>
      <c r="I524" s="279"/>
      <c r="J524" s="279"/>
      <c r="K524" s="279"/>
      <c r="L524" s="279"/>
      <c r="M524" s="279"/>
      <c r="N524" s="279"/>
      <c r="O524" s="291"/>
      <c r="P524" s="279"/>
      <c r="Q524" s="279"/>
      <c r="R524" s="279"/>
      <c r="S524" s="309"/>
      <c r="T524" s="309"/>
      <c r="U524" s="309"/>
      <c r="V524" s="309"/>
      <c r="W524" s="279"/>
      <c r="X524" s="279"/>
      <c r="Y524" s="378">
        <f>Y517*Y520</f>
        <v>0</v>
      </c>
      <c r="Z524" s="378">
        <f t="shared" ref="Z524:AK524" si="154">Z517*Z520</f>
        <v>0</v>
      </c>
      <c r="AA524" s="378">
        <f t="shared" si="154"/>
        <v>0</v>
      </c>
      <c r="AB524" s="378">
        <f t="shared" si="154"/>
        <v>0</v>
      </c>
      <c r="AC524" s="378">
        <f t="shared" si="154"/>
        <v>0</v>
      </c>
      <c r="AD524" s="378">
        <f t="shared" si="154"/>
        <v>0</v>
      </c>
      <c r="AE524" s="378">
        <f t="shared" si="154"/>
        <v>0</v>
      </c>
      <c r="AF524" s="378">
        <f t="shared" si="154"/>
        <v>0</v>
      </c>
      <c r="AG524" s="378">
        <f t="shared" si="154"/>
        <v>0</v>
      </c>
      <c r="AH524" s="378">
        <f t="shared" si="154"/>
        <v>0</v>
      </c>
      <c r="AI524" s="378">
        <f>AI517*AI520</f>
        <v>0</v>
      </c>
      <c r="AJ524" s="378">
        <f t="shared" si="154"/>
        <v>0</v>
      </c>
      <c r="AK524" s="378">
        <f t="shared" si="154"/>
        <v>0</v>
      </c>
      <c r="AL524" s="378">
        <f>AL517*AL520</f>
        <v>0</v>
      </c>
      <c r="AM524" s="629">
        <f>SUM(Y524:AL524)</f>
        <v>0</v>
      </c>
    </row>
    <row r="525" spans="1:41" ht="15.75">
      <c r="B525" s="349" t="s">
        <v>262</v>
      </c>
      <c r="C525" s="345"/>
      <c r="D525" s="336"/>
      <c r="E525" s="334"/>
      <c r="F525" s="334"/>
      <c r="G525" s="334"/>
      <c r="H525" s="334"/>
      <c r="I525" s="334"/>
      <c r="J525" s="334"/>
      <c r="K525" s="334"/>
      <c r="L525" s="334"/>
      <c r="M525" s="334"/>
      <c r="N525" s="334"/>
      <c r="O525" s="300"/>
      <c r="P525" s="334"/>
      <c r="Q525" s="334"/>
      <c r="R525" s="334"/>
      <c r="S525" s="336"/>
      <c r="T525" s="336"/>
      <c r="U525" s="336"/>
      <c r="V525" s="336"/>
      <c r="W525" s="334"/>
      <c r="X525" s="334"/>
      <c r="Y525" s="346">
        <f>SUM(Y521:Y524)</f>
        <v>0</v>
      </c>
      <c r="Z525" s="346">
        <f t="shared" ref="Z525:AK525" si="155">SUM(Z521:Z524)</f>
        <v>0</v>
      </c>
      <c r="AA525" s="346">
        <f t="shared" si="155"/>
        <v>0</v>
      </c>
      <c r="AB525" s="346">
        <f t="shared" si="155"/>
        <v>0</v>
      </c>
      <c r="AC525" s="346">
        <f t="shared" si="155"/>
        <v>0</v>
      </c>
      <c r="AD525" s="346">
        <f t="shared" si="155"/>
        <v>0</v>
      </c>
      <c r="AE525" s="346">
        <f t="shared" si="155"/>
        <v>0</v>
      </c>
      <c r="AF525" s="346">
        <f t="shared" si="155"/>
        <v>0</v>
      </c>
      <c r="AG525" s="346">
        <f t="shared" si="155"/>
        <v>0</v>
      </c>
      <c r="AH525" s="346">
        <f t="shared" si="155"/>
        <v>0</v>
      </c>
      <c r="AI525" s="346">
        <f t="shared" si="155"/>
        <v>0</v>
      </c>
      <c r="AJ525" s="346">
        <f t="shared" si="155"/>
        <v>0</v>
      </c>
      <c r="AK525" s="346">
        <f t="shared" si="155"/>
        <v>0</v>
      </c>
      <c r="AL525" s="346">
        <f>SUM(AL521:AL524)</f>
        <v>0</v>
      </c>
      <c r="AM525" s="407">
        <f>SUM(AM521:AM524)</f>
        <v>0</v>
      </c>
    </row>
    <row r="526" spans="1:41" ht="15.75">
      <c r="B526" s="349" t="s">
        <v>263</v>
      </c>
      <c r="C526" s="345"/>
      <c r="D526" s="350"/>
      <c r="E526" s="334"/>
      <c r="F526" s="334"/>
      <c r="G526" s="334"/>
      <c r="H526" s="334"/>
      <c r="I526" s="334"/>
      <c r="J526" s="334"/>
      <c r="K526" s="334"/>
      <c r="L526" s="334"/>
      <c r="M526" s="334"/>
      <c r="N526" s="334"/>
      <c r="O526" s="300"/>
      <c r="P526" s="334"/>
      <c r="Q526" s="334"/>
      <c r="R526" s="334"/>
      <c r="S526" s="336"/>
      <c r="T526" s="336"/>
      <c r="U526" s="336"/>
      <c r="V526" s="336"/>
      <c r="W526" s="334"/>
      <c r="X526" s="334"/>
      <c r="Y526" s="347">
        <f>Y518*Y520</f>
        <v>0</v>
      </c>
      <c r="Z526" s="347">
        <f t="shared" ref="Z526:AJ526" si="156">Z518*Z520</f>
        <v>0</v>
      </c>
      <c r="AA526" s="347">
        <f>AA518*AA520</f>
        <v>0</v>
      </c>
      <c r="AB526" s="347">
        <f t="shared" si="156"/>
        <v>0</v>
      </c>
      <c r="AC526" s="347">
        <f t="shared" si="156"/>
        <v>0</v>
      </c>
      <c r="AD526" s="347">
        <f>AD518*AD520</f>
        <v>0</v>
      </c>
      <c r="AE526" s="347">
        <f t="shared" si="156"/>
        <v>0</v>
      </c>
      <c r="AF526" s="347">
        <f t="shared" si="156"/>
        <v>0</v>
      </c>
      <c r="AG526" s="347">
        <f t="shared" si="156"/>
        <v>0</v>
      </c>
      <c r="AH526" s="347">
        <f t="shared" si="156"/>
        <v>0</v>
      </c>
      <c r="AI526" s="347">
        <f t="shared" si="156"/>
        <v>0</v>
      </c>
      <c r="AJ526" s="347">
        <f t="shared" si="156"/>
        <v>0</v>
      </c>
      <c r="AK526" s="347">
        <f>AK518*AK520</f>
        <v>0</v>
      </c>
      <c r="AL526" s="347">
        <f>AL518*AL520</f>
        <v>0</v>
      </c>
      <c r="AM526" s="407">
        <f>SUM(Y526:AL526)</f>
        <v>0</v>
      </c>
    </row>
    <row r="527" spans="1:41" ht="15.75">
      <c r="B527" s="349" t="s">
        <v>265</v>
      </c>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f>AM525-AM526</f>
        <v>0</v>
      </c>
    </row>
    <row r="528" spans="1:41" ht="15.75">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7"/>
    </row>
    <row r="529" spans="2:39" ht="15.75">
      <c r="B529" s="349"/>
      <c r="C529" s="345"/>
      <c r="D529" s="350"/>
      <c r="E529" s="334"/>
      <c r="F529" s="334"/>
      <c r="G529" s="334"/>
      <c r="H529" s="334"/>
      <c r="I529" s="334"/>
      <c r="J529" s="334"/>
      <c r="K529" s="334"/>
      <c r="L529" s="334"/>
      <c r="M529" s="334"/>
      <c r="N529" s="334"/>
      <c r="O529" s="300"/>
      <c r="P529" s="334"/>
      <c r="Q529" s="334"/>
      <c r="R529" s="334"/>
      <c r="S529" s="350"/>
      <c r="T529" s="350"/>
      <c r="U529" s="350"/>
      <c r="V529" s="350"/>
      <c r="W529" s="334"/>
      <c r="X529" s="334"/>
      <c r="Y529" s="351"/>
      <c r="Z529" s="351"/>
      <c r="AA529" s="351"/>
      <c r="AB529" s="351"/>
      <c r="AC529" s="351"/>
      <c r="AD529" s="351"/>
      <c r="AE529" s="351"/>
      <c r="AF529" s="351"/>
      <c r="AG529" s="351"/>
      <c r="AH529" s="351"/>
      <c r="AI529" s="351"/>
      <c r="AJ529" s="351"/>
      <c r="AK529" s="351"/>
      <c r="AL529" s="351"/>
      <c r="AM529" s="408"/>
    </row>
    <row r="530" spans="2:39" ht="15">
      <c r="B530" s="324" t="s">
        <v>201</v>
      </c>
      <c r="C530" s="350"/>
      <c r="D530" s="350"/>
      <c r="E530" s="334"/>
      <c r="F530" s="334"/>
      <c r="G530" s="334"/>
      <c r="H530" s="334"/>
      <c r="I530" s="334"/>
      <c r="J530" s="334"/>
      <c r="K530" s="334"/>
      <c r="L530" s="334"/>
      <c r="M530" s="334"/>
      <c r="N530" s="334"/>
      <c r="O530" s="300"/>
      <c r="P530" s="334"/>
      <c r="Q530" s="334"/>
      <c r="R530" s="334"/>
      <c r="S530" s="350"/>
      <c r="T530" s="345"/>
      <c r="U530" s="350"/>
      <c r="V530" s="350"/>
      <c r="W530" s="334"/>
      <c r="X530" s="334"/>
      <c r="Y530" s="291">
        <f>SUMPRODUCT(E411:E515,Y411:Y515)</f>
        <v>810903.94389194495</v>
      </c>
      <c r="Z530" s="291">
        <f>SUMPRODUCT(E411:E515,Z411:Z515)</f>
        <v>652878.47181083076</v>
      </c>
      <c r="AA530" s="291">
        <f>IF(AA410="kW",SUMPRODUCT(N411:N515,P411:P515,AA411:AA515),SUMPRODUCT(E411:E515,AA411:AA515))</f>
        <v>916.14717359727649</v>
      </c>
      <c r="AB530" s="291">
        <f>IF(AB410="kW",SUMPRODUCT(N411:N515,P411:P515,AB411:AB515),SUMPRODUCT(E411:E515,AB411:AB515))</f>
        <v>7920.3689932121615</v>
      </c>
      <c r="AC530" s="291">
        <f>IF(AC410="kW",SUMPRODUCT(N411:N515,P411:P515,AC411:AC515),SUMPRODUCT(E411:E515,AC411:AC515))</f>
        <v>3095.9308220749103</v>
      </c>
      <c r="AD530" s="291">
        <f>IF(AD410="kW",SUMPRODUCT(N411:N515,P411:P515,AD411:AD515),SUMPRODUCT(E411:E515, AD411:AD515))</f>
        <v>0</v>
      </c>
      <c r="AE530" s="291">
        <f>IF(AE410="kW",SUMPRODUCT(N411:N515,P411:P515,AE411:AE515),SUMPRODUCT(E411:E515,AE411:AE515))</f>
        <v>0</v>
      </c>
      <c r="AF530" s="291">
        <f>IF(AF410="kW",SUMPRODUCT(N411:N515,P411:P515,AF411:AF515),SUMPRODUCT(E411:E515,AF411:AF515))</f>
        <v>0</v>
      </c>
      <c r="AG530" s="340">
        <f>'8.  Streetlighting'!F140</f>
        <v>461.74799999999999</v>
      </c>
      <c r="AH530" s="291">
        <f>IF(AH410="kW",SUMPRODUCT(N411:N515,P411:P515,AH411:AH515),SUMPRODUCT(E411:E515,AH411:AH515))</f>
        <v>0</v>
      </c>
      <c r="AI530" s="291">
        <f>IF(AI410="kW",SUMPRODUCT(N411:N515,P411:P515,AI411:AI515),SUMPRODUCT(E411:E515,AI411:AI515))</f>
        <v>0</v>
      </c>
      <c r="AJ530" s="291">
        <f>IF(AJ410="kW",SUMPRODUCT(N411:N515,P411:P515,AJ411:AJ515),SUMPRODUCT(E411:E515,AJ411:AJ515))</f>
        <v>0</v>
      </c>
      <c r="AK530" s="291">
        <f>IF(AK410="kW",SUMPRODUCT(N411:N515,P411:P515,AK411:AK515),SUMPRODUCT(E411:E515,AK411:AK515))</f>
        <v>0</v>
      </c>
      <c r="AL530" s="291">
        <f>IF(AL410="kW",SUMPRODUCT(N411:N515,P411:P515,AL411:AL515),SUMPRODUCT(E411:E515,AL411:AL515))</f>
        <v>0</v>
      </c>
      <c r="AM530" s="353"/>
    </row>
    <row r="531" spans="2:39" ht="15">
      <c r="B531" s="324" t="s">
        <v>202</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SUMPRODUCT(F411:F515,Y411:Y515)</f>
        <v>769665.96493194485</v>
      </c>
      <c r="Z531" s="291">
        <f>SUMPRODUCT(F411:F515,Z411:Z515)</f>
        <v>553391.40631083073</v>
      </c>
      <c r="AA531" s="291">
        <f>IF(AA410="kW",SUMPRODUCT(N411:N515,Q411:Q515,AA411:AA515),SUMPRODUCT(F411:F515,AA411:AA515))</f>
        <v>916.14717359727649</v>
      </c>
      <c r="AB531" s="291">
        <f>IF(AB410="kW",SUMPRODUCT(N411:N515,Q411:Q515,AB411:AB515),SUMPRODUCT(F411:F515,AB411:AB515))</f>
        <v>7920.3689932121615</v>
      </c>
      <c r="AC531" s="291">
        <f>IF(AC410="kW",SUMPRODUCT(N411:N515,Q411:Q515,AC411:AC515),SUMPRODUCT(F411:F515, AC411:AC515))</f>
        <v>1287.57882207491</v>
      </c>
      <c r="AD531" s="291">
        <f>IF(AD410="kW",SUMPRODUCT(N411:N515,Q411:Q515,AD411:AD515),SUMPRODUCT(F411:F515, AD411:AD515))</f>
        <v>0</v>
      </c>
      <c r="AE531" s="291">
        <f>IF(AE410="kW",SUMPRODUCT(N411:N515,Q411:Q515,AE411:AE515),SUMPRODUCT(F411:F515,AE411:AE515))</f>
        <v>0</v>
      </c>
      <c r="AF531" s="291">
        <f>IF(AF410="kW",SUMPRODUCT(N411:N515,Q411:Q515,AF411:AF515),SUMPRODUCT(F411:F515,AF411:AF515))</f>
        <v>0</v>
      </c>
      <c r="AG531" s="340">
        <f>'8.  Streetlighting'!F141</f>
        <v>461.74799999999999</v>
      </c>
      <c r="AH531" s="291">
        <f>IF(AH410="kW",SUMPRODUCT(N411:N515,Q411:Q515,AH411:AH515),SUMPRODUCT(F411:F515,AH411:AH515))</f>
        <v>0</v>
      </c>
      <c r="AI531" s="291">
        <f>IF(AI410="kW",SUMPRODUCT(N411:N515,Q411:Q515,AI411:AI515),SUMPRODUCT(F411:F515,AI411:AI515))</f>
        <v>0</v>
      </c>
      <c r="AJ531" s="291">
        <f>IF(AJ410="kW",SUMPRODUCT(N411:N515,Q411:Q515,AJ411:AJ515),SUMPRODUCT(F411:F515,AJ411:AJ515))</f>
        <v>0</v>
      </c>
      <c r="AK531" s="291">
        <f>IF(AK410="kW",SUMPRODUCT(N411:N515,Q411:Q515,AK411:AK515),SUMPRODUCT(F411:F515,AK411:AK515))</f>
        <v>0</v>
      </c>
      <c r="AL531" s="291">
        <f>IF(AL410="kW",SUMPRODUCT(N411:N515,Q411:Q515,AL411:AL515),SUMPRODUCT(F411:F515,AL411:AL515))</f>
        <v>0</v>
      </c>
      <c r="AM531" s="337"/>
    </row>
    <row r="532" spans="2:39" ht="15">
      <c r="B532" s="324" t="s">
        <v>203</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SUMPRODUCT(G411:G515,Y411:Y515)</f>
        <v>765574.14724874473</v>
      </c>
      <c r="Z532" s="291">
        <f>SUMPRODUCT(G411:G515,Z411:Z515)</f>
        <v>423913.66229674709</v>
      </c>
      <c r="AA532" s="291">
        <f>IF(AA410="kW",SUMPRODUCT(N411:N515,R411:R515,AA411:AA515),SUMPRODUCT(G411:G515,AA411:AA515))</f>
        <v>898.73775210779547</v>
      </c>
      <c r="AB532" s="291">
        <f>IF(AB410="kW",SUMPRODUCT(N411:N515,R411:R515,AB411:AB515),SUMPRODUCT(G411:G515,AB411:AB515))</f>
        <v>7905.1406860432917</v>
      </c>
      <c r="AC532" s="291">
        <f>IF(AC410="kW",SUMPRODUCT(N411:N515,R411:R515,AC411:AC515),SUMPRODUCT(G411:G515, AC411:AC515))</f>
        <v>1270.2080210879938</v>
      </c>
      <c r="AD532" s="291">
        <f>IF(AD410="kW",SUMPRODUCT(N411:N515,R411:R515,AD411:AD515),SUMPRODUCT(G411:G515, AD411:AD515))</f>
        <v>0</v>
      </c>
      <c r="AE532" s="291">
        <f>IF(AE410="kW",SUMPRODUCT(N411:N515,R411:R515,AE411:AE515),SUMPRODUCT(G411:G515,AE411:AE515))</f>
        <v>0</v>
      </c>
      <c r="AF532" s="291">
        <f>IF(AF410="kW",SUMPRODUCT(N411:N515,R411:R515,AF411:AF515),SUMPRODUCT(G411:G515,AF411:AF515))</f>
        <v>0</v>
      </c>
      <c r="AG532" s="340">
        <f>'8.  Streetlighting'!F142</f>
        <v>461.74799999999999</v>
      </c>
      <c r="AH532" s="291">
        <f>IF(AH410="kW",SUMPRODUCT(N411:N515,R411:R515,AH411:AH515),SUMPRODUCT(G411:G515,AH411:AH515))</f>
        <v>0</v>
      </c>
      <c r="AI532" s="291">
        <f>IF(AI410="kW",SUMPRODUCT(N411:N515,R411:R515,AI411:AI515),SUMPRODUCT(G411:G515,AI411:AI515))</f>
        <v>0</v>
      </c>
      <c r="AJ532" s="291">
        <f>IF(AJ410="kW",SUMPRODUCT(N411:N515,R411:R515,AJ411:AJ515),SUMPRODUCT(G411:G515,AJ411:AJ515))</f>
        <v>0</v>
      </c>
      <c r="AK532" s="291">
        <f>IF(AK410="kW",SUMPRODUCT(N411:N515,R411:R515,AK411:AK515),SUMPRODUCT(G411:G515,AK411:AK515))</f>
        <v>0</v>
      </c>
      <c r="AL532" s="291">
        <f>IF(AL410="kW",SUMPRODUCT(N411:N515,R411:R515,AL411:AL515),SUMPRODUCT(G411:G515,AL411:AL515))</f>
        <v>0</v>
      </c>
      <c r="AM532" s="337"/>
    </row>
    <row r="533" spans="2:39" ht="15">
      <c r="B533" s="324" t="s">
        <v>204</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SUMPRODUCT(H411:H515,Y411:Y515)</f>
        <v>0</v>
      </c>
      <c r="Z533" s="291">
        <f>SUMPRODUCT(H411:H515,Z411:Z515)</f>
        <v>0</v>
      </c>
      <c r="AA533" s="291">
        <f>IF(AA410="kW",SUMPRODUCT(N411:N515,S411:S515,AA411:AA515),SUMPRODUCT(H411:H515,AA411:AA515))</f>
        <v>0</v>
      </c>
      <c r="AB533" s="291">
        <f>IF(AB410="kW",SUMPRODUCT(N411:N515,S411:S515,AB411:AB515),SUMPRODUCT(H411:H515,AB411:AB515))</f>
        <v>0</v>
      </c>
      <c r="AC533" s="291">
        <f>IF(AC410="kW",SUMPRODUCT(N411:N515,S411:S515,AC411:AC515),SUMPRODUCT(H411:H515, AC411:AC515))</f>
        <v>0</v>
      </c>
      <c r="AD533" s="291">
        <f>IF(AD410="kW",SUMPRODUCT(N411:N515,S411:S515,AD411:AD515),SUMPRODUCT(H411:H515, AD411:AD515))</f>
        <v>0</v>
      </c>
      <c r="AE533" s="291">
        <f>IF(AE410="kW",SUMPRODUCT(N411:N515,S411:S515,AE411:AE515),SUMPRODUCT(H411:H515,AE411:AE515))</f>
        <v>0</v>
      </c>
      <c r="AF533" s="291">
        <f>IF(AF410="kW",SUMPRODUCT(N411:N515,S411:S515,AF411:AF515),SUMPRODUCT(H411:H515,AF411:AF515))</f>
        <v>0</v>
      </c>
      <c r="AG533" s="340">
        <f>'8.  Streetlighting'!F143</f>
        <v>0</v>
      </c>
      <c r="AH533" s="291">
        <f>IF(AH410="kW",SUMPRODUCT(N411:N515,S411:S515,AH411:AH515),SUMPRODUCT(H411:H515,AH411:AH515))</f>
        <v>0</v>
      </c>
      <c r="AI533" s="291">
        <f>IF(AI410="kW",SUMPRODUCT(N411:N515,S411:S515,AI411:AI515),SUMPRODUCT(H411:H515,AI411:AI515))</f>
        <v>0</v>
      </c>
      <c r="AJ533" s="291">
        <f>IF(AJ410="kW",SUMPRODUCT(N411:N515,S411:S515,AJ411:AJ515),SUMPRODUCT(H411:H515,AJ411:AJ515))</f>
        <v>0</v>
      </c>
      <c r="AK533" s="291">
        <f>IF(AK410="kW",SUMPRODUCT(N411:N515,S411:S515,AK411:AK515),SUMPRODUCT(H411:H515,AK411:AK515))</f>
        <v>0</v>
      </c>
      <c r="AL533" s="291">
        <f>IF(AL410="kW",SUMPRODUCT(N411:N515,S411:S515,AL411:AL515),SUMPRODUCT(H411:H515,AL411:AL515))</f>
        <v>0</v>
      </c>
      <c r="AM533" s="337"/>
    </row>
    <row r="534" spans="2:39" ht="15">
      <c r="B534" s="324" t="s">
        <v>205</v>
      </c>
      <c r="C534" s="356"/>
      <c r="D534" s="279"/>
      <c r="E534" s="279"/>
      <c r="F534" s="279"/>
      <c r="G534" s="279"/>
      <c r="H534" s="279"/>
      <c r="I534" s="279"/>
      <c r="J534" s="279"/>
      <c r="K534" s="279"/>
      <c r="L534" s="279"/>
      <c r="M534" s="279"/>
      <c r="N534" s="279"/>
      <c r="O534" s="357"/>
      <c r="P534" s="279"/>
      <c r="Q534" s="279"/>
      <c r="R534" s="279"/>
      <c r="S534" s="304"/>
      <c r="T534" s="309"/>
      <c r="U534" s="309"/>
      <c r="V534" s="279"/>
      <c r="W534" s="279"/>
      <c r="X534" s="309"/>
      <c r="Y534" s="291">
        <f>SUMPRODUCT(I411:I515,Y411:Y515)</f>
        <v>0</v>
      </c>
      <c r="Z534" s="291">
        <f>SUMPRODUCT(I411:I515,Z411:Z515)</f>
        <v>0</v>
      </c>
      <c r="AA534" s="291">
        <f>IF(AA410="kW",SUMPRODUCT(N411:N515,T411:T515,AA411:AA515),SUMPRODUCT(I411:I515,AA411:AA515))</f>
        <v>0</v>
      </c>
      <c r="AB534" s="291">
        <f>IF(AB410="kW",SUMPRODUCT(N411:N515,T411:T515,AB411:AB515),SUMPRODUCT(I411:I515,AB411:AB515))</f>
        <v>0</v>
      </c>
      <c r="AC534" s="291">
        <f>IF(AC410="kW",SUMPRODUCT(N411:N515,T411:T515,AC411:AC515),SUMPRODUCT(I411:I515, AC411:AC515))</f>
        <v>0</v>
      </c>
      <c r="AD534" s="291">
        <f>IF(AD410="kW",SUMPRODUCT(N411:N515,T411:T515,AD411:AD515),SUMPRODUCT(I411:I515, AD411:AD515))</f>
        <v>0</v>
      </c>
      <c r="AE534" s="291">
        <f>IF(AE410="kW",SUMPRODUCT(N411:N515,T411:T515,AE411:AE515),SUMPRODUCT(I411:I515,AE411:AE515))</f>
        <v>0</v>
      </c>
      <c r="AF534" s="291">
        <f>IF(AF410="kW",SUMPRODUCT(N411:N515,T411:T515,AF411:AF515),SUMPRODUCT(I411:I515,AF411:AF515))</f>
        <v>0</v>
      </c>
      <c r="AG534" s="291">
        <f>IF(AG410="kW",SUMPRODUCT(N411:N515,T411:T515,AG411:AG515),SUMPRODUCT(I411:I515,AG411:AG515))</f>
        <v>0</v>
      </c>
      <c r="AH534" s="291">
        <f>IF(AH410="kW",SUMPRODUCT(N411:N515,T411:T515,AH411:AH515),SUMPRODUCT(I411:I515,AH411:AH515))</f>
        <v>0</v>
      </c>
      <c r="AI534" s="291">
        <f>IF(AI410="kW",SUMPRODUCT(N411:N515,T411:T515,AI411:AI515),SUMPRODUCT(I411:I515,AI411:AI515))</f>
        <v>0</v>
      </c>
      <c r="AJ534" s="291">
        <f>IF(AJ410="kW",SUMPRODUCT(N411:N515,T411:T515,AJ411:AJ515),SUMPRODUCT(I411:I515,AJ411:AJ515))</f>
        <v>0</v>
      </c>
      <c r="AK534" s="291">
        <f>IF(AK410="kW",SUMPRODUCT(N411:N515,T411:T515,AK411:AK515),SUMPRODUCT(I411:I515,AK411:AK515))</f>
        <v>0</v>
      </c>
      <c r="AL534" s="291">
        <f>IF(AL410="kW",SUMPRODUCT(N411:N515,T411:T515,AL411:AL515),SUMPRODUCT(I411:I515,AL411:AL515))</f>
        <v>0</v>
      </c>
      <c r="AM534" s="337"/>
    </row>
    <row r="535" spans="2:39" ht="15">
      <c r="B535" s="381" t="s">
        <v>206</v>
      </c>
      <c r="C535" s="359"/>
      <c r="D535" s="384"/>
      <c r="E535" s="384"/>
      <c r="F535" s="384"/>
      <c r="G535" s="384"/>
      <c r="H535" s="384"/>
      <c r="I535" s="384"/>
      <c r="J535" s="384"/>
      <c r="K535" s="384"/>
      <c r="L535" s="384"/>
      <c r="M535" s="384"/>
      <c r="N535" s="384"/>
      <c r="O535" s="383"/>
      <c r="P535" s="384"/>
      <c r="Q535" s="384"/>
      <c r="R535" s="384"/>
      <c r="S535" s="364"/>
      <c r="T535" s="385"/>
      <c r="U535" s="385"/>
      <c r="V535" s="384"/>
      <c r="W535" s="384"/>
      <c r="X535" s="385"/>
      <c r="Y535" s="326">
        <f>SUMPRODUCT(J411:J515,Y411:Y515)</f>
        <v>0</v>
      </c>
      <c r="Z535" s="326">
        <f>SUMPRODUCT(J411:J515,Z411:Z515)</f>
        <v>0</v>
      </c>
      <c r="AA535" s="326">
        <f>IF(AA410="kW",SUMPRODUCT(N411:N515,U411:U515,AA411:AA515),SUMPRODUCT(J411:J515,AA411:AA515))</f>
        <v>0</v>
      </c>
      <c r="AB535" s="326">
        <f>IF(AB410="kW",SUMPRODUCT(N411:N515,U411:U515,AB411:AB515),SUMPRODUCT(J411:J515,AB411:AB515))</f>
        <v>0</v>
      </c>
      <c r="AC535" s="326">
        <f>IF(AC410="kW",SUMPRODUCT(N411:N515,U411:U515,AC411:AC515),SUMPRODUCT(J411:J515, AC411:AC515))</f>
        <v>0</v>
      </c>
      <c r="AD535" s="326">
        <f>IF(AD410="kW",SUMPRODUCT(N411:N515,U411:U515,AD411:AD515),SUMPRODUCT(J411:J515, AD411:AD515))</f>
        <v>0</v>
      </c>
      <c r="AE535" s="326">
        <f>IF(AE410="kW",SUMPRODUCT(N411:N515,U411:U515,AE411:AE515),SUMPRODUCT(J411:J515,AE411:AE515))</f>
        <v>0</v>
      </c>
      <c r="AF535" s="326">
        <f>IF(AF410="kW",SUMPRODUCT(N411:N515,U411:U515,AF411:AF515),SUMPRODUCT(J411:J515,AF411:AF515))</f>
        <v>0</v>
      </c>
      <c r="AG535" s="326">
        <f>IF(AG410="kW",SUMPRODUCT(N411:N515,U411:U515,AG411:AG515),SUMPRODUCT(J411:J515,AG411:AG515))</f>
        <v>0</v>
      </c>
      <c r="AH535" s="326">
        <f>IF(AH410="kW",SUMPRODUCT(N411:N515,U411:U515,AH411:AH515),SUMPRODUCT(J411:J515,AH411:AH515))</f>
        <v>0</v>
      </c>
      <c r="AI535" s="326">
        <f>IF(AI410="kW",SUMPRODUCT(N411:N515,U411:U515,AI411:AI515),SUMPRODUCT(J411:J515,AI411:AI515))</f>
        <v>0</v>
      </c>
      <c r="AJ535" s="326">
        <f>IF(AJ410="kW",SUMPRODUCT(N411:N515,U411:U515,AJ411:AJ515),SUMPRODUCT(J411:J515,AJ411:AJ515))</f>
        <v>0</v>
      </c>
      <c r="AK535" s="326">
        <f>IF(AK410="kW",SUMPRODUCT(N411:N515,U411:U515,AK411:AK515),SUMPRODUCT(J411:J515,AK411:AK515))</f>
        <v>0</v>
      </c>
      <c r="AL535" s="326">
        <f>IF(AL410="kW",SUMPRODUCT(N411:N515,U411:U515,AL411:AL515),SUMPRODUCT(J411:J515,AL411:AL515))</f>
        <v>0</v>
      </c>
      <c r="AM535" s="386"/>
    </row>
    <row r="536" spans="2:39" ht="22.5" customHeight="1">
      <c r="B536" s="368" t="s">
        <v>734</v>
      </c>
      <c r="C536" s="387"/>
      <c r="D536" s="388"/>
      <c r="E536" s="388"/>
      <c r="F536" s="388"/>
      <c r="G536" s="388"/>
      <c r="H536" s="388"/>
      <c r="I536" s="388"/>
      <c r="J536" s="388"/>
      <c r="K536" s="388"/>
      <c r="L536" s="388"/>
      <c r="M536" s="388"/>
      <c r="N536" s="388"/>
      <c r="O536" s="388"/>
      <c r="P536" s="388"/>
      <c r="Q536" s="388"/>
      <c r="R536" s="388"/>
      <c r="S536" s="371"/>
      <c r="T536" s="372"/>
      <c r="U536" s="388"/>
      <c r="V536" s="388"/>
      <c r="W536" s="388"/>
      <c r="X536" s="388"/>
      <c r="Y536" s="409"/>
      <c r="Z536" s="409"/>
      <c r="AA536" s="409"/>
      <c r="AB536" s="409"/>
      <c r="AC536" s="409"/>
      <c r="AD536" s="409"/>
      <c r="AE536" s="409"/>
      <c r="AF536" s="409"/>
      <c r="AG536" s="409"/>
      <c r="AH536" s="409"/>
      <c r="AI536" s="409"/>
      <c r="AJ536" s="409"/>
      <c r="AK536" s="409"/>
      <c r="AL536" s="409"/>
      <c r="AM536" s="389"/>
    </row>
    <row r="538" spans="2:39" ht="15">
      <c r="B538" s="595" t="s">
        <v>525</v>
      </c>
    </row>
  </sheetData>
  <sheetProtection formatCells="0" formatColumns="0" formatRows="0" insertColumns="0" insertRows="0" insertHyperlinks="0" deleteColumns="0" deleteRows="0" sort="0" autoFilter="0" pivotTables="0"/>
  <mergeCells count="33">
    <mergeCell ref="Y278:AM278"/>
    <mergeCell ref="Y408:AM408"/>
    <mergeCell ref="B278:B279"/>
    <mergeCell ref="C278:C279"/>
    <mergeCell ref="E278:M278"/>
    <mergeCell ref="N278:N279"/>
    <mergeCell ref="P278:X278"/>
    <mergeCell ref="B408:B409"/>
    <mergeCell ref="C408:C409"/>
    <mergeCell ref="E408:M408"/>
    <mergeCell ref="N408:N409"/>
    <mergeCell ref="P408:X408"/>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7" location="'4.  2011-2014 LRAM'!A1" display="Return to top"/>
    <hyperlink ref="B538"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46"/>
  <sheetViews>
    <sheetView topLeftCell="A772" zoomScale="90" zoomScaleNormal="90" workbookViewId="0">
      <pane xSplit="2" topLeftCell="X1" activePane="topRight" state="frozen"/>
      <selection pane="topRight" activeCell="AG395" sqref="AG395:AG396"/>
    </sheetView>
  </sheetViews>
  <sheetFormatPr defaultColWidth="9.140625" defaultRowHeight="15" outlineLevelRow="1" outlineLevelCol="1"/>
  <cols>
    <col min="1" max="1" width="4.42578125" style="522" customWidth="1"/>
    <col min="2" max="2" width="44.140625" style="427" customWidth="1"/>
    <col min="3" max="3" width="13.42578125" style="427" customWidth="1"/>
    <col min="4" max="4" width="17" style="427" customWidth="1"/>
    <col min="5" max="5" width="11.28515625" style="427" bestFit="1" customWidth="1" outlineLevel="1"/>
    <col min="6" max="13" width="10.140625" style="427" bestFit="1" customWidth="1" outlineLevel="1"/>
    <col min="14" max="14" width="13.42578125" style="427" customWidth="1" outlineLevel="1"/>
    <col min="15" max="15" width="15.7109375" style="427" customWidth="1"/>
    <col min="16"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86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4"/>
      <c r="C16" s="861" t="s">
        <v>550</v>
      </c>
      <c r="D16" s="86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4" t="s">
        <v>504</v>
      </c>
      <c r="C18" s="865" t="s">
        <v>691</v>
      </c>
      <c r="D18" s="865"/>
      <c r="E18" s="865"/>
      <c r="F18" s="865"/>
      <c r="G18" s="865"/>
      <c r="H18" s="865"/>
      <c r="I18" s="865"/>
      <c r="J18" s="865"/>
      <c r="K18" s="865"/>
      <c r="L18" s="865"/>
      <c r="M18" s="865"/>
      <c r="N18" s="865"/>
      <c r="O18" s="865"/>
      <c r="P18" s="865"/>
      <c r="Q18" s="865"/>
      <c r="R18" s="865"/>
      <c r="S18" s="865"/>
      <c r="T18" s="865"/>
      <c r="U18" s="865"/>
      <c r="V18" s="865"/>
      <c r="W18" s="865"/>
      <c r="X18" s="865"/>
      <c r="Y18" s="606"/>
      <c r="Z18" s="606"/>
      <c r="AA18" s="606"/>
      <c r="AB18" s="606"/>
      <c r="AC18" s="606"/>
      <c r="AD18" s="606"/>
      <c r="AE18" s="270"/>
      <c r="AF18" s="265"/>
      <c r="AG18" s="265"/>
      <c r="AH18" s="265"/>
      <c r="AI18" s="265"/>
      <c r="AJ18" s="265"/>
      <c r="AK18" s="265"/>
      <c r="AL18" s="265"/>
      <c r="AM18" s="265"/>
    </row>
    <row r="19" spans="2:39" ht="45.75" customHeight="1">
      <c r="B19" s="864"/>
      <c r="C19" s="865" t="s">
        <v>573</v>
      </c>
      <c r="D19" s="865"/>
      <c r="E19" s="865"/>
      <c r="F19" s="865"/>
      <c r="G19" s="865"/>
      <c r="H19" s="865"/>
      <c r="I19" s="865"/>
      <c r="J19" s="865"/>
      <c r="K19" s="865"/>
      <c r="L19" s="865"/>
      <c r="M19" s="865"/>
      <c r="N19" s="865"/>
      <c r="O19" s="865"/>
      <c r="P19" s="865"/>
      <c r="Q19" s="865"/>
      <c r="R19" s="865"/>
      <c r="S19" s="865"/>
      <c r="T19" s="865"/>
      <c r="U19" s="865"/>
      <c r="V19" s="865"/>
      <c r="W19" s="865"/>
      <c r="X19" s="865"/>
      <c r="Y19" s="606"/>
      <c r="Z19" s="606"/>
      <c r="AA19" s="606"/>
      <c r="AB19" s="606"/>
      <c r="AC19" s="606"/>
      <c r="AD19" s="606"/>
      <c r="AE19" s="270"/>
      <c r="AF19" s="265"/>
      <c r="AG19" s="265"/>
      <c r="AH19" s="265"/>
      <c r="AI19" s="265"/>
      <c r="AJ19" s="265"/>
      <c r="AK19" s="265"/>
      <c r="AL19" s="265"/>
      <c r="AM19" s="265"/>
    </row>
    <row r="20" spans="2:39" ht="62.25" customHeight="1">
      <c r="B20" s="273"/>
      <c r="C20" s="865" t="s">
        <v>571</v>
      </c>
      <c r="D20" s="865"/>
      <c r="E20" s="865"/>
      <c r="F20" s="865"/>
      <c r="G20" s="865"/>
      <c r="H20" s="865"/>
      <c r="I20" s="865"/>
      <c r="J20" s="865"/>
      <c r="K20" s="865"/>
      <c r="L20" s="865"/>
      <c r="M20" s="865"/>
      <c r="N20" s="865"/>
      <c r="O20" s="865"/>
      <c r="P20" s="865"/>
      <c r="Q20" s="865"/>
      <c r="R20" s="865"/>
      <c r="S20" s="865"/>
      <c r="T20" s="865"/>
      <c r="U20" s="865"/>
      <c r="V20" s="865"/>
      <c r="W20" s="865"/>
      <c r="X20" s="865"/>
      <c r="Y20" s="606"/>
      <c r="Z20" s="606"/>
      <c r="AA20" s="606"/>
      <c r="AB20" s="606"/>
      <c r="AC20" s="606"/>
      <c r="AD20" s="606"/>
      <c r="AE20" s="428"/>
      <c r="AF20" s="265"/>
      <c r="AG20" s="265"/>
      <c r="AH20" s="265"/>
      <c r="AI20" s="265"/>
      <c r="AJ20" s="265"/>
      <c r="AK20" s="265"/>
      <c r="AL20" s="265"/>
      <c r="AM20" s="265"/>
    </row>
    <row r="21" spans="2:39" ht="37.5" customHeight="1">
      <c r="B21" s="273"/>
      <c r="C21" s="865" t="s">
        <v>636</v>
      </c>
      <c r="D21" s="865"/>
      <c r="E21" s="865"/>
      <c r="F21" s="865"/>
      <c r="G21" s="865"/>
      <c r="H21" s="865"/>
      <c r="I21" s="865"/>
      <c r="J21" s="865"/>
      <c r="K21" s="865"/>
      <c r="L21" s="865"/>
      <c r="M21" s="865"/>
      <c r="N21" s="865"/>
      <c r="O21" s="865"/>
      <c r="P21" s="865"/>
      <c r="Q21" s="865"/>
      <c r="R21" s="865"/>
      <c r="S21" s="865"/>
      <c r="T21" s="865"/>
      <c r="U21" s="865"/>
      <c r="V21" s="865"/>
      <c r="W21" s="865"/>
      <c r="X21" s="865"/>
      <c r="Y21" s="606"/>
      <c r="Z21" s="606"/>
      <c r="AA21" s="606"/>
      <c r="AB21" s="606"/>
      <c r="AC21" s="606"/>
      <c r="AD21" s="606"/>
      <c r="AE21" s="276"/>
      <c r="AF21" s="265"/>
      <c r="AG21" s="265"/>
      <c r="AH21" s="265"/>
      <c r="AI21" s="265"/>
      <c r="AJ21" s="265"/>
      <c r="AK21" s="265"/>
      <c r="AL21" s="265"/>
      <c r="AM21" s="265"/>
    </row>
    <row r="22" spans="2:39" ht="54.75" customHeight="1">
      <c r="B22" s="273"/>
      <c r="C22" s="865" t="s">
        <v>621</v>
      </c>
      <c r="D22" s="865"/>
      <c r="E22" s="865"/>
      <c r="F22" s="865"/>
      <c r="G22" s="865"/>
      <c r="H22" s="865"/>
      <c r="I22" s="865"/>
      <c r="J22" s="865"/>
      <c r="K22" s="865"/>
      <c r="L22" s="865"/>
      <c r="M22" s="865"/>
      <c r="N22" s="865"/>
      <c r="O22" s="865"/>
      <c r="P22" s="865"/>
      <c r="Q22" s="865"/>
      <c r="R22" s="865"/>
      <c r="S22" s="865"/>
      <c r="T22" s="865"/>
      <c r="U22" s="865"/>
      <c r="V22" s="865"/>
      <c r="W22" s="865"/>
      <c r="X22" s="865"/>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64"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64"/>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66" t="s">
        <v>211</v>
      </c>
      <c r="C34" s="868" t="s">
        <v>33</v>
      </c>
      <c r="D34" s="284" t="s">
        <v>421</v>
      </c>
      <c r="E34" s="870" t="s">
        <v>209</v>
      </c>
      <c r="F34" s="871"/>
      <c r="G34" s="871"/>
      <c r="H34" s="871"/>
      <c r="I34" s="871"/>
      <c r="J34" s="871"/>
      <c r="K34" s="871"/>
      <c r="L34" s="871"/>
      <c r="M34" s="872"/>
      <c r="N34" s="876" t="s">
        <v>213</v>
      </c>
      <c r="O34" s="284" t="s">
        <v>422</v>
      </c>
      <c r="P34" s="870" t="s">
        <v>212</v>
      </c>
      <c r="Q34" s="871"/>
      <c r="R34" s="871"/>
      <c r="S34" s="871"/>
      <c r="T34" s="871"/>
      <c r="U34" s="871"/>
      <c r="V34" s="871"/>
      <c r="W34" s="871"/>
      <c r="X34" s="872"/>
      <c r="Y34" s="873" t="s">
        <v>243</v>
      </c>
      <c r="Z34" s="874"/>
      <c r="AA34" s="874"/>
      <c r="AB34" s="874"/>
      <c r="AC34" s="874"/>
      <c r="AD34" s="874"/>
      <c r="AE34" s="874"/>
      <c r="AF34" s="874"/>
      <c r="AG34" s="874"/>
      <c r="AH34" s="874"/>
      <c r="AI34" s="874"/>
      <c r="AJ34" s="874"/>
      <c r="AK34" s="874"/>
      <c r="AL34" s="874"/>
      <c r="AM34" s="875"/>
    </row>
    <row r="35" spans="1:39" ht="65.25" customHeight="1">
      <c r="B35" s="867"/>
      <c r="C35" s="869"/>
      <c r="D35" s="285">
        <v>2015</v>
      </c>
      <c r="E35" s="285">
        <v>2016</v>
      </c>
      <c r="F35" s="285">
        <v>2017</v>
      </c>
      <c r="G35" s="285">
        <v>2018</v>
      </c>
      <c r="H35" s="285">
        <v>2019</v>
      </c>
      <c r="I35" s="285">
        <v>2020</v>
      </c>
      <c r="J35" s="285">
        <v>2021</v>
      </c>
      <c r="K35" s="285">
        <v>2022</v>
      </c>
      <c r="L35" s="285">
        <v>2023</v>
      </c>
      <c r="M35" s="429">
        <v>2024</v>
      </c>
      <c r="N35" s="87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999 kW</v>
      </c>
      <c r="AB35" s="285" t="str">
        <f>'1.  LRAMVA Summary'!G52</f>
        <v>Intermediate</v>
      </c>
      <c r="AC35" s="285" t="str">
        <f>'1.  LRAMVA Summary'!H52</f>
        <v>Large Use</v>
      </c>
      <c r="AD35" s="285" t="str">
        <f>'1.  LRAMVA Summary'!I52</f>
        <v>Embedded Distributor</v>
      </c>
      <c r="AE35" s="285" t="str">
        <f>'1.  LRAMVA Summary'!J52</f>
        <v>Unmetered Scattered Load</v>
      </c>
      <c r="AF35" s="285" t="str">
        <f>'1.  LRAMVA Summary'!K52</f>
        <v>Sentinel Lighting</v>
      </c>
      <c r="AG35" s="285" t="str">
        <f>'1.  LRAMVA Summary'!L52</f>
        <v>Street Lighting</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t="str">
        <f>'1.  LRAMVA Summary'!L53</f>
        <v>kW</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110197</v>
      </c>
      <c r="E38" s="295">
        <v>109167</v>
      </c>
      <c r="F38" s="295">
        <v>109167</v>
      </c>
      <c r="G38" s="295"/>
      <c r="H38" s="295"/>
      <c r="I38" s="295"/>
      <c r="J38" s="295"/>
      <c r="K38" s="295"/>
      <c r="L38" s="295"/>
      <c r="M38" s="295"/>
      <c r="N38" s="291"/>
      <c r="O38" s="295">
        <v>7</v>
      </c>
      <c r="P38" s="295">
        <v>7</v>
      </c>
      <c r="Q38" s="295">
        <v>7</v>
      </c>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2245</v>
      </c>
      <c r="E39" s="295">
        <v>2217</v>
      </c>
      <c r="F39" s="295">
        <v>2217</v>
      </c>
      <c r="G39" s="295"/>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314138</v>
      </c>
      <c r="E41" s="295">
        <v>308535</v>
      </c>
      <c r="F41" s="295">
        <v>308535</v>
      </c>
      <c r="G41" s="295"/>
      <c r="H41" s="295"/>
      <c r="I41" s="295"/>
      <c r="J41" s="295"/>
      <c r="K41" s="295"/>
      <c r="L41" s="295"/>
      <c r="M41" s="295"/>
      <c r="N41" s="291"/>
      <c r="O41" s="295">
        <v>21</v>
      </c>
      <c r="P41" s="295">
        <v>21</v>
      </c>
      <c r="Q41" s="295">
        <v>21</v>
      </c>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725</v>
      </c>
      <c r="E42" s="295">
        <v>719</v>
      </c>
      <c r="F42" s="295">
        <v>719</v>
      </c>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38491</v>
      </c>
      <c r="E44" s="295">
        <v>38491</v>
      </c>
      <c r="F44" s="295">
        <v>38491</v>
      </c>
      <c r="G44" s="295"/>
      <c r="H44" s="295"/>
      <c r="I44" s="295"/>
      <c r="J44" s="295"/>
      <c r="K44" s="295"/>
      <c r="L44" s="295"/>
      <c r="M44" s="295"/>
      <c r="N44" s="291"/>
      <c r="O44" s="295">
        <v>6</v>
      </c>
      <c r="P44" s="295">
        <v>6</v>
      </c>
      <c r="Q44" s="295">
        <v>6</v>
      </c>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679</v>
      </c>
      <c r="C47" s="291" t="s">
        <v>25</v>
      </c>
      <c r="D47" s="295">
        <v>165711</v>
      </c>
      <c r="E47" s="295">
        <v>165711</v>
      </c>
      <c r="F47" s="295">
        <v>165711</v>
      </c>
      <c r="G47" s="295"/>
      <c r="H47" s="295"/>
      <c r="I47" s="295"/>
      <c r="J47" s="295"/>
      <c r="K47" s="295"/>
      <c r="L47" s="295"/>
      <c r="M47" s="295"/>
      <c r="N47" s="291"/>
      <c r="O47" s="295">
        <v>86</v>
      </c>
      <c r="P47" s="295">
        <v>86</v>
      </c>
      <c r="Q47" s="295">
        <v>86</v>
      </c>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outlineLevel="1">
      <c r="B48" s="294" t="s">
        <v>736</v>
      </c>
      <c r="C48" s="291" t="s">
        <v>163</v>
      </c>
      <c r="D48" s="295">
        <v>3308</v>
      </c>
      <c r="E48" s="295">
        <v>3308</v>
      </c>
      <c r="F48" s="295">
        <v>3308</v>
      </c>
      <c r="G48" s="295"/>
      <c r="H48" s="295"/>
      <c r="I48" s="295"/>
      <c r="J48" s="295"/>
      <c r="K48" s="295"/>
      <c r="L48" s="295"/>
      <c r="M48" s="295"/>
      <c r="N48" s="468"/>
      <c r="O48" s="295">
        <v>2</v>
      </c>
      <c r="P48" s="295">
        <v>2</v>
      </c>
      <c r="Q48" s="295">
        <v>2</v>
      </c>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16853</v>
      </c>
      <c r="E50" s="295">
        <v>16853</v>
      </c>
      <c r="F50" s="295">
        <v>16853</v>
      </c>
      <c r="G50" s="295"/>
      <c r="H50" s="295"/>
      <c r="I50" s="295"/>
      <c r="J50" s="295"/>
      <c r="K50" s="295"/>
      <c r="L50" s="295"/>
      <c r="M50" s="295"/>
      <c r="N50" s="291"/>
      <c r="O50" s="295">
        <v>5</v>
      </c>
      <c r="P50" s="295">
        <v>5</v>
      </c>
      <c r="Q50" s="295">
        <v>5</v>
      </c>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outlineLevel="1">
      <c r="B51" s="294" t="s">
        <v>736</v>
      </c>
      <c r="C51" s="291" t="s">
        <v>163</v>
      </c>
      <c r="D51" s="295">
        <v>34777</v>
      </c>
      <c r="E51" s="295">
        <v>34777</v>
      </c>
      <c r="F51" s="295">
        <v>34777</v>
      </c>
      <c r="G51" s="295"/>
      <c r="H51" s="295"/>
      <c r="I51" s="295"/>
      <c r="J51" s="295"/>
      <c r="K51" s="295"/>
      <c r="L51" s="295"/>
      <c r="M51" s="295"/>
      <c r="N51" s="468"/>
      <c r="O51" s="295">
        <v>2</v>
      </c>
      <c r="P51" s="295">
        <v>2</v>
      </c>
      <c r="Q51" s="295">
        <v>2</v>
      </c>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498894</v>
      </c>
      <c r="E54" s="295">
        <v>498894</v>
      </c>
      <c r="F54" s="295">
        <v>498894</v>
      </c>
      <c r="G54" s="295"/>
      <c r="H54" s="295"/>
      <c r="I54" s="295"/>
      <c r="J54" s="295"/>
      <c r="K54" s="295"/>
      <c r="L54" s="295"/>
      <c r="M54" s="295"/>
      <c r="N54" s="295">
        <v>12</v>
      </c>
      <c r="O54" s="295">
        <v>106</v>
      </c>
      <c r="P54" s="295">
        <v>106</v>
      </c>
      <c r="Q54" s="295">
        <v>106</v>
      </c>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736</v>
      </c>
      <c r="C55" s="291" t="s">
        <v>163</v>
      </c>
      <c r="D55" s="295">
        <v>33571</v>
      </c>
      <c r="E55" s="295">
        <v>33571</v>
      </c>
      <c r="F55" s="295">
        <v>33571</v>
      </c>
      <c r="G55" s="295"/>
      <c r="H55" s="295"/>
      <c r="I55" s="295"/>
      <c r="J55" s="295"/>
      <c r="K55" s="295"/>
      <c r="L55" s="295"/>
      <c r="M55" s="295"/>
      <c r="N55" s="295">
        <f>N54</f>
        <v>12</v>
      </c>
      <c r="O55" s="295">
        <v>7</v>
      </c>
      <c r="P55" s="295">
        <v>7</v>
      </c>
      <c r="Q55" s="295">
        <v>7</v>
      </c>
      <c r="R55" s="295"/>
      <c r="S55" s="295"/>
      <c r="T55" s="295"/>
      <c r="U55" s="295"/>
      <c r="V55" s="295"/>
      <c r="W55" s="295"/>
      <c r="X55" s="29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2452876</v>
      </c>
      <c r="E57" s="295">
        <v>2452876</v>
      </c>
      <c r="F57" s="295">
        <v>2401913</v>
      </c>
      <c r="G57" s="295"/>
      <c r="H57" s="295"/>
      <c r="I57" s="295"/>
      <c r="J57" s="295"/>
      <c r="K57" s="295"/>
      <c r="L57" s="295"/>
      <c r="M57" s="295"/>
      <c r="N57" s="295">
        <v>12</v>
      </c>
      <c r="O57" s="295">
        <v>414</v>
      </c>
      <c r="P57" s="295">
        <v>414</v>
      </c>
      <c r="Q57" s="295">
        <v>397</v>
      </c>
      <c r="R57" s="295"/>
      <c r="S57" s="295"/>
      <c r="T57" s="295"/>
      <c r="U57" s="295"/>
      <c r="V57" s="295"/>
      <c r="W57" s="295"/>
      <c r="X57" s="295"/>
      <c r="Y57" s="770"/>
      <c r="Z57" s="770">
        <v>8.7687359069734017E-2</v>
      </c>
      <c r="AA57" s="770">
        <v>0.46178378766794609</v>
      </c>
      <c r="AB57" s="410">
        <v>0.24549198494119084</v>
      </c>
      <c r="AC57" s="770">
        <v>0.20206819424878295</v>
      </c>
      <c r="AD57" s="410"/>
      <c r="AE57" s="410"/>
      <c r="AF57" s="415"/>
      <c r="AG57" s="415"/>
      <c r="AH57" s="415"/>
      <c r="AI57" s="415"/>
      <c r="AJ57" s="415"/>
      <c r="AK57" s="415"/>
      <c r="AL57" s="415"/>
      <c r="AM57" s="296">
        <f>SUM(Y57:AL57)</f>
        <v>0.99703132592765387</v>
      </c>
    </row>
    <row r="58" spans="1:39" ht="28.5" customHeight="1" outlineLevel="1">
      <c r="B58" s="792" t="s">
        <v>777</v>
      </c>
      <c r="C58" s="291"/>
      <c r="D58" s="753">
        <f>'8.  Streetlighting'!H30</f>
        <v>187637.41082164331</v>
      </c>
      <c r="E58" s="753">
        <f>D58</f>
        <v>187637.41082164331</v>
      </c>
      <c r="F58" s="753">
        <f>E58</f>
        <v>187637.41082164331</v>
      </c>
      <c r="G58" s="295"/>
      <c r="H58" s="295"/>
      <c r="I58" s="295"/>
      <c r="J58" s="295"/>
      <c r="K58" s="295"/>
      <c r="L58" s="295"/>
      <c r="M58" s="295"/>
      <c r="N58" s="295"/>
      <c r="O58" s="295"/>
      <c r="P58" s="295"/>
      <c r="Q58" s="295"/>
      <c r="R58" s="295"/>
      <c r="S58" s="295"/>
      <c r="T58" s="295"/>
      <c r="U58" s="295"/>
      <c r="V58" s="295"/>
      <c r="W58" s="295"/>
      <c r="X58" s="295"/>
      <c r="Y58" s="770"/>
      <c r="Z58" s="770">
        <f>Z57</f>
        <v>8.7687359069734017E-2</v>
      </c>
      <c r="AA58" s="770">
        <f>AA57</f>
        <v>0.46178378766794609</v>
      </c>
      <c r="AB58" s="770">
        <f>AB57</f>
        <v>0.24549198494119084</v>
      </c>
      <c r="AC58" s="770">
        <f>AC57</f>
        <v>0.20206819424878295</v>
      </c>
      <c r="AD58" s="410"/>
      <c r="AE58" s="410"/>
      <c r="AF58" s="415"/>
      <c r="AG58" s="415"/>
      <c r="AH58" s="415"/>
      <c r="AI58" s="415"/>
      <c r="AJ58" s="415"/>
      <c r="AK58" s="415"/>
      <c r="AL58" s="415"/>
      <c r="AM58" s="296"/>
    </row>
    <row r="59" spans="1:39" ht="28.5" customHeight="1" outlineLevel="1">
      <c r="B59" s="294" t="s">
        <v>736</v>
      </c>
      <c r="C59" s="291" t="s">
        <v>163</v>
      </c>
      <c r="D59" s="295">
        <v>62843</v>
      </c>
      <c r="E59" s="295">
        <v>62843</v>
      </c>
      <c r="F59" s="295">
        <v>62843</v>
      </c>
      <c r="G59" s="295"/>
      <c r="H59" s="295"/>
      <c r="I59" s="295"/>
      <c r="J59" s="295"/>
      <c r="K59" s="295"/>
      <c r="L59" s="295"/>
      <c r="M59" s="295"/>
      <c r="N59" s="295">
        <v>12</v>
      </c>
      <c r="O59" s="295">
        <v>4</v>
      </c>
      <c r="P59" s="295">
        <v>4</v>
      </c>
      <c r="Q59" s="295">
        <v>4</v>
      </c>
      <c r="R59" s="295"/>
      <c r="S59" s="295"/>
      <c r="T59" s="295"/>
      <c r="U59" s="295"/>
      <c r="V59" s="295"/>
      <c r="W59" s="295"/>
      <c r="X59" s="295"/>
      <c r="Y59" s="770">
        <f t="shared" ref="Y59:AE59" si="66">Y57</f>
        <v>0</v>
      </c>
      <c r="Z59" s="770">
        <f t="shared" si="66"/>
        <v>8.7687359069734017E-2</v>
      </c>
      <c r="AA59" s="770">
        <f t="shared" si="66"/>
        <v>0.46178378766794609</v>
      </c>
      <c r="AB59" s="770">
        <f t="shared" si="66"/>
        <v>0.24549198494119084</v>
      </c>
      <c r="AC59" s="770">
        <f t="shared" si="66"/>
        <v>0.20206819424878295</v>
      </c>
      <c r="AD59" s="770">
        <f t="shared" si="66"/>
        <v>0</v>
      </c>
      <c r="AE59" s="770">
        <f t="shared" si="66"/>
        <v>0</v>
      </c>
      <c r="AF59" s="415"/>
      <c r="AG59" s="415"/>
      <c r="AH59" s="415"/>
      <c r="AI59" s="415"/>
      <c r="AJ59" s="415"/>
      <c r="AK59" s="415"/>
      <c r="AL59" s="415"/>
      <c r="AM59" s="296"/>
    </row>
    <row r="60" spans="1:39" outlineLevel="1">
      <c r="B60" s="294" t="s">
        <v>735</v>
      </c>
      <c r="C60" s="291" t="s">
        <v>163</v>
      </c>
      <c r="D60" s="295">
        <v>-34038</v>
      </c>
      <c r="E60" s="295">
        <v>-34038</v>
      </c>
      <c r="F60" s="295">
        <v>16925</v>
      </c>
      <c r="G60" s="295"/>
      <c r="H60" s="295"/>
      <c r="I60" s="295"/>
      <c r="J60" s="295"/>
      <c r="K60" s="295"/>
      <c r="L60" s="295"/>
      <c r="M60" s="295"/>
      <c r="N60" s="295">
        <f>N57</f>
        <v>12</v>
      </c>
      <c r="O60" s="295">
        <v>-10</v>
      </c>
      <c r="P60" s="295">
        <v>-10</v>
      </c>
      <c r="Q60" s="295">
        <v>6</v>
      </c>
      <c r="R60" s="295"/>
      <c r="S60" s="295"/>
      <c r="T60" s="295"/>
      <c r="U60" s="295"/>
      <c r="V60" s="295"/>
      <c r="W60" s="295"/>
      <c r="X60" s="295"/>
      <c r="Y60" s="411">
        <f>Y57</f>
        <v>0</v>
      </c>
      <c r="Z60" s="411">
        <f>Z57</f>
        <v>8.7687359069734017E-2</v>
      </c>
      <c r="AA60" s="411">
        <f t="shared" ref="AA60" si="67">AA57</f>
        <v>0.46178378766794609</v>
      </c>
      <c r="AB60" s="411">
        <f t="shared" ref="AB60" si="68">AB57</f>
        <v>0.24549198494119084</v>
      </c>
      <c r="AC60" s="411">
        <f t="shared" ref="AC60" si="69">AC57</f>
        <v>0.20206819424878295</v>
      </c>
      <c r="AD60" s="411">
        <f t="shared" ref="AD60" si="70">AD57</f>
        <v>0</v>
      </c>
      <c r="AE60" s="411">
        <f t="shared" ref="AE60" si="71">AE57</f>
        <v>0</v>
      </c>
      <c r="AF60" s="411">
        <f t="shared" ref="AF60" si="72">AF57</f>
        <v>0</v>
      </c>
      <c r="AG60" s="411">
        <f t="shared" ref="AG60" si="73">AG57</f>
        <v>0</v>
      </c>
      <c r="AH60" s="411">
        <f t="shared" ref="AH60" si="74">AH57</f>
        <v>0</v>
      </c>
      <c r="AI60" s="411">
        <f t="shared" ref="AI60" si="75">AI57</f>
        <v>0</v>
      </c>
      <c r="AJ60" s="411">
        <f t="shared" ref="AJ60" si="76">AJ57</f>
        <v>0</v>
      </c>
      <c r="AK60" s="411">
        <f t="shared" ref="AK60" si="77">AK57</f>
        <v>0</v>
      </c>
      <c r="AL60" s="411">
        <f t="shared" ref="AL60" si="78">AL57</f>
        <v>0</v>
      </c>
      <c r="AM60" s="311"/>
    </row>
    <row r="61" spans="1:39"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137291</v>
      </c>
      <c r="E62" s="295">
        <v>123187</v>
      </c>
      <c r="F62" s="295">
        <v>64080</v>
      </c>
      <c r="G62" s="295"/>
      <c r="H62" s="295"/>
      <c r="I62" s="295"/>
      <c r="J62" s="295"/>
      <c r="K62" s="295"/>
      <c r="L62" s="295"/>
      <c r="M62" s="295"/>
      <c r="N62" s="295">
        <v>12</v>
      </c>
      <c r="O62" s="295">
        <v>34</v>
      </c>
      <c r="P62" s="295">
        <v>31</v>
      </c>
      <c r="Q62" s="295">
        <v>15</v>
      </c>
      <c r="R62" s="295"/>
      <c r="S62" s="295"/>
      <c r="T62" s="295"/>
      <c r="U62" s="295"/>
      <c r="V62" s="295"/>
      <c r="W62" s="295"/>
      <c r="X62" s="295"/>
      <c r="Y62" s="415"/>
      <c r="Z62" s="533">
        <v>1</v>
      </c>
      <c r="AA62" s="410"/>
      <c r="AB62" s="410"/>
      <c r="AC62" s="410"/>
      <c r="AD62" s="410"/>
      <c r="AE62" s="410"/>
      <c r="AF62" s="415"/>
      <c r="AG62" s="415"/>
      <c r="AH62" s="415"/>
      <c r="AI62" s="415"/>
      <c r="AJ62" s="415"/>
      <c r="AK62" s="415"/>
      <c r="AL62" s="415"/>
      <c r="AM62" s="296">
        <f>SUM(Y62:AL62)</f>
        <v>1</v>
      </c>
    </row>
    <row r="63" spans="1:39" outlineLevel="1">
      <c r="B63" s="294" t="s">
        <v>735</v>
      </c>
      <c r="C63" s="291" t="s">
        <v>163</v>
      </c>
      <c r="D63" s="295">
        <v>-58825</v>
      </c>
      <c r="E63" s="295">
        <v>-44721</v>
      </c>
      <c r="F63" s="295">
        <v>14385</v>
      </c>
      <c r="G63" s="295"/>
      <c r="H63" s="295"/>
      <c r="I63" s="295"/>
      <c r="J63" s="295"/>
      <c r="K63" s="295"/>
      <c r="L63" s="295"/>
      <c r="M63" s="295"/>
      <c r="N63" s="295">
        <f>N62</f>
        <v>12</v>
      </c>
      <c r="O63" s="295">
        <v>-15</v>
      </c>
      <c r="P63" s="295">
        <v>-12</v>
      </c>
      <c r="Q63" s="295">
        <v>4</v>
      </c>
      <c r="R63" s="295"/>
      <c r="S63" s="295"/>
      <c r="T63" s="295"/>
      <c r="U63" s="295"/>
      <c r="V63" s="295"/>
      <c r="W63" s="295"/>
      <c r="X63" s="295"/>
      <c r="Y63" s="411">
        <f>Y62</f>
        <v>0</v>
      </c>
      <c r="Z63" s="411">
        <f t="shared" ref="Z63" si="79">Z62</f>
        <v>1</v>
      </c>
      <c r="AA63" s="411">
        <f t="shared" ref="AA63" si="80">AA62</f>
        <v>0</v>
      </c>
      <c r="AB63" s="411">
        <f t="shared" ref="AB63" si="81">AB62</f>
        <v>0</v>
      </c>
      <c r="AC63" s="411">
        <f t="shared" ref="AC63" si="82">AC62</f>
        <v>0</v>
      </c>
      <c r="AD63" s="411">
        <f t="shared" ref="AD63" si="83">AD62</f>
        <v>0</v>
      </c>
      <c r="AE63" s="411">
        <f t="shared" ref="AE63" si="84">AE62</f>
        <v>0</v>
      </c>
      <c r="AF63" s="411">
        <f t="shared" ref="AF63" si="85">AF62</f>
        <v>0</v>
      </c>
      <c r="AG63" s="411">
        <f t="shared" ref="AG63" si="86">AG62</f>
        <v>0</v>
      </c>
      <c r="AH63" s="411">
        <f t="shared" ref="AH63" si="87">AH62</f>
        <v>0</v>
      </c>
      <c r="AI63" s="411">
        <f t="shared" ref="AI63" si="88">AI62</f>
        <v>0</v>
      </c>
      <c r="AJ63" s="411">
        <f t="shared" ref="AJ63" si="89">AJ62</f>
        <v>0</v>
      </c>
      <c r="AK63" s="411">
        <f t="shared" ref="AK63" si="90">AK62</f>
        <v>0</v>
      </c>
      <c r="AL63" s="411">
        <f t="shared" ref="AL63" si="91">AL62</f>
        <v>0</v>
      </c>
      <c r="AM63" s="311"/>
    </row>
    <row r="64" spans="1:39"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 si="92">Z65</f>
        <v>0</v>
      </c>
      <c r="AA66" s="411">
        <f t="shared" ref="AA66" si="93">AA65</f>
        <v>0</v>
      </c>
      <c r="AB66" s="411">
        <f t="shared" ref="AB66" si="94">AB65</f>
        <v>0</v>
      </c>
      <c r="AC66" s="411">
        <f t="shared" ref="AC66" si="95">AC65</f>
        <v>0</v>
      </c>
      <c r="AD66" s="411">
        <f t="shared" ref="AD66" si="96">AD65</f>
        <v>0</v>
      </c>
      <c r="AE66" s="411">
        <f t="shared" ref="AE66" si="97">AE65</f>
        <v>0</v>
      </c>
      <c r="AF66" s="411">
        <f t="shared" ref="AF66" si="98">AF65</f>
        <v>0</v>
      </c>
      <c r="AG66" s="411">
        <f t="shared" ref="AG66" si="99">AG65</f>
        <v>0</v>
      </c>
      <c r="AH66" s="411">
        <f t="shared" ref="AH66" si="100">AH65</f>
        <v>0</v>
      </c>
      <c r="AI66" s="411">
        <f t="shared" ref="AI66" si="101">AI65</f>
        <v>0</v>
      </c>
      <c r="AJ66" s="411">
        <f t="shared" ref="AJ66" si="102">AJ65</f>
        <v>0</v>
      </c>
      <c r="AK66" s="411">
        <f t="shared" ref="AK66" si="103">AK65</f>
        <v>0</v>
      </c>
      <c r="AL66" s="411">
        <f t="shared" ref="AL66" si="104">AL65</f>
        <v>0</v>
      </c>
      <c r="AM66" s="311"/>
    </row>
    <row r="67" spans="1:39"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105">Z68</f>
        <v>0</v>
      </c>
      <c r="AA69" s="411">
        <f t="shared" ref="AA69" si="106">AA68</f>
        <v>0</v>
      </c>
      <c r="AB69" s="411">
        <f t="shared" ref="AB69" si="107">AB68</f>
        <v>0</v>
      </c>
      <c r="AC69" s="411">
        <f t="shared" ref="AC69" si="108">AC68</f>
        <v>0</v>
      </c>
      <c r="AD69" s="411">
        <f t="shared" ref="AD69" si="109">AD68</f>
        <v>0</v>
      </c>
      <c r="AE69" s="411">
        <f t="shared" ref="AE69" si="110">AE68</f>
        <v>0</v>
      </c>
      <c r="AF69" s="411">
        <f t="shared" ref="AF69" si="111">AF68</f>
        <v>0</v>
      </c>
      <c r="AG69" s="411">
        <f t="shared" ref="AG69" si="112">AG68</f>
        <v>0</v>
      </c>
      <c r="AH69" s="411">
        <f t="shared" ref="AH69" si="113">AH68</f>
        <v>0</v>
      </c>
      <c r="AI69" s="411">
        <f t="shared" ref="AI69" si="114">AI68</f>
        <v>0</v>
      </c>
      <c r="AJ69" s="411">
        <f t="shared" ref="AJ69" si="115">AJ68</f>
        <v>0</v>
      </c>
      <c r="AK69" s="411">
        <f t="shared" ref="AK69" si="116">AK68</f>
        <v>0</v>
      </c>
      <c r="AL69" s="411">
        <f t="shared" ref="AL69" si="117">AL68</f>
        <v>0</v>
      </c>
      <c r="AM69" s="311"/>
    </row>
    <row r="70" spans="1:39"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75"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outlineLevel="1">
      <c r="A72" s="522">
        <v>11</v>
      </c>
      <c r="B72" s="520" t="s">
        <v>104</v>
      </c>
      <c r="C72" s="291" t="s">
        <v>25</v>
      </c>
      <c r="D72" s="295"/>
      <c r="E72" s="295"/>
      <c r="F72" s="295"/>
      <c r="G72" s="295"/>
      <c r="H72" s="295"/>
      <c r="I72" s="295"/>
      <c r="J72" s="295"/>
      <c r="K72" s="295"/>
      <c r="L72" s="295"/>
      <c r="M72" s="295"/>
      <c r="N72" s="295">
        <v>12</v>
      </c>
      <c r="O72" s="295"/>
      <c r="P72" s="295"/>
      <c r="Q72" s="753"/>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118">Z72</f>
        <v>0</v>
      </c>
      <c r="AA73" s="411">
        <f t="shared" ref="AA73" si="119">AA72</f>
        <v>0</v>
      </c>
      <c r="AB73" s="411">
        <f t="shared" ref="AB73" si="120">AB72</f>
        <v>0</v>
      </c>
      <c r="AC73" s="411">
        <f t="shared" ref="AC73" si="121">AC72</f>
        <v>0</v>
      </c>
      <c r="AD73" s="411">
        <f t="shared" ref="AD73" si="122">AD72</f>
        <v>0</v>
      </c>
      <c r="AE73" s="411">
        <f t="shared" ref="AE73" si="123">AE72</f>
        <v>0</v>
      </c>
      <c r="AF73" s="411">
        <f t="shared" ref="AF73" si="124">AF72</f>
        <v>0</v>
      </c>
      <c r="AG73" s="411">
        <f t="shared" ref="AG73" si="125">AG72</f>
        <v>0</v>
      </c>
      <c r="AH73" s="411">
        <f t="shared" ref="AH73" si="126">AH72</f>
        <v>0</v>
      </c>
      <c r="AI73" s="411">
        <f t="shared" ref="AI73" si="127">AI72</f>
        <v>0</v>
      </c>
      <c r="AJ73" s="411">
        <f t="shared" ref="AJ73" si="128">AJ72</f>
        <v>0</v>
      </c>
      <c r="AK73" s="411">
        <f t="shared" ref="AK73" si="129">AK72</f>
        <v>0</v>
      </c>
      <c r="AL73" s="411">
        <f t="shared" ref="AL73" si="130">AL72</f>
        <v>0</v>
      </c>
      <c r="AM73" s="297"/>
    </row>
    <row r="74" spans="1:39"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45"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31">Z75</f>
        <v>0</v>
      </c>
      <c r="AA76" s="411">
        <f t="shared" ref="AA76" si="132">AA75</f>
        <v>0</v>
      </c>
      <c r="AB76" s="411">
        <f t="shared" ref="AB76" si="133">AB75</f>
        <v>0</v>
      </c>
      <c r="AC76" s="411">
        <f t="shared" ref="AC76" si="134">AC75</f>
        <v>0</v>
      </c>
      <c r="AD76" s="411">
        <f t="shared" ref="AD76" si="135">AD75</f>
        <v>0</v>
      </c>
      <c r="AE76" s="411">
        <f t="shared" ref="AE76" si="136">AE75</f>
        <v>0</v>
      </c>
      <c r="AF76" s="411">
        <f t="shared" ref="AF76" si="137">AF75</f>
        <v>0</v>
      </c>
      <c r="AG76" s="411">
        <f t="shared" ref="AG76" si="138">AG75</f>
        <v>0</v>
      </c>
      <c r="AH76" s="411">
        <f t="shared" ref="AH76" si="139">AH75</f>
        <v>0</v>
      </c>
      <c r="AI76" s="411">
        <f t="shared" ref="AI76" si="140">AI75</f>
        <v>0</v>
      </c>
      <c r="AJ76" s="411">
        <f t="shared" ref="AJ76" si="141">AJ75</f>
        <v>0</v>
      </c>
      <c r="AK76" s="411">
        <f t="shared" ref="AK76" si="142">AK75</f>
        <v>0</v>
      </c>
      <c r="AL76" s="411">
        <f t="shared" ref="AL76" si="143">AL75</f>
        <v>0</v>
      </c>
      <c r="AM76" s="297"/>
    </row>
    <row r="77" spans="1:39"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v>1976348</v>
      </c>
      <c r="E78" s="295">
        <v>1976348</v>
      </c>
      <c r="F78" s="295">
        <v>1976348</v>
      </c>
      <c r="G78" s="295"/>
      <c r="H78" s="295"/>
      <c r="I78" s="295"/>
      <c r="J78" s="295"/>
      <c r="K78" s="295"/>
      <c r="L78" s="295"/>
      <c r="M78" s="295"/>
      <c r="N78" s="295">
        <v>12</v>
      </c>
      <c r="O78" s="295">
        <v>372</v>
      </c>
      <c r="P78" s="295">
        <v>372</v>
      </c>
      <c r="Q78" s="295">
        <v>372</v>
      </c>
      <c r="R78" s="295"/>
      <c r="S78" s="295"/>
      <c r="T78" s="295"/>
      <c r="U78" s="295"/>
      <c r="V78" s="295"/>
      <c r="W78" s="295"/>
      <c r="X78" s="295"/>
      <c r="Y78" s="410"/>
      <c r="Z78" s="410"/>
      <c r="AA78" s="410"/>
      <c r="AB78" s="410"/>
      <c r="AC78" s="410">
        <v>1</v>
      </c>
      <c r="AD78" s="410"/>
      <c r="AE78" s="410"/>
      <c r="AF78" s="415"/>
      <c r="AG78" s="415"/>
      <c r="AH78" s="415"/>
      <c r="AI78" s="415"/>
      <c r="AJ78" s="415"/>
      <c r="AK78" s="415"/>
      <c r="AL78" s="415"/>
      <c r="AM78" s="296">
        <f>SUM(Y78:AL78)</f>
        <v>1</v>
      </c>
    </row>
    <row r="79" spans="1:39"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44">Z78</f>
        <v>0</v>
      </c>
      <c r="AA79" s="411">
        <f t="shared" si="144"/>
        <v>0</v>
      </c>
      <c r="AB79" s="411">
        <f t="shared" si="144"/>
        <v>0</v>
      </c>
      <c r="AC79" s="411">
        <f t="shared" si="144"/>
        <v>1</v>
      </c>
      <c r="AD79" s="411">
        <f t="shared" si="144"/>
        <v>0</v>
      </c>
      <c r="AE79" s="411">
        <f t="shared" si="144"/>
        <v>0</v>
      </c>
      <c r="AF79" s="411">
        <f t="shared" si="144"/>
        <v>0</v>
      </c>
      <c r="AG79" s="411">
        <f t="shared" si="144"/>
        <v>0</v>
      </c>
      <c r="AH79" s="411">
        <f t="shared" si="144"/>
        <v>0</v>
      </c>
      <c r="AI79" s="411">
        <f t="shared" si="144"/>
        <v>0</v>
      </c>
      <c r="AJ79" s="411">
        <f t="shared" si="144"/>
        <v>0</v>
      </c>
      <c r="AK79" s="411">
        <f t="shared" si="144"/>
        <v>0</v>
      </c>
      <c r="AL79" s="411">
        <f t="shared" si="144"/>
        <v>0</v>
      </c>
      <c r="AM79" s="306"/>
    </row>
    <row r="80" spans="1:39"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75"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outlineLevel="1">
      <c r="A82" s="522">
        <v>14</v>
      </c>
      <c r="B82" s="315" t="s">
        <v>108</v>
      </c>
      <c r="C82" s="291" t="s">
        <v>25</v>
      </c>
      <c r="D82" s="295">
        <v>69013</v>
      </c>
      <c r="E82" s="295">
        <v>54769</v>
      </c>
      <c r="F82" s="295">
        <v>52128</v>
      </c>
      <c r="G82" s="295"/>
      <c r="H82" s="295"/>
      <c r="I82" s="295"/>
      <c r="J82" s="295"/>
      <c r="K82" s="295"/>
      <c r="L82" s="295"/>
      <c r="M82" s="295"/>
      <c r="N82" s="295">
        <v>12</v>
      </c>
      <c r="O82" s="295">
        <v>6</v>
      </c>
      <c r="P82" s="295">
        <v>5</v>
      </c>
      <c r="Q82" s="295">
        <v>5</v>
      </c>
      <c r="R82" s="295"/>
      <c r="S82" s="295"/>
      <c r="T82" s="295"/>
      <c r="U82" s="295"/>
      <c r="V82" s="295"/>
      <c r="W82" s="295"/>
      <c r="X82" s="295"/>
      <c r="Y82" s="770">
        <v>1</v>
      </c>
      <c r="Z82" s="410"/>
      <c r="AA82" s="410"/>
      <c r="AB82" s="410"/>
      <c r="AC82" s="410"/>
      <c r="AD82" s="410"/>
      <c r="AE82" s="410"/>
      <c r="AF82" s="410"/>
      <c r="AG82" s="410"/>
      <c r="AH82" s="410"/>
      <c r="AI82" s="410"/>
      <c r="AJ82" s="410"/>
      <c r="AK82" s="410"/>
      <c r="AL82" s="410"/>
      <c r="AM82" s="296">
        <f>SUM(Y82:AL82)</f>
        <v>1</v>
      </c>
    </row>
    <row r="83" spans="1:40" outlineLevel="1">
      <c r="B83" s="294" t="s">
        <v>267</v>
      </c>
      <c r="C83" s="291" t="s">
        <v>163</v>
      </c>
      <c r="D83" s="295"/>
      <c r="E83" s="295"/>
      <c r="F83" s="295"/>
      <c r="G83" s="295"/>
      <c r="H83" s="295"/>
      <c r="I83" s="295"/>
      <c r="J83" s="295"/>
      <c r="K83" s="295"/>
      <c r="L83" s="295"/>
      <c r="M83" s="295"/>
      <c r="N83" s="295">
        <f>N82</f>
        <v>12</v>
      </c>
      <c r="O83" s="295"/>
      <c r="P83" s="295"/>
      <c r="Q83" s="295"/>
      <c r="R83" s="295"/>
      <c r="S83" s="295"/>
      <c r="T83" s="295"/>
      <c r="U83" s="295"/>
      <c r="V83" s="295"/>
      <c r="W83" s="295"/>
      <c r="X83" s="295"/>
      <c r="Y83" s="411">
        <f>Y82</f>
        <v>1</v>
      </c>
      <c r="Z83" s="411">
        <f t="shared" ref="Z83" si="145">Z82</f>
        <v>0</v>
      </c>
      <c r="AA83" s="411">
        <f t="shared" ref="AA83" si="146">AA82</f>
        <v>0</v>
      </c>
      <c r="AB83" s="411">
        <f t="shared" ref="AB83" si="147">AB82</f>
        <v>0</v>
      </c>
      <c r="AC83" s="411">
        <f t="shared" ref="AC83" si="148">AC82</f>
        <v>0</v>
      </c>
      <c r="AD83" s="411">
        <f>AD82</f>
        <v>0</v>
      </c>
      <c r="AE83" s="411">
        <f t="shared" ref="AE83" si="149">AE82</f>
        <v>0</v>
      </c>
      <c r="AF83" s="411">
        <f t="shared" ref="AF83" si="150">AF82</f>
        <v>0</v>
      </c>
      <c r="AG83" s="411">
        <f t="shared" ref="AG83" si="151">AG82</f>
        <v>0</v>
      </c>
      <c r="AH83" s="411">
        <f t="shared" ref="AH83" si="152">AH82</f>
        <v>0</v>
      </c>
      <c r="AI83" s="411">
        <f t="shared" ref="AI83" si="153">AI82</f>
        <v>0</v>
      </c>
      <c r="AJ83" s="411">
        <f t="shared" ref="AJ83" si="154">AJ82</f>
        <v>0</v>
      </c>
      <c r="AK83" s="411">
        <f t="shared" ref="AK83" si="155">AK82</f>
        <v>0</v>
      </c>
      <c r="AL83" s="411">
        <f t="shared" ref="AL83" si="156">AL82</f>
        <v>0</v>
      </c>
      <c r="AM83" s="297"/>
    </row>
    <row r="84" spans="1:40" s="515" customFormat="1"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75"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57">Z86</f>
        <v>0</v>
      </c>
      <c r="AA87" s="411">
        <f t="shared" si="157"/>
        <v>0</v>
      </c>
      <c r="AB87" s="411">
        <f t="shared" si="157"/>
        <v>0</v>
      </c>
      <c r="AC87" s="411">
        <f t="shared" si="157"/>
        <v>0</v>
      </c>
      <c r="AD87" s="411">
        <f>AD86</f>
        <v>0</v>
      </c>
      <c r="AE87" s="411">
        <f t="shared" ref="AE87:AL87" si="158">AE86</f>
        <v>0</v>
      </c>
      <c r="AF87" s="411">
        <f t="shared" si="158"/>
        <v>0</v>
      </c>
      <c r="AG87" s="411">
        <f t="shared" si="158"/>
        <v>0</v>
      </c>
      <c r="AH87" s="411">
        <f t="shared" si="158"/>
        <v>0</v>
      </c>
      <c r="AI87" s="411">
        <f t="shared" si="158"/>
        <v>0</v>
      </c>
      <c r="AJ87" s="411">
        <f t="shared" si="158"/>
        <v>0</v>
      </c>
      <c r="AK87" s="411">
        <f t="shared" si="158"/>
        <v>0</v>
      </c>
      <c r="AL87" s="411">
        <f t="shared" si="158"/>
        <v>0</v>
      </c>
      <c r="AM87" s="297"/>
    </row>
    <row r="88" spans="1:40"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59">Z89</f>
        <v>0</v>
      </c>
      <c r="AA90" s="411">
        <f t="shared" si="159"/>
        <v>0</v>
      </c>
      <c r="AB90" s="411">
        <f t="shared" si="159"/>
        <v>0</v>
      </c>
      <c r="AC90" s="411">
        <f t="shared" si="159"/>
        <v>0</v>
      </c>
      <c r="AD90" s="411">
        <f>AD89</f>
        <v>0</v>
      </c>
      <c r="AE90" s="411">
        <f t="shared" ref="AE90:AL90" si="160">AE89</f>
        <v>0</v>
      </c>
      <c r="AF90" s="411">
        <f t="shared" si="160"/>
        <v>0</v>
      </c>
      <c r="AG90" s="411">
        <f t="shared" si="160"/>
        <v>0</v>
      </c>
      <c r="AH90" s="411">
        <f t="shared" si="160"/>
        <v>0</v>
      </c>
      <c r="AI90" s="411">
        <f t="shared" si="160"/>
        <v>0</v>
      </c>
      <c r="AJ90" s="411">
        <f t="shared" si="160"/>
        <v>0</v>
      </c>
      <c r="AK90" s="411">
        <f t="shared" si="160"/>
        <v>0</v>
      </c>
      <c r="AL90" s="411">
        <f t="shared" si="160"/>
        <v>0</v>
      </c>
      <c r="AM90" s="297"/>
    </row>
    <row r="91" spans="1:40" s="283" customFormat="1"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75"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61">Z93</f>
        <v>0</v>
      </c>
      <c r="AA94" s="411">
        <f t="shared" si="161"/>
        <v>0</v>
      </c>
      <c r="AB94" s="411">
        <f t="shared" si="161"/>
        <v>0</v>
      </c>
      <c r="AC94" s="411">
        <f t="shared" si="161"/>
        <v>0</v>
      </c>
      <c r="AD94" s="411">
        <f t="shared" si="161"/>
        <v>0</v>
      </c>
      <c r="AE94" s="411">
        <f t="shared" si="161"/>
        <v>0</v>
      </c>
      <c r="AF94" s="411">
        <f t="shared" si="161"/>
        <v>0</v>
      </c>
      <c r="AG94" s="411">
        <f t="shared" si="161"/>
        <v>0</v>
      </c>
      <c r="AH94" s="411">
        <f t="shared" si="161"/>
        <v>0</v>
      </c>
      <c r="AI94" s="411">
        <f t="shared" si="161"/>
        <v>0</v>
      </c>
      <c r="AJ94" s="411">
        <f t="shared" si="161"/>
        <v>0</v>
      </c>
      <c r="AK94" s="411">
        <f t="shared" si="161"/>
        <v>0</v>
      </c>
      <c r="AL94" s="411">
        <f t="shared" si="161"/>
        <v>0</v>
      </c>
      <c r="AM94" s="306"/>
    </row>
    <row r="95" spans="1:40"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62">Z96</f>
        <v>0</v>
      </c>
      <c r="AA97" s="411">
        <f t="shared" ref="AA97" si="163">AA96</f>
        <v>0</v>
      </c>
      <c r="AB97" s="411">
        <f t="shared" ref="AB97" si="164">AB96</f>
        <v>0</v>
      </c>
      <c r="AC97" s="411">
        <f t="shared" ref="AC97" si="165">AC96</f>
        <v>0</v>
      </c>
      <c r="AD97" s="411">
        <f t="shared" ref="AD97" si="166">AD96</f>
        <v>0</v>
      </c>
      <c r="AE97" s="411">
        <f t="shared" ref="AE97" si="167">AE96</f>
        <v>0</v>
      </c>
      <c r="AF97" s="411">
        <f t="shared" ref="AF97" si="168">AF96</f>
        <v>0</v>
      </c>
      <c r="AG97" s="411">
        <f t="shared" ref="AG97" si="169">AG96</f>
        <v>0</v>
      </c>
      <c r="AH97" s="411">
        <f t="shared" ref="AH97" si="170">AH96</f>
        <v>0</v>
      </c>
      <c r="AI97" s="411">
        <f t="shared" ref="AI97" si="171">AI96</f>
        <v>0</v>
      </c>
      <c r="AJ97" s="411">
        <f t="shared" ref="AJ97" si="172">AJ96</f>
        <v>0</v>
      </c>
      <c r="AK97" s="411">
        <f t="shared" ref="AK97" si="173">AK96</f>
        <v>0</v>
      </c>
      <c r="AL97" s="411">
        <f t="shared" ref="AL97" si="174">AL96</f>
        <v>0</v>
      </c>
      <c r="AM97" s="306"/>
    </row>
    <row r="98" spans="1:39"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75">Z99</f>
        <v>0</v>
      </c>
      <c r="AA100" s="411">
        <f t="shared" si="175"/>
        <v>0</v>
      </c>
      <c r="AB100" s="411">
        <f t="shared" si="175"/>
        <v>0</v>
      </c>
      <c r="AC100" s="411">
        <f t="shared" si="175"/>
        <v>0</v>
      </c>
      <c r="AD100" s="411">
        <f t="shared" si="175"/>
        <v>0</v>
      </c>
      <c r="AE100" s="411">
        <f t="shared" si="175"/>
        <v>0</v>
      </c>
      <c r="AF100" s="411">
        <f t="shared" si="175"/>
        <v>0</v>
      </c>
      <c r="AG100" s="411">
        <f t="shared" si="175"/>
        <v>0</v>
      </c>
      <c r="AH100" s="411">
        <f t="shared" si="175"/>
        <v>0</v>
      </c>
      <c r="AI100" s="411">
        <f t="shared" si="175"/>
        <v>0</v>
      </c>
      <c r="AJ100" s="411">
        <f t="shared" si="175"/>
        <v>0</v>
      </c>
      <c r="AK100" s="411">
        <f t="shared" si="175"/>
        <v>0</v>
      </c>
      <c r="AL100" s="411">
        <f t="shared" si="175"/>
        <v>0</v>
      </c>
      <c r="AM100" s="297"/>
    </row>
    <row r="101" spans="1:39"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76">Y102</f>
        <v>0</v>
      </c>
      <c r="Z103" s="411">
        <f t="shared" si="176"/>
        <v>0</v>
      </c>
      <c r="AA103" s="411">
        <f t="shared" si="176"/>
        <v>0</v>
      </c>
      <c r="AB103" s="411">
        <f t="shared" si="176"/>
        <v>0</v>
      </c>
      <c r="AC103" s="411">
        <f t="shared" si="176"/>
        <v>0</v>
      </c>
      <c r="AD103" s="411">
        <f t="shared" si="176"/>
        <v>0</v>
      </c>
      <c r="AE103" s="411">
        <f t="shared" si="176"/>
        <v>0</v>
      </c>
      <c r="AF103" s="411">
        <f t="shared" si="176"/>
        <v>0</v>
      </c>
      <c r="AG103" s="411">
        <f t="shared" si="176"/>
        <v>0</v>
      </c>
      <c r="AH103" s="411">
        <f t="shared" si="176"/>
        <v>0</v>
      </c>
      <c r="AI103" s="411">
        <f t="shared" si="176"/>
        <v>0</v>
      </c>
      <c r="AJ103" s="411">
        <f t="shared" si="176"/>
        <v>0</v>
      </c>
      <c r="AK103" s="411">
        <f t="shared" si="176"/>
        <v>0</v>
      </c>
      <c r="AL103" s="411">
        <f t="shared" si="176"/>
        <v>0</v>
      </c>
      <c r="AM103" s="306"/>
    </row>
    <row r="104" spans="1:39" ht="15.75"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75"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75"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outlineLevel="1">
      <c r="A107" s="522">
        <v>21</v>
      </c>
      <c r="B107" s="520" t="s">
        <v>113</v>
      </c>
      <c r="C107" s="291" t="s">
        <v>25</v>
      </c>
      <c r="D107" s="295">
        <v>78448</v>
      </c>
      <c r="E107" s="295">
        <v>77676</v>
      </c>
      <c r="F107" s="295">
        <v>77676</v>
      </c>
      <c r="G107" s="295"/>
      <c r="H107" s="295"/>
      <c r="I107" s="295"/>
      <c r="J107" s="295"/>
      <c r="K107" s="295"/>
      <c r="L107" s="295"/>
      <c r="M107" s="295"/>
      <c r="N107" s="291"/>
      <c r="O107" s="295">
        <v>5</v>
      </c>
      <c r="P107" s="295">
        <v>5</v>
      </c>
      <c r="Q107" s="295">
        <v>5</v>
      </c>
      <c r="R107" s="295"/>
      <c r="S107" s="295"/>
      <c r="T107" s="295"/>
      <c r="U107" s="295"/>
      <c r="V107" s="295"/>
      <c r="W107" s="295"/>
      <c r="X107" s="295"/>
      <c r="Y107" s="770">
        <v>1</v>
      </c>
      <c r="Z107" s="410"/>
      <c r="AA107" s="410"/>
      <c r="AB107" s="410"/>
      <c r="AC107" s="410"/>
      <c r="AD107" s="410"/>
      <c r="AE107" s="410"/>
      <c r="AF107" s="410"/>
      <c r="AG107" s="410"/>
      <c r="AH107" s="410"/>
      <c r="AI107" s="410"/>
      <c r="AJ107" s="410"/>
      <c r="AK107" s="410"/>
      <c r="AL107" s="410"/>
      <c r="AM107" s="296">
        <f>SUM(Y107:AL107)</f>
        <v>1</v>
      </c>
    </row>
    <row r="108" spans="1:39" outlineLevel="1">
      <c r="B108" s="294" t="s">
        <v>736</v>
      </c>
      <c r="C108" s="291" t="s">
        <v>163</v>
      </c>
      <c r="D108" s="295">
        <v>28978</v>
      </c>
      <c r="E108" s="295">
        <v>28548</v>
      </c>
      <c r="F108" s="295">
        <v>28548</v>
      </c>
      <c r="G108" s="295"/>
      <c r="H108" s="295"/>
      <c r="I108" s="295"/>
      <c r="J108" s="295"/>
      <c r="K108" s="295"/>
      <c r="L108" s="295"/>
      <c r="M108" s="295"/>
      <c r="N108" s="291"/>
      <c r="O108" s="295">
        <v>2</v>
      </c>
      <c r="P108" s="295">
        <v>2</v>
      </c>
      <c r="Q108" s="295">
        <v>2</v>
      </c>
      <c r="R108" s="295"/>
      <c r="S108" s="295"/>
      <c r="T108" s="295"/>
      <c r="U108" s="295"/>
      <c r="V108" s="295"/>
      <c r="W108" s="295"/>
      <c r="X108" s="295"/>
      <c r="Y108" s="411">
        <f>Y107</f>
        <v>1</v>
      </c>
      <c r="Z108" s="411">
        <f t="shared" ref="Z108" si="177">Z107</f>
        <v>0</v>
      </c>
      <c r="AA108" s="411">
        <f t="shared" ref="AA108" si="178">AA107</f>
        <v>0</v>
      </c>
      <c r="AB108" s="411">
        <f t="shared" ref="AB108" si="179">AB107</f>
        <v>0</v>
      </c>
      <c r="AC108" s="411">
        <f t="shared" ref="AC108" si="180">AC107</f>
        <v>0</v>
      </c>
      <c r="AD108" s="411">
        <f t="shared" ref="AD108" si="181">AD107</f>
        <v>0</v>
      </c>
      <c r="AE108" s="411">
        <f t="shared" ref="AE108" si="182">AE107</f>
        <v>0</v>
      </c>
      <c r="AF108" s="411">
        <f t="shared" ref="AF108" si="183">AF107</f>
        <v>0</v>
      </c>
      <c r="AG108" s="411">
        <f t="shared" ref="AG108" si="184">AG107</f>
        <v>0</v>
      </c>
      <c r="AH108" s="411">
        <f t="shared" ref="AH108" si="185">AH107</f>
        <v>0</v>
      </c>
      <c r="AI108" s="411">
        <f t="shared" ref="AI108" si="186">AI107</f>
        <v>0</v>
      </c>
      <c r="AJ108" s="411">
        <f t="shared" ref="AJ108" si="187">AJ107</f>
        <v>0</v>
      </c>
      <c r="AK108" s="411">
        <f t="shared" ref="AK108" si="188">AK107</f>
        <v>0</v>
      </c>
      <c r="AL108" s="411">
        <f t="shared" ref="AL108" si="189">AL107</f>
        <v>0</v>
      </c>
      <c r="AM108" s="306"/>
    </row>
    <row r="109" spans="1:39"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outlineLevel="1">
      <c r="A110" s="522">
        <v>22</v>
      </c>
      <c r="B110" s="520" t="s">
        <v>114</v>
      </c>
      <c r="C110" s="291" t="s">
        <v>25</v>
      </c>
      <c r="D110" s="295">
        <v>11944</v>
      </c>
      <c r="E110" s="295">
        <v>11944</v>
      </c>
      <c r="F110" s="295">
        <v>11944</v>
      </c>
      <c r="G110" s="295"/>
      <c r="H110" s="295"/>
      <c r="I110" s="295"/>
      <c r="J110" s="295"/>
      <c r="K110" s="295"/>
      <c r="L110" s="295"/>
      <c r="M110" s="295"/>
      <c r="N110" s="291"/>
      <c r="O110" s="295">
        <v>6</v>
      </c>
      <c r="P110" s="295">
        <v>6</v>
      </c>
      <c r="Q110" s="295">
        <v>6</v>
      </c>
      <c r="R110" s="295"/>
      <c r="S110" s="295"/>
      <c r="T110" s="295"/>
      <c r="U110" s="295"/>
      <c r="V110" s="295"/>
      <c r="W110" s="295"/>
      <c r="X110" s="295"/>
      <c r="Y110" s="770">
        <v>1</v>
      </c>
      <c r="Z110" s="410"/>
      <c r="AA110" s="410"/>
      <c r="AB110" s="410"/>
      <c r="AC110" s="410"/>
      <c r="AD110" s="410"/>
      <c r="AE110" s="410"/>
      <c r="AF110" s="410"/>
      <c r="AG110" s="410"/>
      <c r="AH110" s="410"/>
      <c r="AI110" s="410"/>
      <c r="AJ110" s="410"/>
      <c r="AK110" s="410"/>
      <c r="AL110" s="410"/>
      <c r="AM110" s="296">
        <f>SUM(Y110:AL110)</f>
        <v>1</v>
      </c>
    </row>
    <row r="111" spans="1:39" outlineLevel="1">
      <c r="B111" s="294" t="s">
        <v>736</v>
      </c>
      <c r="C111" s="291" t="s">
        <v>163</v>
      </c>
      <c r="D111" s="295">
        <v>645</v>
      </c>
      <c r="E111" s="295">
        <v>645</v>
      </c>
      <c r="F111" s="295">
        <v>645</v>
      </c>
      <c r="G111" s="295"/>
      <c r="H111" s="295"/>
      <c r="I111" s="295"/>
      <c r="J111" s="295"/>
      <c r="K111" s="295"/>
      <c r="L111" s="295"/>
      <c r="M111" s="295"/>
      <c r="N111" s="291"/>
      <c r="O111" s="295">
        <v>0</v>
      </c>
      <c r="P111" s="295">
        <v>0</v>
      </c>
      <c r="Q111" s="295">
        <v>0</v>
      </c>
      <c r="R111" s="295"/>
      <c r="S111" s="295"/>
      <c r="T111" s="295"/>
      <c r="U111" s="295"/>
      <c r="V111" s="295"/>
      <c r="W111" s="295"/>
      <c r="X111" s="295"/>
      <c r="Y111" s="411">
        <f>Y110</f>
        <v>1</v>
      </c>
      <c r="Z111" s="411">
        <f t="shared" ref="Z111" si="190">Z110</f>
        <v>0</v>
      </c>
      <c r="AA111" s="411">
        <f t="shared" ref="AA111" si="191">AA110</f>
        <v>0</v>
      </c>
      <c r="AB111" s="411">
        <f t="shared" ref="AB111" si="192">AB110</f>
        <v>0</v>
      </c>
      <c r="AC111" s="411">
        <f t="shared" ref="AC111" si="193">AC110</f>
        <v>0</v>
      </c>
      <c r="AD111" s="411">
        <f t="shared" ref="AD111" si="194">AD110</f>
        <v>0</v>
      </c>
      <c r="AE111" s="411">
        <f t="shared" ref="AE111" si="195">AE110</f>
        <v>0</v>
      </c>
      <c r="AF111" s="411">
        <f t="shared" ref="AF111" si="196">AF110</f>
        <v>0</v>
      </c>
      <c r="AG111" s="411">
        <f t="shared" ref="AG111" si="197">AG110</f>
        <v>0</v>
      </c>
      <c r="AH111" s="411">
        <f t="shared" ref="AH111" si="198">AH110</f>
        <v>0</v>
      </c>
      <c r="AI111" s="411">
        <f t="shared" ref="AI111" si="199">AI110</f>
        <v>0</v>
      </c>
      <c r="AJ111" s="411">
        <f t="shared" ref="AJ111" si="200">AJ110</f>
        <v>0</v>
      </c>
      <c r="AK111" s="411">
        <f t="shared" ref="AK111" si="201">AK110</f>
        <v>0</v>
      </c>
      <c r="AL111" s="411">
        <f t="shared" ref="AL111" si="202">AL110</f>
        <v>0</v>
      </c>
      <c r="AM111" s="306"/>
    </row>
    <row r="112" spans="1:39"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v>1</v>
      </c>
      <c r="Z113" s="410"/>
      <c r="AA113" s="410"/>
      <c r="AB113" s="410"/>
      <c r="AC113" s="410"/>
      <c r="AD113" s="410"/>
      <c r="AE113" s="410"/>
      <c r="AF113" s="410"/>
      <c r="AG113" s="410"/>
      <c r="AH113" s="410"/>
      <c r="AI113" s="410"/>
      <c r="AJ113" s="410"/>
      <c r="AK113" s="410"/>
      <c r="AL113" s="410"/>
      <c r="AM113" s="296">
        <f>SUM(Y113:AL113)</f>
        <v>1</v>
      </c>
    </row>
    <row r="114" spans="1:39" outlineLevel="1">
      <c r="B114" s="294" t="s">
        <v>737</v>
      </c>
      <c r="C114" s="340" t="s">
        <v>738</v>
      </c>
      <c r="D114" s="295">
        <v>11333.585991268428</v>
      </c>
      <c r="E114" s="295">
        <v>11333.585991268428</v>
      </c>
      <c r="F114" s="295">
        <v>11333.585991268428</v>
      </c>
      <c r="G114" s="295"/>
      <c r="H114" s="295"/>
      <c r="I114" s="295"/>
      <c r="J114" s="295"/>
      <c r="K114" s="295"/>
      <c r="L114" s="295"/>
      <c r="M114" s="295"/>
      <c r="N114" s="291"/>
      <c r="O114" s="295"/>
      <c r="P114" s="295"/>
      <c r="Q114" s="295"/>
      <c r="R114" s="295"/>
      <c r="S114" s="295"/>
      <c r="T114" s="295"/>
      <c r="U114" s="295"/>
      <c r="V114" s="295"/>
      <c r="W114" s="295"/>
      <c r="X114" s="295"/>
      <c r="Y114" s="411">
        <f>Y113</f>
        <v>1</v>
      </c>
      <c r="Z114" s="411">
        <f t="shared" ref="Z114" si="203">Z113</f>
        <v>0</v>
      </c>
      <c r="AA114" s="411">
        <f t="shared" ref="AA114" si="204">AA113</f>
        <v>0</v>
      </c>
      <c r="AB114" s="411">
        <f t="shared" ref="AB114" si="205">AB113</f>
        <v>0</v>
      </c>
      <c r="AC114" s="411">
        <f t="shared" ref="AC114" si="206">AC113</f>
        <v>0</v>
      </c>
      <c r="AD114" s="411">
        <f t="shared" ref="AD114" si="207">AD113</f>
        <v>0</v>
      </c>
      <c r="AE114" s="411">
        <f t="shared" ref="AE114" si="208">AE113</f>
        <v>0</v>
      </c>
      <c r="AF114" s="411">
        <f t="shared" ref="AF114" si="209">AF113</f>
        <v>0</v>
      </c>
      <c r="AG114" s="411">
        <f t="shared" ref="AG114" si="210">AG113</f>
        <v>0</v>
      </c>
      <c r="AH114" s="411">
        <f t="shared" ref="AH114" si="211">AH113</f>
        <v>0</v>
      </c>
      <c r="AI114" s="411">
        <f t="shared" ref="AI114" si="212">AI113</f>
        <v>0</v>
      </c>
      <c r="AJ114" s="411">
        <f t="shared" ref="AJ114" si="213">AJ113</f>
        <v>0</v>
      </c>
      <c r="AK114" s="411">
        <f t="shared" ref="AK114" si="214">AK113</f>
        <v>0</v>
      </c>
      <c r="AL114" s="411">
        <f t="shared" ref="AL114" si="215">AL113</f>
        <v>0</v>
      </c>
      <c r="AM114" s="306"/>
    </row>
    <row r="115" spans="1:39"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30"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216">Z116</f>
        <v>0</v>
      </c>
      <c r="AA117" s="411">
        <f t="shared" ref="AA117" si="217">AA116</f>
        <v>0</v>
      </c>
      <c r="AB117" s="411">
        <f t="shared" ref="AB117" si="218">AB116</f>
        <v>0</v>
      </c>
      <c r="AC117" s="411">
        <f t="shared" ref="AC117" si="219">AC116</f>
        <v>0</v>
      </c>
      <c r="AD117" s="411">
        <f t="shared" ref="AD117" si="220">AD116</f>
        <v>0</v>
      </c>
      <c r="AE117" s="411">
        <f t="shared" ref="AE117" si="221">AE116</f>
        <v>0</v>
      </c>
      <c r="AF117" s="411">
        <f t="shared" ref="AF117" si="222">AF116</f>
        <v>0</v>
      </c>
      <c r="AG117" s="411">
        <f t="shared" ref="AG117" si="223">AG116</f>
        <v>0</v>
      </c>
      <c r="AH117" s="411">
        <f t="shared" ref="AH117" si="224">AH116</f>
        <v>0</v>
      </c>
      <c r="AI117" s="411">
        <f t="shared" ref="AI117" si="225">AI116</f>
        <v>0</v>
      </c>
      <c r="AJ117" s="411">
        <f t="shared" ref="AJ117" si="226">AJ116</f>
        <v>0</v>
      </c>
      <c r="AK117" s="411">
        <f t="shared" ref="AK117" si="227">AK116</f>
        <v>0</v>
      </c>
      <c r="AL117" s="411">
        <f t="shared" ref="AL117" si="228">AL116</f>
        <v>0</v>
      </c>
      <c r="AM117" s="306"/>
    </row>
    <row r="118" spans="1:39"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75"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29">Z120</f>
        <v>0</v>
      </c>
      <c r="AA121" s="411">
        <f t="shared" ref="AA121" si="230">AA120</f>
        <v>0</v>
      </c>
      <c r="AB121" s="411">
        <f t="shared" ref="AB121" si="231">AB120</f>
        <v>0</v>
      </c>
      <c r="AC121" s="411">
        <f t="shared" ref="AC121" si="232">AC120</f>
        <v>0</v>
      </c>
      <c r="AD121" s="411">
        <f t="shared" ref="AD121" si="233">AD120</f>
        <v>0</v>
      </c>
      <c r="AE121" s="411">
        <f t="shared" ref="AE121" si="234">AE120</f>
        <v>0</v>
      </c>
      <c r="AF121" s="411">
        <f t="shared" ref="AF121" si="235">AF120</f>
        <v>0</v>
      </c>
      <c r="AG121" s="411">
        <f t="shared" ref="AG121" si="236">AG120</f>
        <v>0</v>
      </c>
      <c r="AH121" s="411">
        <f t="shared" ref="AH121" si="237">AH120</f>
        <v>0</v>
      </c>
      <c r="AI121" s="411">
        <f t="shared" ref="AI121" si="238">AI120</f>
        <v>0</v>
      </c>
      <c r="AJ121" s="411">
        <f t="shared" ref="AJ121" si="239">AJ120</f>
        <v>0</v>
      </c>
      <c r="AK121" s="411">
        <f t="shared" ref="AK121" si="240">AK120</f>
        <v>0</v>
      </c>
      <c r="AL121" s="411">
        <f t="shared" ref="AL121" si="241">AL120</f>
        <v>0</v>
      </c>
      <c r="AM121" s="306"/>
    </row>
    <row r="122" spans="1:39"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c r="Z123" s="533"/>
      <c r="AA123" s="533"/>
      <c r="AB123" s="410"/>
      <c r="AC123" s="533"/>
      <c r="AD123" s="410"/>
      <c r="AE123" s="410"/>
      <c r="AF123" s="415"/>
      <c r="AG123" s="415"/>
      <c r="AH123" s="415"/>
      <c r="AI123" s="415"/>
      <c r="AJ123" s="415"/>
      <c r="AK123" s="415"/>
      <c r="AL123" s="415"/>
      <c r="AM123" s="296">
        <f>SUM(Y123:AL123)</f>
        <v>0</v>
      </c>
    </row>
    <row r="124" spans="1:39" outlineLevel="1">
      <c r="B124" s="294" t="s">
        <v>736</v>
      </c>
      <c r="C124" s="291" t="s">
        <v>163</v>
      </c>
      <c r="D124" s="295">
        <v>256812</v>
      </c>
      <c r="E124" s="295">
        <v>256812</v>
      </c>
      <c r="F124" s="295">
        <v>256812</v>
      </c>
      <c r="G124" s="295"/>
      <c r="H124" s="295"/>
      <c r="I124" s="295"/>
      <c r="J124" s="295"/>
      <c r="K124" s="295"/>
      <c r="L124" s="295"/>
      <c r="M124" s="295"/>
      <c r="N124" s="295">
        <f>N123</f>
        <v>12</v>
      </c>
      <c r="O124" s="295">
        <v>43</v>
      </c>
      <c r="P124" s="295">
        <v>43</v>
      </c>
      <c r="Q124" s="295">
        <v>43</v>
      </c>
      <c r="R124" s="295"/>
      <c r="S124" s="295"/>
      <c r="T124" s="295"/>
      <c r="U124" s="295"/>
      <c r="V124" s="295"/>
      <c r="W124" s="295"/>
      <c r="X124" s="295"/>
      <c r="Y124" s="411">
        <f>Y123</f>
        <v>0</v>
      </c>
      <c r="Z124" s="411">
        <f t="shared" ref="Z124" si="242">Z123</f>
        <v>0</v>
      </c>
      <c r="AA124" s="411">
        <f t="shared" ref="AA124" si="243">AA123</f>
        <v>0</v>
      </c>
      <c r="AB124" s="411">
        <f t="shared" ref="AB124" si="244">AB123</f>
        <v>0</v>
      </c>
      <c r="AC124" s="411">
        <f t="shared" ref="AC124" si="245">AC123</f>
        <v>0</v>
      </c>
      <c r="AD124" s="411">
        <f t="shared" ref="AD124" si="246">AD123</f>
        <v>0</v>
      </c>
      <c r="AE124" s="411">
        <f t="shared" ref="AE124" si="247">AE123</f>
        <v>0</v>
      </c>
      <c r="AF124" s="411">
        <f t="shared" ref="AF124" si="248">AF123</f>
        <v>0</v>
      </c>
      <c r="AG124" s="411">
        <f t="shared" ref="AG124" si="249">AG123</f>
        <v>0</v>
      </c>
      <c r="AH124" s="411">
        <f t="shared" ref="AH124" si="250">AH123</f>
        <v>0</v>
      </c>
      <c r="AI124" s="411">
        <f t="shared" ref="AI124" si="251">AI123</f>
        <v>0</v>
      </c>
      <c r="AJ124" s="411">
        <f t="shared" ref="AJ124" si="252">AJ123</f>
        <v>0</v>
      </c>
      <c r="AK124" s="411">
        <f t="shared" ref="AK124" si="253">AK123</f>
        <v>0</v>
      </c>
      <c r="AL124" s="411">
        <f t="shared" ref="AL124" si="254">AL123</f>
        <v>0</v>
      </c>
      <c r="AM124" s="306"/>
    </row>
    <row r="125" spans="1:39"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0" outlineLevel="1">
      <c r="A126" s="522">
        <v>27</v>
      </c>
      <c r="B126" s="520"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t="s">
        <v>731</v>
      </c>
      <c r="AA126" s="410"/>
      <c r="AB126" s="410"/>
      <c r="AC126" s="410"/>
      <c r="AD126" s="410"/>
      <c r="AE126" s="410"/>
      <c r="AF126" s="415"/>
      <c r="AG126" s="415"/>
      <c r="AH126" s="415"/>
      <c r="AI126" s="415"/>
      <c r="AJ126" s="415"/>
      <c r="AK126" s="415"/>
      <c r="AL126" s="415"/>
      <c r="AM126" s="296">
        <f>SUM(Y126:AL126)</f>
        <v>0</v>
      </c>
    </row>
    <row r="127" spans="1:39"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Y126</f>
        <v>0</v>
      </c>
      <c r="Z127" s="411" t="str">
        <f t="shared" ref="Z127" si="255">Z126</f>
        <v>%</v>
      </c>
      <c r="AA127" s="411">
        <f t="shared" ref="AA127" si="256">AA126</f>
        <v>0</v>
      </c>
      <c r="AB127" s="411">
        <f t="shared" ref="AB127" si="257">AB126</f>
        <v>0</v>
      </c>
      <c r="AC127" s="411">
        <f t="shared" ref="AC127" si="258">AC126</f>
        <v>0</v>
      </c>
      <c r="AD127" s="411">
        <f t="shared" ref="AD127" si="259">AD126</f>
        <v>0</v>
      </c>
      <c r="AE127" s="411">
        <f t="shared" ref="AE127" si="260">AE126</f>
        <v>0</v>
      </c>
      <c r="AF127" s="411">
        <f t="shared" ref="AF127" si="261">AF126</f>
        <v>0</v>
      </c>
      <c r="AG127" s="411">
        <f t="shared" ref="AG127" si="262">AG126</f>
        <v>0</v>
      </c>
      <c r="AH127" s="411">
        <f t="shared" ref="AH127" si="263">AH126</f>
        <v>0</v>
      </c>
      <c r="AI127" s="411">
        <f t="shared" ref="AI127" si="264">AI126</f>
        <v>0</v>
      </c>
      <c r="AJ127" s="411">
        <f t="shared" ref="AJ127" si="265">AJ126</f>
        <v>0</v>
      </c>
      <c r="AK127" s="411">
        <f t="shared" ref="AK127" si="266">AK126</f>
        <v>0</v>
      </c>
      <c r="AL127" s="411">
        <f t="shared" ref="AL127" si="267">AL126</f>
        <v>0</v>
      </c>
      <c r="AM127" s="306"/>
    </row>
    <row r="128" spans="1:39"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0" outlineLevel="1">
      <c r="A129" s="522">
        <v>28</v>
      </c>
      <c r="B129" s="520"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c r="AB129" s="410"/>
      <c r="AC129" s="410"/>
      <c r="AD129" s="410"/>
      <c r="AE129" s="410"/>
      <c r="AF129" s="415"/>
      <c r="AG129" s="415"/>
      <c r="AH129" s="415"/>
      <c r="AI129" s="415"/>
      <c r="AJ129" s="415"/>
      <c r="AK129" s="415"/>
      <c r="AL129" s="415"/>
      <c r="AM129" s="296">
        <f>SUM(Y129:AL129)</f>
        <v>0</v>
      </c>
    </row>
    <row r="130" spans="1:39" outlineLevel="1">
      <c r="B130" s="294" t="s">
        <v>735</v>
      </c>
      <c r="C130" s="291" t="s">
        <v>163</v>
      </c>
      <c r="D130" s="295"/>
      <c r="E130" s="295"/>
      <c r="F130" s="295"/>
      <c r="G130" s="295"/>
      <c r="H130" s="295"/>
      <c r="I130" s="295"/>
      <c r="J130" s="295"/>
      <c r="K130" s="295"/>
      <c r="L130" s="295"/>
      <c r="M130" s="295"/>
      <c r="N130" s="295">
        <f>N129</f>
        <v>12</v>
      </c>
      <c r="O130" s="295"/>
      <c r="P130" s="295"/>
      <c r="Q130" s="295"/>
      <c r="R130" s="295"/>
      <c r="S130" s="295"/>
      <c r="T130" s="295"/>
      <c r="U130" s="295"/>
      <c r="V130" s="295"/>
      <c r="W130" s="295"/>
      <c r="X130" s="295"/>
      <c r="Y130" s="411">
        <f>Y129</f>
        <v>0</v>
      </c>
      <c r="Z130" s="411">
        <f t="shared" ref="Z130" si="268">Z129</f>
        <v>0</v>
      </c>
      <c r="AA130" s="411">
        <f t="shared" ref="AA130" si="269">AA129</f>
        <v>0</v>
      </c>
      <c r="AB130" s="411">
        <f t="shared" ref="AB130" si="270">AB129</f>
        <v>0</v>
      </c>
      <c r="AC130" s="411">
        <f t="shared" ref="AC130" si="271">AC129</f>
        <v>0</v>
      </c>
      <c r="AD130" s="411">
        <f t="shared" ref="AD130" si="272">AD129</f>
        <v>0</v>
      </c>
      <c r="AE130" s="411">
        <f t="shared" ref="AE130" si="273">AE129</f>
        <v>0</v>
      </c>
      <c r="AF130" s="411">
        <f t="shared" ref="AF130" si="274">AF129</f>
        <v>0</v>
      </c>
      <c r="AG130" s="411">
        <f t="shared" ref="AG130" si="275">AG129</f>
        <v>0</v>
      </c>
      <c r="AH130" s="411">
        <f t="shared" ref="AH130" si="276">AH129</f>
        <v>0</v>
      </c>
      <c r="AI130" s="411">
        <f t="shared" ref="AI130" si="277">AI129</f>
        <v>0</v>
      </c>
      <c r="AJ130" s="411">
        <f t="shared" ref="AJ130" si="278">AJ129</f>
        <v>0</v>
      </c>
      <c r="AK130" s="411">
        <f t="shared" ref="AK130" si="279">AK129</f>
        <v>0</v>
      </c>
      <c r="AL130" s="411">
        <f t="shared" ref="AL130" si="280">AL129</f>
        <v>0</v>
      </c>
      <c r="AM130" s="306"/>
    </row>
    <row r="131" spans="1:39"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0" outlineLevel="1">
      <c r="A132" s="522">
        <v>29</v>
      </c>
      <c r="B132" s="520"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Y132</f>
        <v>0</v>
      </c>
      <c r="Z133" s="411">
        <f t="shared" ref="Z133" si="281">Z132</f>
        <v>0</v>
      </c>
      <c r="AA133" s="411">
        <f t="shared" ref="AA133" si="282">AA132</f>
        <v>0</v>
      </c>
      <c r="AB133" s="411">
        <f t="shared" ref="AB133" si="283">AB132</f>
        <v>0</v>
      </c>
      <c r="AC133" s="411">
        <f t="shared" ref="AC133" si="284">AC132</f>
        <v>0</v>
      </c>
      <c r="AD133" s="411">
        <f t="shared" ref="AD133" si="285">AD132</f>
        <v>0</v>
      </c>
      <c r="AE133" s="411">
        <f t="shared" ref="AE133" si="286">AE132</f>
        <v>0</v>
      </c>
      <c r="AF133" s="411">
        <f t="shared" ref="AF133" si="287">AF132</f>
        <v>0</v>
      </c>
      <c r="AG133" s="411">
        <f t="shared" ref="AG133" si="288">AG132</f>
        <v>0</v>
      </c>
      <c r="AH133" s="411">
        <f t="shared" ref="AH133" si="289">AH132</f>
        <v>0</v>
      </c>
      <c r="AI133" s="411">
        <f t="shared" ref="AI133" si="290">AI132</f>
        <v>0</v>
      </c>
      <c r="AJ133" s="411">
        <f t="shared" ref="AJ133" si="291">AJ132</f>
        <v>0</v>
      </c>
      <c r="AK133" s="411">
        <f t="shared" ref="AK133" si="292">AK132</f>
        <v>0</v>
      </c>
      <c r="AL133" s="411">
        <f t="shared" ref="AL133" si="293">AL132</f>
        <v>0</v>
      </c>
      <c r="AM133" s="306"/>
    </row>
    <row r="134" spans="1:39"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0" outlineLevel="1">
      <c r="A135" s="522">
        <v>30</v>
      </c>
      <c r="B135" s="520"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v>1</v>
      </c>
      <c r="AC135" s="410"/>
      <c r="AD135" s="410"/>
      <c r="AE135" s="410"/>
      <c r="AF135" s="415"/>
      <c r="AG135" s="415"/>
      <c r="AH135" s="415"/>
      <c r="AI135" s="415"/>
      <c r="AJ135" s="415"/>
      <c r="AK135" s="415"/>
      <c r="AL135" s="415"/>
      <c r="AM135" s="296">
        <f>SUM(Y135:AL135)</f>
        <v>1</v>
      </c>
    </row>
    <row r="136" spans="1:39" outlineLevel="1">
      <c r="B136" s="294" t="s">
        <v>735</v>
      </c>
      <c r="C136" s="291" t="s">
        <v>163</v>
      </c>
      <c r="D136" s="295">
        <v>17265066</v>
      </c>
      <c r="E136" s="295">
        <v>17265066</v>
      </c>
      <c r="F136" s="295">
        <v>2287903</v>
      </c>
      <c r="G136" s="295"/>
      <c r="H136" s="295"/>
      <c r="I136" s="295"/>
      <c r="J136" s="295"/>
      <c r="K136" s="295"/>
      <c r="L136" s="295"/>
      <c r="M136" s="295"/>
      <c r="N136" s="295">
        <f>N135</f>
        <v>12</v>
      </c>
      <c r="O136" s="295">
        <v>0</v>
      </c>
      <c r="P136" s="295">
        <v>0</v>
      </c>
      <c r="Q136" s="753">
        <f>'9. Cogeneration'!E41</f>
        <v>1567.0769167500009</v>
      </c>
      <c r="R136" s="295"/>
      <c r="S136" s="295"/>
      <c r="T136" s="295"/>
      <c r="U136" s="295"/>
      <c r="V136" s="295"/>
      <c r="W136" s="295"/>
      <c r="X136" s="295"/>
      <c r="Y136" s="411">
        <f>Y135</f>
        <v>0</v>
      </c>
      <c r="Z136" s="411">
        <f t="shared" ref="Z136" si="294">Z135</f>
        <v>0</v>
      </c>
      <c r="AA136" s="411">
        <f t="shared" ref="AA136" si="295">AA135</f>
        <v>0</v>
      </c>
      <c r="AB136" s="411">
        <f t="shared" ref="AB136" si="296">AB135</f>
        <v>1</v>
      </c>
      <c r="AC136" s="411">
        <f t="shared" ref="AC136" si="297">AC135</f>
        <v>0</v>
      </c>
      <c r="AD136" s="411">
        <f t="shared" ref="AD136" si="298">AD135</f>
        <v>0</v>
      </c>
      <c r="AE136" s="411">
        <f t="shared" ref="AE136" si="299">AE135</f>
        <v>0</v>
      </c>
      <c r="AF136" s="411">
        <f t="shared" ref="AF136" si="300">AF135</f>
        <v>0</v>
      </c>
      <c r="AG136" s="411">
        <f t="shared" ref="AG136" si="301">AG135</f>
        <v>0</v>
      </c>
      <c r="AH136" s="411">
        <f t="shared" ref="AH136" si="302">AH135</f>
        <v>0</v>
      </c>
      <c r="AI136" s="411">
        <f t="shared" ref="AI136" si="303">AI135</f>
        <v>0</v>
      </c>
      <c r="AJ136" s="411">
        <f t="shared" ref="AJ136" si="304">AJ135</f>
        <v>0</v>
      </c>
      <c r="AK136" s="411">
        <f t="shared" ref="AK136" si="305">AK135</f>
        <v>0</v>
      </c>
      <c r="AL136" s="411">
        <f t="shared" ref="AL136" si="306">AL135</f>
        <v>0</v>
      </c>
      <c r="AM136" s="306"/>
    </row>
    <row r="137" spans="1:39"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0" outlineLevel="1">
      <c r="A138" s="522">
        <v>31</v>
      </c>
      <c r="B138" s="520"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Y138</f>
        <v>0</v>
      </c>
      <c r="Z139" s="411">
        <f t="shared" ref="Z139" si="307">Z138</f>
        <v>0</v>
      </c>
      <c r="AA139" s="411">
        <f t="shared" ref="AA139" si="308">AA138</f>
        <v>0</v>
      </c>
      <c r="AB139" s="411">
        <f t="shared" ref="AB139" si="309">AB138</f>
        <v>0</v>
      </c>
      <c r="AC139" s="411">
        <f t="shared" ref="AC139" si="310">AC138</f>
        <v>0</v>
      </c>
      <c r="AD139" s="411">
        <f t="shared" ref="AD139" si="311">AD138</f>
        <v>0</v>
      </c>
      <c r="AE139" s="411">
        <f t="shared" ref="AE139" si="312">AE138</f>
        <v>0</v>
      </c>
      <c r="AF139" s="411">
        <f t="shared" ref="AF139" si="313">AF138</f>
        <v>0</v>
      </c>
      <c r="AG139" s="411">
        <f t="shared" ref="AG139" si="314">AG138</f>
        <v>0</v>
      </c>
      <c r="AH139" s="411">
        <f t="shared" ref="AH139" si="315">AH138</f>
        <v>0</v>
      </c>
      <c r="AI139" s="411">
        <f t="shared" ref="AI139" si="316">AI138</f>
        <v>0</v>
      </c>
      <c r="AJ139" s="411">
        <f t="shared" ref="AJ139" si="317">AJ138</f>
        <v>0</v>
      </c>
      <c r="AK139" s="411">
        <f t="shared" ref="AK139" si="318">AK138</f>
        <v>0</v>
      </c>
      <c r="AL139" s="411">
        <f t="shared" ref="AL139" si="319">AL138</f>
        <v>0</v>
      </c>
      <c r="AM139" s="306"/>
    </row>
    <row r="140" spans="1:39" outlineLevel="1">
      <c r="B140" s="520"/>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customHeight="1" outlineLevel="1">
      <c r="A141" s="522">
        <v>32</v>
      </c>
      <c r="B141" s="520"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Y141</f>
        <v>0</v>
      </c>
      <c r="Z142" s="411">
        <f t="shared" ref="Z142" si="320">Z141</f>
        <v>0</v>
      </c>
      <c r="AA142" s="411">
        <f t="shared" ref="AA142" si="321">AA141</f>
        <v>0</v>
      </c>
      <c r="AB142" s="411">
        <f t="shared" ref="AB142" si="322">AB141</f>
        <v>0</v>
      </c>
      <c r="AC142" s="411">
        <f t="shared" ref="AC142" si="323">AC141</f>
        <v>0</v>
      </c>
      <c r="AD142" s="411">
        <f t="shared" ref="AD142" si="324">AD141</f>
        <v>0</v>
      </c>
      <c r="AE142" s="411">
        <f t="shared" ref="AE142" si="325">AE141</f>
        <v>0</v>
      </c>
      <c r="AF142" s="411">
        <f t="shared" ref="AF142" si="326">AF141</f>
        <v>0</v>
      </c>
      <c r="AG142" s="411">
        <f t="shared" ref="AG142" si="327">AG141</f>
        <v>0</v>
      </c>
      <c r="AH142" s="411">
        <f t="shared" ref="AH142" si="328">AH141</f>
        <v>0</v>
      </c>
      <c r="AI142" s="411">
        <f t="shared" ref="AI142" si="329">AI141</f>
        <v>0</v>
      </c>
      <c r="AJ142" s="411">
        <f t="shared" ref="AJ142" si="330">AJ141</f>
        <v>0</v>
      </c>
      <c r="AK142" s="411">
        <f t="shared" ref="AK142" si="331">AK141</f>
        <v>0</v>
      </c>
      <c r="AL142" s="411">
        <f t="shared" ref="AL142" si="332">AL141</f>
        <v>0</v>
      </c>
      <c r="AM142" s="306"/>
    </row>
    <row r="143" spans="1:39" outlineLevel="1">
      <c r="B143" s="520"/>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75"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outlineLevel="1">
      <c r="A145" s="522">
        <v>33</v>
      </c>
      <c r="B145" s="520"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Y145</f>
        <v>0</v>
      </c>
      <c r="Z146" s="411">
        <f t="shared" ref="Z146" si="333">Z145</f>
        <v>0</v>
      </c>
      <c r="AA146" s="411">
        <f t="shared" ref="AA146" si="334">AA145</f>
        <v>0</v>
      </c>
      <c r="AB146" s="411">
        <f t="shared" ref="AB146" si="335">AB145</f>
        <v>0</v>
      </c>
      <c r="AC146" s="411">
        <f t="shared" ref="AC146" si="336">AC145</f>
        <v>0</v>
      </c>
      <c r="AD146" s="411">
        <f t="shared" ref="AD146" si="337">AD145</f>
        <v>0</v>
      </c>
      <c r="AE146" s="411">
        <f t="shared" ref="AE146" si="338">AE145</f>
        <v>0</v>
      </c>
      <c r="AF146" s="411">
        <f t="shared" ref="AF146" si="339">AF145</f>
        <v>0</v>
      </c>
      <c r="AG146" s="411">
        <f t="shared" ref="AG146" si="340">AG145</f>
        <v>0</v>
      </c>
      <c r="AH146" s="411">
        <f t="shared" ref="AH146" si="341">AH145</f>
        <v>0</v>
      </c>
      <c r="AI146" s="411">
        <f t="shared" ref="AI146" si="342">AI145</f>
        <v>0</v>
      </c>
      <c r="AJ146" s="411">
        <f t="shared" ref="AJ146" si="343">AJ145</f>
        <v>0</v>
      </c>
      <c r="AK146" s="411">
        <f t="shared" ref="AK146" si="344">AK145</f>
        <v>0</v>
      </c>
      <c r="AL146" s="411">
        <f t="shared" ref="AL146" si="345">AL145</f>
        <v>0</v>
      </c>
      <c r="AM146" s="306"/>
    </row>
    <row r="147" spans="1:39" outlineLevel="1">
      <c r="B147" s="520"/>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outlineLevel="1">
      <c r="A148" s="522">
        <v>34</v>
      </c>
      <c r="B148" s="520"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Y148</f>
        <v>0</v>
      </c>
      <c r="Z149" s="411">
        <f t="shared" ref="Z149" si="346">Z148</f>
        <v>0</v>
      </c>
      <c r="AA149" s="411">
        <f t="shared" ref="AA149" si="347">AA148</f>
        <v>0</v>
      </c>
      <c r="AB149" s="411">
        <f t="shared" ref="AB149" si="348">AB148</f>
        <v>0</v>
      </c>
      <c r="AC149" s="411">
        <f t="shared" ref="AC149" si="349">AC148</f>
        <v>0</v>
      </c>
      <c r="AD149" s="411">
        <f t="shared" ref="AD149" si="350">AD148</f>
        <v>0</v>
      </c>
      <c r="AE149" s="411">
        <f t="shared" ref="AE149" si="351">AE148</f>
        <v>0</v>
      </c>
      <c r="AF149" s="411">
        <f t="shared" ref="AF149" si="352">AF148</f>
        <v>0</v>
      </c>
      <c r="AG149" s="411">
        <f t="shared" ref="AG149" si="353">AG148</f>
        <v>0</v>
      </c>
      <c r="AH149" s="411">
        <f t="shared" ref="AH149" si="354">AH148</f>
        <v>0</v>
      </c>
      <c r="AI149" s="411">
        <f t="shared" ref="AI149" si="355">AI148</f>
        <v>0</v>
      </c>
      <c r="AJ149" s="411">
        <f t="shared" ref="AJ149" si="356">AJ148</f>
        <v>0</v>
      </c>
      <c r="AK149" s="411">
        <f t="shared" ref="AK149" si="357">AK148</f>
        <v>0</v>
      </c>
      <c r="AL149" s="411">
        <f t="shared" ref="AL149" si="358">AL148</f>
        <v>0</v>
      </c>
      <c r="AM149" s="306"/>
    </row>
    <row r="150" spans="1:39" outlineLevel="1">
      <c r="B150" s="520"/>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outlineLevel="1">
      <c r="A151" s="522">
        <v>35</v>
      </c>
      <c r="B151" s="520"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Y151</f>
        <v>0</v>
      </c>
      <c r="Z152" s="411">
        <f t="shared" ref="Z152" si="359">Z151</f>
        <v>0</v>
      </c>
      <c r="AA152" s="411">
        <f t="shared" ref="AA152" si="360">AA151</f>
        <v>0</v>
      </c>
      <c r="AB152" s="411">
        <f t="shared" ref="AB152" si="361">AB151</f>
        <v>0</v>
      </c>
      <c r="AC152" s="411">
        <f t="shared" ref="AC152" si="362">AC151</f>
        <v>0</v>
      </c>
      <c r="AD152" s="411">
        <f t="shared" ref="AD152" si="363">AD151</f>
        <v>0</v>
      </c>
      <c r="AE152" s="411">
        <f t="shared" ref="AE152" si="364">AE151</f>
        <v>0</v>
      </c>
      <c r="AF152" s="411">
        <f t="shared" ref="AF152" si="365">AF151</f>
        <v>0</v>
      </c>
      <c r="AG152" s="411">
        <f t="shared" ref="AG152" si="366">AG151</f>
        <v>0</v>
      </c>
      <c r="AH152" s="411">
        <f t="shared" ref="AH152" si="367">AH151</f>
        <v>0</v>
      </c>
      <c r="AI152" s="411">
        <f t="shared" ref="AI152" si="368">AI151</f>
        <v>0</v>
      </c>
      <c r="AJ152" s="411">
        <f t="shared" ref="AJ152" si="369">AJ151</f>
        <v>0</v>
      </c>
      <c r="AK152" s="411">
        <f t="shared" ref="AK152" si="370">AK151</f>
        <v>0</v>
      </c>
      <c r="AL152" s="411">
        <f t="shared" ref="AL152" si="371">AL151</f>
        <v>0</v>
      </c>
      <c r="AM152" s="306"/>
    </row>
    <row r="153" spans="1:39"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5.75"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45" outlineLevel="1">
      <c r="A155" s="522">
        <v>36</v>
      </c>
      <c r="B155" s="520"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Y155</f>
        <v>0</v>
      </c>
      <c r="Z156" s="411">
        <f t="shared" ref="Z156" si="372">Z155</f>
        <v>0</v>
      </c>
      <c r="AA156" s="411">
        <f t="shared" ref="AA156" si="373">AA155</f>
        <v>0</v>
      </c>
      <c r="AB156" s="411">
        <f t="shared" ref="AB156" si="374">AB155</f>
        <v>0</v>
      </c>
      <c r="AC156" s="411">
        <f t="shared" ref="AC156" si="375">AC155</f>
        <v>0</v>
      </c>
      <c r="AD156" s="411">
        <f t="shared" ref="AD156" si="376">AD155</f>
        <v>0</v>
      </c>
      <c r="AE156" s="411">
        <f t="shared" ref="AE156" si="377">AE155</f>
        <v>0</v>
      </c>
      <c r="AF156" s="411">
        <f t="shared" ref="AF156" si="378">AF155</f>
        <v>0</v>
      </c>
      <c r="AG156" s="411">
        <f t="shared" ref="AG156" si="379">AG155</f>
        <v>0</v>
      </c>
      <c r="AH156" s="411">
        <f t="shared" ref="AH156" si="380">AH155</f>
        <v>0</v>
      </c>
      <c r="AI156" s="411">
        <f t="shared" ref="AI156" si="381">AI155</f>
        <v>0</v>
      </c>
      <c r="AJ156" s="411">
        <f t="shared" ref="AJ156" si="382">AJ155</f>
        <v>0</v>
      </c>
      <c r="AK156" s="411">
        <f t="shared" ref="AK156" si="383">AK155</f>
        <v>0</v>
      </c>
      <c r="AL156" s="411">
        <f t="shared" ref="AL156" si="384">AL155</f>
        <v>0</v>
      </c>
      <c r="AM156" s="306"/>
    </row>
    <row r="157" spans="1:39" outlineLevel="1">
      <c r="B157" s="520"/>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0" outlineLevel="1">
      <c r="A158" s="522">
        <v>37</v>
      </c>
      <c r="B158" s="520"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Y158</f>
        <v>0</v>
      </c>
      <c r="Z159" s="411">
        <f t="shared" ref="Z159" si="385">Z158</f>
        <v>0</v>
      </c>
      <c r="AA159" s="411">
        <f t="shared" ref="AA159" si="386">AA158</f>
        <v>0</v>
      </c>
      <c r="AB159" s="411">
        <f t="shared" ref="AB159" si="387">AB158</f>
        <v>0</v>
      </c>
      <c r="AC159" s="411">
        <f t="shared" ref="AC159" si="388">AC158</f>
        <v>0</v>
      </c>
      <c r="AD159" s="411">
        <f t="shared" ref="AD159" si="389">AD158</f>
        <v>0</v>
      </c>
      <c r="AE159" s="411">
        <f t="shared" ref="AE159" si="390">AE158</f>
        <v>0</v>
      </c>
      <c r="AF159" s="411">
        <f t="shared" ref="AF159" si="391">AF158</f>
        <v>0</v>
      </c>
      <c r="AG159" s="411">
        <f t="shared" ref="AG159" si="392">AG158</f>
        <v>0</v>
      </c>
      <c r="AH159" s="411">
        <f t="shared" ref="AH159" si="393">AH158</f>
        <v>0</v>
      </c>
      <c r="AI159" s="411">
        <f t="shared" ref="AI159" si="394">AI158</f>
        <v>0</v>
      </c>
      <c r="AJ159" s="411">
        <f t="shared" ref="AJ159" si="395">AJ158</f>
        <v>0</v>
      </c>
      <c r="AK159" s="411">
        <f t="shared" ref="AK159" si="396">AK158</f>
        <v>0</v>
      </c>
      <c r="AL159" s="411">
        <f t="shared" ref="AL159" si="397">AL158</f>
        <v>0</v>
      </c>
      <c r="AM159" s="306"/>
    </row>
    <row r="160" spans="1:39" outlineLevel="1">
      <c r="B160" s="52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outlineLevel="1">
      <c r="A161" s="522">
        <v>38</v>
      </c>
      <c r="B161" s="520"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Y161</f>
        <v>0</v>
      </c>
      <c r="Z162" s="411">
        <f t="shared" ref="Z162" si="398">Z161</f>
        <v>0</v>
      </c>
      <c r="AA162" s="411">
        <f t="shared" ref="AA162" si="399">AA161</f>
        <v>0</v>
      </c>
      <c r="AB162" s="411">
        <f t="shared" ref="AB162" si="400">AB161</f>
        <v>0</v>
      </c>
      <c r="AC162" s="411">
        <f t="shared" ref="AC162" si="401">AC161</f>
        <v>0</v>
      </c>
      <c r="AD162" s="411">
        <f t="shared" ref="AD162" si="402">AD161</f>
        <v>0</v>
      </c>
      <c r="AE162" s="411">
        <f t="shared" ref="AE162" si="403">AE161</f>
        <v>0</v>
      </c>
      <c r="AF162" s="411">
        <f t="shared" ref="AF162" si="404">AF161</f>
        <v>0</v>
      </c>
      <c r="AG162" s="411">
        <f t="shared" ref="AG162" si="405">AG161</f>
        <v>0</v>
      </c>
      <c r="AH162" s="411">
        <f t="shared" ref="AH162" si="406">AH161</f>
        <v>0</v>
      </c>
      <c r="AI162" s="411">
        <f t="shared" ref="AI162" si="407">AI161</f>
        <v>0</v>
      </c>
      <c r="AJ162" s="411">
        <f t="shared" ref="AJ162" si="408">AJ161</f>
        <v>0</v>
      </c>
      <c r="AK162" s="411">
        <f t="shared" ref="AK162" si="409">AK161</f>
        <v>0</v>
      </c>
      <c r="AL162" s="411">
        <f t="shared" ref="AL162" si="410">AL161</f>
        <v>0</v>
      </c>
      <c r="AM162" s="306"/>
    </row>
    <row r="163" spans="1:39" outlineLevel="1">
      <c r="B163" s="520"/>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0" outlineLevel="1">
      <c r="A164" s="522">
        <v>39</v>
      </c>
      <c r="B164" s="520"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Y164</f>
        <v>0</v>
      </c>
      <c r="Z165" s="411">
        <f t="shared" ref="Z165" si="411">Z164</f>
        <v>0</v>
      </c>
      <c r="AA165" s="411">
        <f t="shared" ref="AA165" si="412">AA164</f>
        <v>0</v>
      </c>
      <c r="AB165" s="411">
        <f t="shared" ref="AB165" si="413">AB164</f>
        <v>0</v>
      </c>
      <c r="AC165" s="411">
        <f t="shared" ref="AC165" si="414">AC164</f>
        <v>0</v>
      </c>
      <c r="AD165" s="411">
        <f t="shared" ref="AD165" si="415">AD164</f>
        <v>0</v>
      </c>
      <c r="AE165" s="411">
        <f t="shared" ref="AE165" si="416">AE164</f>
        <v>0</v>
      </c>
      <c r="AF165" s="411">
        <f t="shared" ref="AF165" si="417">AF164</f>
        <v>0</v>
      </c>
      <c r="AG165" s="411">
        <f t="shared" ref="AG165" si="418">AG164</f>
        <v>0</v>
      </c>
      <c r="AH165" s="411">
        <f t="shared" ref="AH165" si="419">AH164</f>
        <v>0</v>
      </c>
      <c r="AI165" s="411">
        <f t="shared" ref="AI165" si="420">AI164</f>
        <v>0</v>
      </c>
      <c r="AJ165" s="411">
        <f t="shared" ref="AJ165" si="421">AJ164</f>
        <v>0</v>
      </c>
      <c r="AK165" s="411">
        <f t="shared" ref="AK165" si="422">AK164</f>
        <v>0</v>
      </c>
      <c r="AL165" s="411">
        <f t="shared" ref="AL165" si="423">AL164</f>
        <v>0</v>
      </c>
      <c r="AM165" s="306"/>
    </row>
    <row r="166" spans="1:39" outlineLevel="1">
      <c r="B166" s="520"/>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0" outlineLevel="1">
      <c r="A167" s="522">
        <v>40</v>
      </c>
      <c r="B167" s="520"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Y167</f>
        <v>0</v>
      </c>
      <c r="Z168" s="411">
        <f t="shared" ref="Z168" si="424">Z167</f>
        <v>0</v>
      </c>
      <c r="AA168" s="411">
        <f t="shared" ref="AA168" si="425">AA167</f>
        <v>0</v>
      </c>
      <c r="AB168" s="411">
        <f t="shared" ref="AB168" si="426">AB167</f>
        <v>0</v>
      </c>
      <c r="AC168" s="411">
        <f t="shared" ref="AC168" si="427">AC167</f>
        <v>0</v>
      </c>
      <c r="AD168" s="411">
        <f t="shared" ref="AD168" si="428">AD167</f>
        <v>0</v>
      </c>
      <c r="AE168" s="411">
        <f t="shared" ref="AE168" si="429">AE167</f>
        <v>0</v>
      </c>
      <c r="AF168" s="411">
        <f t="shared" ref="AF168" si="430">AF167</f>
        <v>0</v>
      </c>
      <c r="AG168" s="411">
        <f t="shared" ref="AG168" si="431">AG167</f>
        <v>0</v>
      </c>
      <c r="AH168" s="411">
        <f t="shared" ref="AH168" si="432">AH167</f>
        <v>0</v>
      </c>
      <c r="AI168" s="411">
        <f t="shared" ref="AI168" si="433">AI167</f>
        <v>0</v>
      </c>
      <c r="AJ168" s="411">
        <f t="shared" ref="AJ168" si="434">AJ167</f>
        <v>0</v>
      </c>
      <c r="AK168" s="411">
        <f t="shared" ref="AK168" si="435">AK167</f>
        <v>0</v>
      </c>
      <c r="AL168" s="411">
        <f t="shared" ref="AL168" si="436">AL167</f>
        <v>0</v>
      </c>
      <c r="AM168" s="306"/>
    </row>
    <row r="169" spans="1:39" outlineLevel="1">
      <c r="B169" s="520"/>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45" outlineLevel="1">
      <c r="A170" s="522">
        <v>41</v>
      </c>
      <c r="B170" s="520"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Y170</f>
        <v>0</v>
      </c>
      <c r="Z171" s="411">
        <f t="shared" ref="Z171" si="437">Z170</f>
        <v>0</v>
      </c>
      <c r="AA171" s="411">
        <f t="shared" ref="AA171" si="438">AA170</f>
        <v>0</v>
      </c>
      <c r="AB171" s="411">
        <f t="shared" ref="AB171" si="439">AB170</f>
        <v>0</v>
      </c>
      <c r="AC171" s="411">
        <f t="shared" ref="AC171" si="440">AC170</f>
        <v>0</v>
      </c>
      <c r="AD171" s="411">
        <f t="shared" ref="AD171" si="441">AD170</f>
        <v>0</v>
      </c>
      <c r="AE171" s="411">
        <f t="shared" ref="AE171" si="442">AE170</f>
        <v>0</v>
      </c>
      <c r="AF171" s="411">
        <f t="shared" ref="AF171" si="443">AF170</f>
        <v>0</v>
      </c>
      <c r="AG171" s="411">
        <f t="shared" ref="AG171" si="444">AG170</f>
        <v>0</v>
      </c>
      <c r="AH171" s="411">
        <f t="shared" ref="AH171" si="445">AH170</f>
        <v>0</v>
      </c>
      <c r="AI171" s="411">
        <f t="shared" ref="AI171" si="446">AI170</f>
        <v>0</v>
      </c>
      <c r="AJ171" s="411">
        <f t="shared" ref="AJ171" si="447">AJ170</f>
        <v>0</v>
      </c>
      <c r="AK171" s="411">
        <f t="shared" ref="AK171" si="448">AK170</f>
        <v>0</v>
      </c>
      <c r="AL171" s="411">
        <f t="shared" ref="AL171" si="449">AL170</f>
        <v>0</v>
      </c>
      <c r="AM171" s="306"/>
    </row>
    <row r="172" spans="1:39" outlineLevel="1">
      <c r="B172" s="520"/>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45" outlineLevel="1">
      <c r="A173" s="522">
        <v>42</v>
      </c>
      <c r="B173" s="520"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outlineLevel="1">
      <c r="B174" s="294" t="s">
        <v>267</v>
      </c>
      <c r="C174" s="291" t="s">
        <v>163</v>
      </c>
      <c r="D174" s="295"/>
      <c r="E174" s="295"/>
      <c r="F174" s="295"/>
      <c r="G174" s="295"/>
      <c r="H174" s="295"/>
      <c r="I174" s="295"/>
      <c r="J174" s="295"/>
      <c r="K174" s="295"/>
      <c r="L174" s="295"/>
      <c r="M174" s="295"/>
      <c r="N174" s="468"/>
      <c r="O174" s="295"/>
      <c r="P174" s="295"/>
      <c r="Q174" s="295"/>
      <c r="R174" s="295"/>
      <c r="S174" s="295"/>
      <c r="T174" s="295"/>
      <c r="U174" s="295"/>
      <c r="V174" s="295"/>
      <c r="W174" s="295"/>
      <c r="X174" s="295"/>
      <c r="Y174" s="411">
        <f>Y173</f>
        <v>0</v>
      </c>
      <c r="Z174" s="411">
        <f t="shared" ref="Z174" si="450">Z173</f>
        <v>0</v>
      </c>
      <c r="AA174" s="411">
        <f t="shared" ref="AA174" si="451">AA173</f>
        <v>0</v>
      </c>
      <c r="AB174" s="411">
        <f t="shared" ref="AB174" si="452">AB173</f>
        <v>0</v>
      </c>
      <c r="AC174" s="411">
        <f t="shared" ref="AC174" si="453">AC173</f>
        <v>0</v>
      </c>
      <c r="AD174" s="411">
        <f t="shared" ref="AD174" si="454">AD173</f>
        <v>0</v>
      </c>
      <c r="AE174" s="411">
        <f t="shared" ref="AE174" si="455">AE173</f>
        <v>0</v>
      </c>
      <c r="AF174" s="411">
        <f t="shared" ref="AF174" si="456">AF173</f>
        <v>0</v>
      </c>
      <c r="AG174" s="411">
        <f t="shared" ref="AG174" si="457">AG173</f>
        <v>0</v>
      </c>
      <c r="AH174" s="411">
        <f t="shared" ref="AH174" si="458">AH173</f>
        <v>0</v>
      </c>
      <c r="AI174" s="411">
        <f t="shared" ref="AI174" si="459">AI173</f>
        <v>0</v>
      </c>
      <c r="AJ174" s="411">
        <f t="shared" ref="AJ174" si="460">AJ173</f>
        <v>0</v>
      </c>
      <c r="AK174" s="411">
        <f t="shared" ref="AK174" si="461">AK173</f>
        <v>0</v>
      </c>
      <c r="AL174" s="411">
        <f t="shared" ref="AL174" si="462">AL173</f>
        <v>0</v>
      </c>
      <c r="AM174" s="306"/>
    </row>
    <row r="175" spans="1:39" outlineLevel="1">
      <c r="B175" s="520"/>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30" outlineLevel="1">
      <c r="A176" s="522">
        <v>43</v>
      </c>
      <c r="B176" s="520"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Y176</f>
        <v>0</v>
      </c>
      <c r="Z177" s="411">
        <f t="shared" ref="Z177" si="463">Z176</f>
        <v>0</v>
      </c>
      <c r="AA177" s="411">
        <f t="shared" ref="AA177" si="464">AA176</f>
        <v>0</v>
      </c>
      <c r="AB177" s="411">
        <f t="shared" ref="AB177" si="465">AB176</f>
        <v>0</v>
      </c>
      <c r="AC177" s="411">
        <f t="shared" ref="AC177" si="466">AC176</f>
        <v>0</v>
      </c>
      <c r="AD177" s="411">
        <f t="shared" ref="AD177" si="467">AD176</f>
        <v>0</v>
      </c>
      <c r="AE177" s="411">
        <f t="shared" ref="AE177" si="468">AE176</f>
        <v>0</v>
      </c>
      <c r="AF177" s="411">
        <f t="shared" ref="AF177" si="469">AF176</f>
        <v>0</v>
      </c>
      <c r="AG177" s="411">
        <f t="shared" ref="AG177" si="470">AG176</f>
        <v>0</v>
      </c>
      <c r="AH177" s="411">
        <f t="shared" ref="AH177" si="471">AH176</f>
        <v>0</v>
      </c>
      <c r="AI177" s="411">
        <f t="shared" ref="AI177" si="472">AI176</f>
        <v>0</v>
      </c>
      <c r="AJ177" s="411">
        <f t="shared" ref="AJ177" si="473">AJ176</f>
        <v>0</v>
      </c>
      <c r="AK177" s="411">
        <f t="shared" ref="AK177" si="474">AK176</f>
        <v>0</v>
      </c>
      <c r="AL177" s="411">
        <f t="shared" ref="AL177" si="475">AL176</f>
        <v>0</v>
      </c>
      <c r="AM177" s="306"/>
    </row>
    <row r="178" spans="1:39" outlineLevel="1">
      <c r="B178" s="52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45" outlineLevel="1">
      <c r="A179" s="522">
        <v>44</v>
      </c>
      <c r="B179" s="520"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Y179</f>
        <v>0</v>
      </c>
      <c r="Z180" s="411">
        <f t="shared" ref="Z180" si="476">Z179</f>
        <v>0</v>
      </c>
      <c r="AA180" s="411">
        <f t="shared" ref="AA180" si="477">AA179</f>
        <v>0</v>
      </c>
      <c r="AB180" s="411">
        <f t="shared" ref="AB180" si="478">AB179</f>
        <v>0</v>
      </c>
      <c r="AC180" s="411">
        <f t="shared" ref="AC180" si="479">AC179</f>
        <v>0</v>
      </c>
      <c r="AD180" s="411">
        <f t="shared" ref="AD180" si="480">AD179</f>
        <v>0</v>
      </c>
      <c r="AE180" s="411">
        <f t="shared" ref="AE180" si="481">AE179</f>
        <v>0</v>
      </c>
      <c r="AF180" s="411">
        <f t="shared" ref="AF180" si="482">AF179</f>
        <v>0</v>
      </c>
      <c r="AG180" s="411">
        <f t="shared" ref="AG180" si="483">AG179</f>
        <v>0</v>
      </c>
      <c r="AH180" s="411">
        <f t="shared" ref="AH180" si="484">AH179</f>
        <v>0</v>
      </c>
      <c r="AI180" s="411">
        <f t="shared" ref="AI180" si="485">AI179</f>
        <v>0</v>
      </c>
      <c r="AJ180" s="411">
        <f t="shared" ref="AJ180" si="486">AJ179</f>
        <v>0</v>
      </c>
      <c r="AK180" s="411">
        <f t="shared" ref="AK180" si="487">AK179</f>
        <v>0</v>
      </c>
      <c r="AL180" s="411">
        <f t="shared" ref="AL180" si="488">AL179</f>
        <v>0</v>
      </c>
      <c r="AM180" s="306"/>
    </row>
    <row r="181" spans="1:39" outlineLevel="1">
      <c r="B181" s="52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0" outlineLevel="1">
      <c r="A182" s="522">
        <v>45</v>
      </c>
      <c r="B182" s="520"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Y182</f>
        <v>0</v>
      </c>
      <c r="Z183" s="411">
        <f t="shared" ref="Z183" si="489">Z182</f>
        <v>0</v>
      </c>
      <c r="AA183" s="411">
        <f t="shared" ref="AA183" si="490">AA182</f>
        <v>0</v>
      </c>
      <c r="AB183" s="411">
        <f t="shared" ref="AB183" si="491">AB182</f>
        <v>0</v>
      </c>
      <c r="AC183" s="411">
        <f t="shared" ref="AC183" si="492">AC182</f>
        <v>0</v>
      </c>
      <c r="AD183" s="411">
        <f t="shared" ref="AD183" si="493">AD182</f>
        <v>0</v>
      </c>
      <c r="AE183" s="411">
        <f t="shared" ref="AE183" si="494">AE182</f>
        <v>0</v>
      </c>
      <c r="AF183" s="411">
        <f t="shared" ref="AF183" si="495">AF182</f>
        <v>0</v>
      </c>
      <c r="AG183" s="411">
        <f t="shared" ref="AG183" si="496">AG182</f>
        <v>0</v>
      </c>
      <c r="AH183" s="411">
        <f t="shared" ref="AH183" si="497">AH182</f>
        <v>0</v>
      </c>
      <c r="AI183" s="411">
        <f t="shared" ref="AI183" si="498">AI182</f>
        <v>0</v>
      </c>
      <c r="AJ183" s="411">
        <f t="shared" ref="AJ183" si="499">AJ182</f>
        <v>0</v>
      </c>
      <c r="AK183" s="411">
        <f t="shared" ref="AK183" si="500">AK182</f>
        <v>0</v>
      </c>
      <c r="AL183" s="411">
        <f t="shared" ref="AL183" si="501">AL182</f>
        <v>0</v>
      </c>
      <c r="AM183" s="306"/>
    </row>
    <row r="184" spans="1:39" outlineLevel="1">
      <c r="B184" s="52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0" outlineLevel="1">
      <c r="A185" s="522">
        <v>46</v>
      </c>
      <c r="B185" s="520"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Y185</f>
        <v>0</v>
      </c>
      <c r="Z186" s="411">
        <f t="shared" ref="Z186" si="502">Z185</f>
        <v>0</v>
      </c>
      <c r="AA186" s="411">
        <f t="shared" ref="AA186" si="503">AA185</f>
        <v>0</v>
      </c>
      <c r="AB186" s="411">
        <f t="shared" ref="AB186" si="504">AB185</f>
        <v>0</v>
      </c>
      <c r="AC186" s="411">
        <f t="shared" ref="AC186" si="505">AC185</f>
        <v>0</v>
      </c>
      <c r="AD186" s="411">
        <f t="shared" ref="AD186" si="506">AD185</f>
        <v>0</v>
      </c>
      <c r="AE186" s="411">
        <f t="shared" ref="AE186" si="507">AE185</f>
        <v>0</v>
      </c>
      <c r="AF186" s="411">
        <f t="shared" ref="AF186" si="508">AF185</f>
        <v>0</v>
      </c>
      <c r="AG186" s="411">
        <f t="shared" ref="AG186" si="509">AG185</f>
        <v>0</v>
      </c>
      <c r="AH186" s="411">
        <f t="shared" ref="AH186" si="510">AH185</f>
        <v>0</v>
      </c>
      <c r="AI186" s="411">
        <f t="shared" ref="AI186" si="511">AI185</f>
        <v>0</v>
      </c>
      <c r="AJ186" s="411">
        <f t="shared" ref="AJ186" si="512">AJ185</f>
        <v>0</v>
      </c>
      <c r="AK186" s="411">
        <f t="shared" ref="AK186" si="513">AK185</f>
        <v>0</v>
      </c>
      <c r="AL186" s="411">
        <f t="shared" ref="AL186" si="514">AL185</f>
        <v>0</v>
      </c>
      <c r="AM186" s="306"/>
    </row>
    <row r="187" spans="1:39" outlineLevel="1">
      <c r="B187" s="520"/>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0" outlineLevel="1">
      <c r="A188" s="522">
        <v>47</v>
      </c>
      <c r="B188" s="520"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Y188</f>
        <v>0</v>
      </c>
      <c r="Z189" s="411">
        <f t="shared" ref="Z189" si="515">Z188</f>
        <v>0</v>
      </c>
      <c r="AA189" s="411">
        <f t="shared" ref="AA189" si="516">AA188</f>
        <v>0</v>
      </c>
      <c r="AB189" s="411">
        <f t="shared" ref="AB189" si="517">AB188</f>
        <v>0</v>
      </c>
      <c r="AC189" s="411">
        <f t="shared" ref="AC189" si="518">AC188</f>
        <v>0</v>
      </c>
      <c r="AD189" s="411">
        <f t="shared" ref="AD189" si="519">AD188</f>
        <v>0</v>
      </c>
      <c r="AE189" s="411">
        <f t="shared" ref="AE189" si="520">AE188</f>
        <v>0</v>
      </c>
      <c r="AF189" s="411">
        <f t="shared" ref="AF189" si="521">AF188</f>
        <v>0</v>
      </c>
      <c r="AG189" s="411">
        <f t="shared" ref="AG189" si="522">AG188</f>
        <v>0</v>
      </c>
      <c r="AH189" s="411">
        <f t="shared" ref="AH189" si="523">AH188</f>
        <v>0</v>
      </c>
      <c r="AI189" s="411">
        <f t="shared" ref="AI189" si="524">AI188</f>
        <v>0</v>
      </c>
      <c r="AJ189" s="411">
        <f t="shared" ref="AJ189" si="525">AJ188</f>
        <v>0</v>
      </c>
      <c r="AK189" s="411">
        <f t="shared" ref="AK189" si="526">AK188</f>
        <v>0</v>
      </c>
      <c r="AL189" s="411">
        <f t="shared" ref="AL189" si="527">AL188</f>
        <v>0</v>
      </c>
      <c r="AM189" s="306"/>
    </row>
    <row r="190" spans="1:39" outlineLevel="1">
      <c r="B190" s="520"/>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45" outlineLevel="1">
      <c r="A191" s="522">
        <v>48</v>
      </c>
      <c r="B191" s="520"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Y191</f>
        <v>0</v>
      </c>
      <c r="Z192" s="411">
        <f t="shared" ref="Z192" si="528">Z191</f>
        <v>0</v>
      </c>
      <c r="AA192" s="411">
        <f t="shared" ref="AA192" si="529">AA191</f>
        <v>0</v>
      </c>
      <c r="AB192" s="411">
        <f t="shared" ref="AB192" si="530">AB191</f>
        <v>0</v>
      </c>
      <c r="AC192" s="411">
        <f t="shared" ref="AC192" si="531">AC191</f>
        <v>0</v>
      </c>
      <c r="AD192" s="411">
        <f t="shared" ref="AD192" si="532">AD191</f>
        <v>0</v>
      </c>
      <c r="AE192" s="411">
        <f t="shared" ref="AE192" si="533">AE191</f>
        <v>0</v>
      </c>
      <c r="AF192" s="411">
        <f t="shared" ref="AF192" si="534">AF191</f>
        <v>0</v>
      </c>
      <c r="AG192" s="411">
        <f t="shared" ref="AG192" si="535">AG191</f>
        <v>0</v>
      </c>
      <c r="AH192" s="411">
        <f t="shared" ref="AH192" si="536">AH191</f>
        <v>0</v>
      </c>
      <c r="AI192" s="411">
        <f t="shared" ref="AI192" si="537">AI191</f>
        <v>0</v>
      </c>
      <c r="AJ192" s="411">
        <f t="shared" ref="AJ192" si="538">AJ191</f>
        <v>0</v>
      </c>
      <c r="AK192" s="411">
        <f t="shared" ref="AK192" si="539">AK191</f>
        <v>0</v>
      </c>
      <c r="AL192" s="411">
        <f t="shared" ref="AL192" si="540">AL191</f>
        <v>0</v>
      </c>
      <c r="AM192" s="306"/>
    </row>
    <row r="193" spans="1:39" outlineLevel="1">
      <c r="B193" s="520"/>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0" outlineLevel="1">
      <c r="A194" s="522">
        <v>49</v>
      </c>
      <c r="B194" s="520"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Y194</f>
        <v>0</v>
      </c>
      <c r="Z195" s="411">
        <f t="shared" ref="Z195" si="541">Z194</f>
        <v>0</v>
      </c>
      <c r="AA195" s="411">
        <f t="shared" ref="AA195" si="542">AA194</f>
        <v>0</v>
      </c>
      <c r="AB195" s="411">
        <f t="shared" ref="AB195" si="543">AB194</f>
        <v>0</v>
      </c>
      <c r="AC195" s="411">
        <f t="shared" ref="AC195" si="544">AC194</f>
        <v>0</v>
      </c>
      <c r="AD195" s="411">
        <f t="shared" ref="AD195" si="545">AD194</f>
        <v>0</v>
      </c>
      <c r="AE195" s="411">
        <f t="shared" ref="AE195" si="546">AE194</f>
        <v>0</v>
      </c>
      <c r="AF195" s="411">
        <f t="shared" ref="AF195" si="547">AF194</f>
        <v>0</v>
      </c>
      <c r="AG195" s="411">
        <f t="shared" ref="AG195" si="548">AG194</f>
        <v>0</v>
      </c>
      <c r="AH195" s="411">
        <f t="shared" ref="AH195" si="549">AH194</f>
        <v>0</v>
      </c>
      <c r="AI195" s="411">
        <f t="shared" ref="AI195" si="550">AI194</f>
        <v>0</v>
      </c>
      <c r="AJ195" s="411">
        <f t="shared" ref="AJ195" si="551">AJ194</f>
        <v>0</v>
      </c>
      <c r="AK195" s="411">
        <f t="shared" ref="AK195" si="552">AK194</f>
        <v>0</v>
      </c>
      <c r="AL195" s="411">
        <f t="shared" ref="AL195" si="553">AL194</f>
        <v>0</v>
      </c>
      <c r="AM195" s="306"/>
    </row>
    <row r="196" spans="1:39"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5.75">
      <c r="B197" s="327" t="s">
        <v>271</v>
      </c>
      <c r="C197" s="329"/>
      <c r="D197" s="329">
        <f>SUM(D38:D195)</f>
        <v>23665281.99681291</v>
      </c>
      <c r="E197" s="329"/>
      <c r="F197" s="329"/>
      <c r="G197" s="329"/>
      <c r="H197" s="329"/>
      <c r="I197" s="329"/>
      <c r="J197" s="329"/>
      <c r="K197" s="329"/>
      <c r="L197" s="329"/>
      <c r="M197" s="329"/>
      <c r="N197" s="329"/>
      <c r="O197" s="329">
        <f>SUM(O38:O195)</f>
        <v>1103</v>
      </c>
      <c r="P197" s="329"/>
      <c r="Q197" s="329"/>
      <c r="R197" s="329"/>
      <c r="S197" s="329"/>
      <c r="T197" s="329"/>
      <c r="U197" s="329"/>
      <c r="V197" s="329"/>
      <c r="W197" s="329"/>
      <c r="X197" s="329"/>
      <c r="Y197" s="329">
        <f>IF(Y36="kWh",SUMPRODUCT(D38:D195,Y38:Y195))</f>
        <v>886806.5859912684</v>
      </c>
      <c r="Z197" s="329">
        <f>IF(Z36="kWh",SUMPRODUCT(D38:D195,Z38:Z195))</f>
        <v>312531.48196116928</v>
      </c>
      <c r="AA197" s="329">
        <f>IF(AA36="kw",SUMPRODUCT(N38:N195,O38:O195,AA38:AA195),SUMPRODUCT(D38:D195,AA38:AA195))</f>
        <v>3616.8934244222642</v>
      </c>
      <c r="AB197" s="329">
        <f>IF(AB36="kw",SUMPRODUCT(N38:N195,O38:O195,AB38:AB195),SUMPRODUCT(D38:D195,AB38:AB195))</f>
        <v>1201.9287582720704</v>
      </c>
      <c r="AC197" s="329">
        <f>IF(AC36="kw",SUMPRODUCT(N38:N195,O38:O195,AC38:AC195),SUMPRODUCT(D38:D195,AC38:AC195))</f>
        <v>5453.3258790420414</v>
      </c>
      <c r="AD197" s="329">
        <f>IF(AD36="kw",SUMPRODUCT(N38:N195,O38:O195,AD38:AD195),SUMPRODUCT(D38:D195,AD38:AD195))</f>
        <v>0</v>
      </c>
      <c r="AE197" s="329">
        <f>IF(AE36="kw",SUMPRODUCT(N38:N195,O38:O195,AE38:AE195),SUMPRODUCT(D38:D195,AE38:AE195))</f>
        <v>0</v>
      </c>
      <c r="AF197" s="329">
        <f>IF(AF36="kw",SUMPRODUCT(N38:N195,O38:O195,AF38:AF195),SUMPRODUCT(D38:D195,AF38:AF195))</f>
        <v>0</v>
      </c>
      <c r="AG197" s="329">
        <f>IF(AG36="kw",SUMPRODUCT(O38:O195,P38:P195,AG38:AG195),SUMPRODUCT(E38:E195,AG38:AG195))</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5.75">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0</v>
      </c>
      <c r="Z198" s="392">
        <f>HLOOKUP(Z35,'2. LRAMVA Threshold'!$B$42:$Q$53,7,FALSE)</f>
        <v>0</v>
      </c>
      <c r="AA198" s="392">
        <f>HLOOKUP(AA35,'2. LRAMVA Threshold'!$B$42:$Q$53,7,FALSE)</f>
        <v>0</v>
      </c>
      <c r="AB198" s="392">
        <f>HLOOKUP(AB35,'2. LRAMVA Threshold'!$B$42:$Q$53,7,FALSE)</f>
        <v>0</v>
      </c>
      <c r="AC198" s="392">
        <f>HLOOKUP(AC35,'2. LRAMVA Threshold'!$B$42:$Q$53,7,FALSE)</f>
        <v>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c r="B199" s="521"/>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7"/>
      <c r="AH199" s="399"/>
      <c r="AI199" s="399"/>
      <c r="AJ199" s="399"/>
      <c r="AK199" s="399"/>
      <c r="AL199" s="399"/>
      <c r="AM199" s="400"/>
    </row>
    <row r="200" spans="1:39">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778">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779">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9">
        <f>SUM(Y201:AL201)</f>
        <v>0</v>
      </c>
    </row>
    <row r="202" spans="1:39">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LRAM'!Y269*Y200</f>
        <v>0</v>
      </c>
      <c r="Z202" s="378">
        <f>'4.  2011-2014 LRAM'!Z269*Z200</f>
        <v>0</v>
      </c>
      <c r="AA202" s="378">
        <f>'4.  2011-2014 LRAM'!AA269*AA200</f>
        <v>0</v>
      </c>
      <c r="AB202" s="378">
        <f>'4.  2011-2014 LRAM'!AB269*AB200</f>
        <v>0</v>
      </c>
      <c r="AC202" s="378">
        <f>'4.  2011-2014 LRAM'!AC269*AC200</f>
        <v>0</v>
      </c>
      <c r="AD202" s="378">
        <f>'4.  2011-2014 LRAM'!AD269*AD200</f>
        <v>0</v>
      </c>
      <c r="AE202" s="378">
        <f>'4.  2011-2014 LRAM'!AE269*AE200</f>
        <v>0</v>
      </c>
      <c r="AF202" s="378">
        <f>'4.  2011-2014 LRAM'!AF269*AF200</f>
        <v>0</v>
      </c>
      <c r="AG202" s="779">
        <f>'4.  2011-2014 LRAM'!AG269*AG200</f>
        <v>0</v>
      </c>
      <c r="AH202" s="378">
        <f>'4.  2011-2014 LRAM'!AH269*AH200</f>
        <v>0</v>
      </c>
      <c r="AI202" s="378">
        <f>'4.  2011-2014 LRAM'!AI269*AI200</f>
        <v>0</v>
      </c>
      <c r="AJ202" s="378">
        <f>'4.  2011-2014 LRAM'!AJ269*AJ200</f>
        <v>0</v>
      </c>
      <c r="AK202" s="378">
        <f>'4.  2011-2014 LRAM'!AK269*AK200</f>
        <v>0</v>
      </c>
      <c r="AL202" s="378">
        <f>'4.  2011-2014 LRAM'!AL269*AL200</f>
        <v>0</v>
      </c>
      <c r="AM202" s="629">
        <f>SUM(Y202:AL202)</f>
        <v>0</v>
      </c>
    </row>
    <row r="203" spans="1:39">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LRAM'!Y399*Y200</f>
        <v>0</v>
      </c>
      <c r="Z203" s="378">
        <f>'4.  2011-2014 LRAM'!Z399*Z200</f>
        <v>0</v>
      </c>
      <c r="AA203" s="378">
        <f>'4.  2011-2014 LRAM'!AA399*AA200</f>
        <v>0</v>
      </c>
      <c r="AB203" s="378">
        <f>'4.  2011-2014 LRAM'!AB399*AB200</f>
        <v>0</v>
      </c>
      <c r="AC203" s="378">
        <f>'4.  2011-2014 LRAM'!AC399*AC200</f>
        <v>0</v>
      </c>
      <c r="AD203" s="378">
        <f>'4.  2011-2014 LRAM'!AD399*AD200</f>
        <v>0</v>
      </c>
      <c r="AE203" s="378">
        <f>'4.  2011-2014 LRAM'!AE399*AE200</f>
        <v>0</v>
      </c>
      <c r="AF203" s="378">
        <f>'4.  2011-2014 LRAM'!AF399*AF200</f>
        <v>0</v>
      </c>
      <c r="AG203" s="779">
        <f>'4.  2011-2014 LRAM'!AG399*AG200</f>
        <v>0</v>
      </c>
      <c r="AH203" s="378">
        <f>'4.  2011-2014 LRAM'!AH399*AH200</f>
        <v>0</v>
      </c>
      <c r="AI203" s="378">
        <f>'4.  2011-2014 LRAM'!AI399*AI200</f>
        <v>0</v>
      </c>
      <c r="AJ203" s="378">
        <f>'4.  2011-2014 LRAM'!AJ399*AJ200</f>
        <v>0</v>
      </c>
      <c r="AK203" s="378">
        <f>'4.  2011-2014 LRAM'!AK399*AK200</f>
        <v>0</v>
      </c>
      <c r="AL203" s="378">
        <f>'4.  2011-2014 LRAM'!AL399*AL200</f>
        <v>0</v>
      </c>
      <c r="AM203" s="629">
        <f>SUM(Y203:AL203)</f>
        <v>0</v>
      </c>
    </row>
    <row r="204" spans="1:39">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LRAM'!Y530*Y200</f>
        <v>0</v>
      </c>
      <c r="Z204" s="378">
        <f>'4.  2011-2014 LRAM'!Z530*Z200</f>
        <v>0</v>
      </c>
      <c r="AA204" s="378">
        <f>'4.  2011-2014 LRAM'!AA530*AA200</f>
        <v>0</v>
      </c>
      <c r="AB204" s="378">
        <f>'4.  2011-2014 LRAM'!AB530*AB200</f>
        <v>0</v>
      </c>
      <c r="AC204" s="378">
        <f>'4.  2011-2014 LRAM'!AC530*AC200</f>
        <v>0</v>
      </c>
      <c r="AD204" s="378">
        <f>'4.  2011-2014 LRAM'!AD530*AD200</f>
        <v>0</v>
      </c>
      <c r="AE204" s="378">
        <f>'4.  2011-2014 LRAM'!AE530*AE200</f>
        <v>0</v>
      </c>
      <c r="AF204" s="378">
        <f>'4.  2011-2014 LRAM'!AF530*AF200</f>
        <v>0</v>
      </c>
      <c r="AG204" s="779">
        <f>'4.  2011-2014 LRAM'!AG530*AG200</f>
        <v>0</v>
      </c>
      <c r="AH204" s="378">
        <f>'4.  2011-2014 LRAM'!AH530*AH200</f>
        <v>0</v>
      </c>
      <c r="AI204" s="378">
        <f>'4.  2011-2014 LRAM'!AI530*AI200</f>
        <v>0</v>
      </c>
      <c r="AJ204" s="378">
        <f>'4.  2011-2014 LRAM'!AJ530*AJ200</f>
        <v>0</v>
      </c>
      <c r="AK204" s="378">
        <f>'4.  2011-2014 LRAM'!AK530*AK200</f>
        <v>0</v>
      </c>
      <c r="AL204" s="378">
        <f>'4.  2011-2014 LRAM'!AL530*AL200</f>
        <v>0</v>
      </c>
      <c r="AM204" s="629">
        <f>SUM(Y204:AL204)</f>
        <v>0</v>
      </c>
    </row>
    <row r="205" spans="1:39">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54">AB197*AB200</f>
        <v>0</v>
      </c>
      <c r="AC205" s="378">
        <f t="shared" si="554"/>
        <v>0</v>
      </c>
      <c r="AD205" s="378">
        <f t="shared" si="554"/>
        <v>0</v>
      </c>
      <c r="AE205" s="378">
        <f t="shared" si="554"/>
        <v>0</v>
      </c>
      <c r="AF205" s="378">
        <f t="shared" si="554"/>
        <v>0</v>
      </c>
      <c r="AG205" s="779">
        <f t="shared" si="554"/>
        <v>0</v>
      </c>
      <c r="AH205" s="378">
        <f t="shared" si="554"/>
        <v>0</v>
      </c>
      <c r="AI205" s="378">
        <f t="shared" si="554"/>
        <v>0</v>
      </c>
      <c r="AJ205" s="378">
        <f t="shared" si="554"/>
        <v>0</v>
      </c>
      <c r="AK205" s="378">
        <f t="shared" si="554"/>
        <v>0</v>
      </c>
      <c r="AL205" s="378">
        <f t="shared" si="554"/>
        <v>0</v>
      </c>
      <c r="AM205" s="629">
        <f>SUM(Y205:AL205)</f>
        <v>0</v>
      </c>
    </row>
    <row r="206" spans="1:39" ht="15.75">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SUM(Y201:Y205)</f>
        <v>0</v>
      </c>
      <c r="Z206" s="346">
        <f>SUM(Z201:Z205)</f>
        <v>0</v>
      </c>
      <c r="AA206" s="346">
        <f t="shared" ref="AA206:AE206" si="555">SUM(AA201:AA205)</f>
        <v>0</v>
      </c>
      <c r="AB206" s="346">
        <f t="shared" si="555"/>
        <v>0</v>
      </c>
      <c r="AC206" s="346">
        <f t="shared" si="555"/>
        <v>0</v>
      </c>
      <c r="AD206" s="346">
        <f t="shared" si="555"/>
        <v>0</v>
      </c>
      <c r="AE206" s="346">
        <f t="shared" si="555"/>
        <v>0</v>
      </c>
      <c r="AF206" s="346">
        <f>SUM(AF201:AF205)</f>
        <v>0</v>
      </c>
      <c r="AG206" s="780">
        <f>SUM(AG201:AG205)</f>
        <v>0</v>
      </c>
      <c r="AH206" s="346">
        <f t="shared" ref="AH206:AL206" si="556">SUM(AH201:AH205)</f>
        <v>0</v>
      </c>
      <c r="AI206" s="346">
        <f t="shared" si="556"/>
        <v>0</v>
      </c>
      <c r="AJ206" s="346">
        <f t="shared" si="556"/>
        <v>0</v>
      </c>
      <c r="AK206" s="346">
        <f t="shared" si="556"/>
        <v>0</v>
      </c>
      <c r="AL206" s="346">
        <f t="shared" si="556"/>
        <v>0</v>
      </c>
      <c r="AM206" s="407">
        <f>SUM(AM201:AM205)</f>
        <v>0</v>
      </c>
    </row>
    <row r="207" spans="1:39" ht="15.75">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57">Z198*Z200</f>
        <v>0</v>
      </c>
      <c r="AA207" s="347">
        <f t="shared" si="557"/>
        <v>0</v>
      </c>
      <c r="AB207" s="347">
        <f t="shared" si="557"/>
        <v>0</v>
      </c>
      <c r="AC207" s="347">
        <f t="shared" si="557"/>
        <v>0</v>
      </c>
      <c r="AD207" s="347">
        <f t="shared" si="557"/>
        <v>0</v>
      </c>
      <c r="AE207" s="347">
        <f t="shared" si="557"/>
        <v>0</v>
      </c>
      <c r="AF207" s="347">
        <f>AF198*AF200</f>
        <v>0</v>
      </c>
      <c r="AG207" s="781">
        <f t="shared" ref="AG207:AL207" si="558">AG198*AG200</f>
        <v>0</v>
      </c>
      <c r="AH207" s="347">
        <f t="shared" si="558"/>
        <v>0</v>
      </c>
      <c r="AI207" s="347">
        <f t="shared" si="558"/>
        <v>0</v>
      </c>
      <c r="AJ207" s="347">
        <f t="shared" si="558"/>
        <v>0</v>
      </c>
      <c r="AK207" s="347">
        <f t="shared" si="558"/>
        <v>0</v>
      </c>
      <c r="AL207" s="347">
        <f t="shared" si="558"/>
        <v>0</v>
      </c>
      <c r="AM207" s="407">
        <f>SUM(Y207:AL207)</f>
        <v>0</v>
      </c>
    </row>
    <row r="208" spans="1:39" ht="15.75">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782"/>
      <c r="AH208" s="351"/>
      <c r="AI208" s="351"/>
      <c r="AJ208" s="351"/>
      <c r="AK208" s="351"/>
      <c r="AL208" s="351"/>
      <c r="AM208" s="407">
        <f>AM206-AM207</f>
        <v>0</v>
      </c>
    </row>
    <row r="209" spans="1:39">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783"/>
      <c r="AH209" s="352"/>
      <c r="AI209" s="352"/>
      <c r="AJ209" s="352"/>
      <c r="AK209" s="352"/>
      <c r="AL209" s="352"/>
      <c r="AM209" s="348"/>
    </row>
    <row r="210" spans="1:39">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864693.5859912684</v>
      </c>
      <c r="Z210" s="291">
        <f>SUMPRODUCT(E38:E195,Z38:Z195)</f>
        <v>312531.48196116928</v>
      </c>
      <c r="AA210" s="291">
        <f>IF(AA36="kw",SUMPRODUCT(N38:N195,P38:P195,AA38:AA195),SUMPRODUCT(E38:E195,AA38:AA195))</f>
        <v>3616.8934244222642</v>
      </c>
      <c r="AB210" s="291">
        <f>IF(AB36="kw",SUMPRODUCT(N38:N195,P38:P195,AB38:AB195),SUMPRODUCT(E38:E195,AB38:AB195))</f>
        <v>1201.9287582720704</v>
      </c>
      <c r="AC210" s="291">
        <f>IF(AC36="kw",SUMPRODUCT(N38:N195,P38:P195,AC38:AC195),SUMPRODUCT(E38:E195,AC38:AC195))</f>
        <v>5453.3258790420414</v>
      </c>
      <c r="AD210" s="291">
        <f>IF(AD36="kw",SUMPRODUCT(N38:N195,P38:P195,AD38:AD195),SUMPRODUCT(E38:E195,AD38:AD195))</f>
        <v>0</v>
      </c>
      <c r="AE210" s="291">
        <f>IF(AE36="kw",SUMPRODUCT(N38:N195,P38:P195,AE38:AE195),SUMPRODUCT(E38:E195,AE38:AE195))</f>
        <v>0</v>
      </c>
      <c r="AF210" s="291">
        <f>IF(AF36="kw",SUMPRODUCT(N38:N195,P38:P195,AF38:AF195),SUMPRODUCT(E38:E195,AF38:AF195))</f>
        <v>0</v>
      </c>
      <c r="AG210" s="340">
        <f>'8.  Streetlighting'!F174</f>
        <v>338.30188376753512</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862052.5859912684</v>
      </c>
      <c r="Z211" s="291">
        <f>SUMPRODUCT(F38:F195,Z38:Z195)</f>
        <v>312530.48196116922</v>
      </c>
      <c r="AA211" s="291">
        <f>IF(AA36="kw",SUMPRODUCT(N38:N195,Q38:Q195,AA38:AA195),SUMPRODUCT(F38:F195,AA38:AA195))</f>
        <v>3611.3520189702485</v>
      </c>
      <c r="AB211" s="291">
        <f>IF(AB36="kw",SUMPRODUCT(N38:N195,Q38:Q195,AB38:AB195),SUMPRODUCT(F38:F195,AB38:AB195))</f>
        <v>20003.905855452787</v>
      </c>
      <c r="AC211" s="291">
        <f>IF(AC36="kw",SUMPRODUCT(N38:N195,Q38:Q195,AC38:AC195),SUMPRODUCT(F38:F195,AC38:AC195))</f>
        <v>5450.9010607110558</v>
      </c>
      <c r="AD211" s="291">
        <f>IF(AD36="kw",SUMPRODUCT(N38:N195,Q38:Q195,AD38:AD195),SUMPRODUCT(F38:F195,AD38:AD195))</f>
        <v>0</v>
      </c>
      <c r="AE211" s="291">
        <f>IF(AE36="kw",SUMPRODUCT(N38:N195,Q38:Q195,AE38:AE195),SUMPRODUCT(F38:F195,AE38:AE195))</f>
        <v>0</v>
      </c>
      <c r="AF211" s="291">
        <f>IF(AF36="kw",SUMPRODUCT(N38:N195,Q38:Q195,AF38:AF195),SUMPRODUCT(F38:F195,AF38:AF195))</f>
        <v>0</v>
      </c>
      <c r="AG211" s="340">
        <f>'8.  Streetlighting'!F175</f>
        <v>338.30188376753512</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0</v>
      </c>
      <c r="Z212" s="291">
        <f>SUMPRODUCT(G38:G195,Z38:Z195)</f>
        <v>0</v>
      </c>
      <c r="AA212" s="291">
        <f>IF(AA36="kw",SUMPRODUCT(N38:N195,R38:R195,AA38:AA195),SUMPRODUCT(G38:G195,AA38:AA195))</f>
        <v>0</v>
      </c>
      <c r="AB212" s="291">
        <f>IF(AB36="kw",SUMPRODUCT(N38:N195,R38:R195,AB38:AB195),SUMPRODUCT(G38:G195,AB38:AB195))</f>
        <v>0</v>
      </c>
      <c r="AC212" s="291">
        <f>IF(AC36="kw",SUMPRODUCT(N38:N195,R38:R195,AC38:AC195),SUMPRODUCT(G38:G195,AC38:AC195))</f>
        <v>0</v>
      </c>
      <c r="AD212" s="291">
        <f>IF(AD36="kw",SUMPRODUCT(N38:N195,R38:R195,AD38:AD195),SUMPRODUCT(G38:G195,AD38:AD195))</f>
        <v>0</v>
      </c>
      <c r="AE212" s="291">
        <f>IF(AE36="kw",SUMPRODUCT(N38:N195,R38:R195,AE38:AE195),SUMPRODUCT(G38:G195,AE38:AE195))</f>
        <v>0</v>
      </c>
      <c r="AF212" s="291">
        <f>IF(AF36="kw",SUMPRODUCT(N38:N195,R38:R195,AF38:AF195),SUMPRODUCT(G38:G195,AF38:AF195))</f>
        <v>0</v>
      </c>
      <c r="AG212" s="340">
        <f>'8.  Streetlighting'!F176</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0</v>
      </c>
      <c r="Z213" s="291">
        <f>SUMPRODUCT(H38:H195,Z38:Z195)</f>
        <v>0</v>
      </c>
      <c r="AA213" s="291">
        <f>IF(AA36="kw",SUMPRODUCT(N38:N195,S38:S195,AA38:AA195),SUMPRODUCT(H38:H195,AA38:AA195))</f>
        <v>0</v>
      </c>
      <c r="AB213" s="291">
        <f>IF(AB36="kw",SUMPRODUCT(N38:N195,S38:S195,AB38:AB195),SUMPRODUCT(H38:H195,AB38:AB195))</f>
        <v>0</v>
      </c>
      <c r="AC213" s="291">
        <f>IF(AC36="kw",SUMPRODUCT(N38:N195,S38:S195,AC38:AC195),SUMPRODUCT(H38:H195,AC38:AC195))</f>
        <v>0</v>
      </c>
      <c r="AD213" s="291">
        <f>IF(AD36="kw",SUMPRODUCT(N38:N195,S38:S195,AD38:AD195),SUMPRODUCT(H38:H195,AD38:AD195))</f>
        <v>0</v>
      </c>
      <c r="AE213" s="291">
        <f>IF(AE36="kw",SUMPRODUCT(N38:N195,S38:S195,AE38:AE195),SUMPRODUCT(H38:H195,AE38:AE195))</f>
        <v>0</v>
      </c>
      <c r="AF213" s="291">
        <f>IF(AF36="kw",SUMPRODUCT(N38:N195,S38:S195,AF38:AF195),SUMPRODUCT(H38:H195,AF38:AF195))</f>
        <v>0</v>
      </c>
      <c r="AG213" s="357">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0</v>
      </c>
      <c r="Z214" s="326">
        <f>SUMPRODUCT(I38:I195,Z38:Z195)</f>
        <v>0</v>
      </c>
      <c r="AA214" s="326">
        <f>IF(AA36="kw",SUMPRODUCT(N38:N195,T38:T195,AA38:AA195),SUMPRODUCT(I38:I195,AA38:AA195))</f>
        <v>0</v>
      </c>
      <c r="AB214" s="326">
        <f>IF(AB36="kw",SUMPRODUCT(N38:N195,T38:T195,AB38:AB195),SUMPRODUCT(I38:I195,AB38:AB195))</f>
        <v>0</v>
      </c>
      <c r="AC214" s="326">
        <f>IF(AC36="kw",SUMPRODUCT(N38:N195,T38:T195,AC38:AC195),SUMPRODUCT(I38:I195,AC38:AC195))</f>
        <v>0</v>
      </c>
      <c r="AD214" s="326">
        <f>IF(AD36="kw",SUMPRODUCT(N38:N195,T38:T195,AD38:AD195),SUMPRODUCT(I38:I195,AD38:AD195))</f>
        <v>0</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20.25" customHeight="1">
      <c r="B215" s="368" t="s">
        <v>590</v>
      </c>
      <c r="C215" s="387"/>
      <c r="D215" s="388"/>
      <c r="E215" s="388"/>
      <c r="F215" s="388"/>
      <c r="G215" s="388"/>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5.75">
      <c r="B216" s="438"/>
    </row>
    <row r="217" spans="1:39" ht="15.75">
      <c r="B217" s="438"/>
    </row>
    <row r="218" spans="1:39" ht="15.75">
      <c r="B218" s="280" t="s">
        <v>273</v>
      </c>
      <c r="C218" s="281"/>
      <c r="D218" s="590" t="s">
        <v>525</v>
      </c>
      <c r="E218" s="253"/>
      <c r="F218" s="590"/>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66" t="s">
        <v>211</v>
      </c>
      <c r="C219" s="868" t="s">
        <v>33</v>
      </c>
      <c r="D219" s="284" t="s">
        <v>421</v>
      </c>
      <c r="E219" s="870" t="s">
        <v>209</v>
      </c>
      <c r="F219" s="871"/>
      <c r="G219" s="871"/>
      <c r="H219" s="871"/>
      <c r="I219" s="871"/>
      <c r="J219" s="871"/>
      <c r="K219" s="871"/>
      <c r="L219" s="871"/>
      <c r="M219" s="872"/>
      <c r="N219" s="876" t="s">
        <v>213</v>
      </c>
      <c r="O219" s="284" t="s">
        <v>422</v>
      </c>
      <c r="P219" s="870" t="s">
        <v>212</v>
      </c>
      <c r="Q219" s="871"/>
      <c r="R219" s="871"/>
      <c r="S219" s="871"/>
      <c r="T219" s="871"/>
      <c r="U219" s="871"/>
      <c r="V219" s="871"/>
      <c r="W219" s="871"/>
      <c r="X219" s="872"/>
      <c r="Y219" s="873" t="s">
        <v>243</v>
      </c>
      <c r="Z219" s="874"/>
      <c r="AA219" s="874"/>
      <c r="AB219" s="874"/>
      <c r="AC219" s="874"/>
      <c r="AD219" s="874"/>
      <c r="AE219" s="874"/>
      <c r="AF219" s="874"/>
      <c r="AG219" s="874"/>
      <c r="AH219" s="874"/>
      <c r="AI219" s="874"/>
      <c r="AJ219" s="874"/>
      <c r="AK219" s="874"/>
      <c r="AL219" s="874"/>
      <c r="AM219" s="875"/>
    </row>
    <row r="220" spans="1:39" ht="60.75" customHeight="1">
      <c r="B220" s="867"/>
      <c r="C220" s="869"/>
      <c r="D220" s="285">
        <v>2016</v>
      </c>
      <c r="E220" s="285">
        <v>2017</v>
      </c>
      <c r="F220" s="285">
        <v>2018</v>
      </c>
      <c r="G220" s="285">
        <v>2019</v>
      </c>
      <c r="H220" s="285">
        <v>2020</v>
      </c>
      <c r="I220" s="285">
        <v>2021</v>
      </c>
      <c r="J220" s="285">
        <v>2022</v>
      </c>
      <c r="K220" s="285">
        <v>2023</v>
      </c>
      <c r="L220" s="285">
        <v>2024</v>
      </c>
      <c r="M220" s="285">
        <v>2025</v>
      </c>
      <c r="N220" s="877"/>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GS&gt;50 to 999 kW</v>
      </c>
      <c r="AB220" s="285" t="str">
        <f>'1.  LRAMVA Summary'!G52</f>
        <v>Intermediate</v>
      </c>
      <c r="AC220" s="285" t="str">
        <f>'1.  LRAMVA Summary'!H52</f>
        <v>Large Use</v>
      </c>
      <c r="AD220" s="285" t="str">
        <f>'1.  LRAMVA Summary'!I52</f>
        <v>Embedded Distributor</v>
      </c>
      <c r="AE220" s="285" t="str">
        <f>'1.  LRAMVA Summary'!J52</f>
        <v>Unmetered Scattered Load</v>
      </c>
      <c r="AF220" s="285" t="str">
        <f>'1.  LRAMVA Summary'!K52</f>
        <v>Sentinel Lighting</v>
      </c>
      <c r="AG220" s="285" t="str">
        <f>'1.  LRAMVA Summary'!L52</f>
        <v>Street Lighting</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hidden="1" customHeight="1">
      <c r="B221" s="518"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v>
      </c>
      <c r="AE221" s="291" t="str">
        <f>'1.  LRAMVA Summary'!J53</f>
        <v>kWh</v>
      </c>
      <c r="AF221" s="291" t="str">
        <f>'1.  LRAMVA Summary'!K53</f>
        <v>kW</v>
      </c>
      <c r="AG221" s="291" t="str">
        <f>'1.  LRAMVA Summary'!L53</f>
        <v>kW</v>
      </c>
      <c r="AH221" s="291">
        <f>'1.  LRAMVA Summary'!M53</f>
        <v>0</v>
      </c>
      <c r="AI221" s="291">
        <f>'1.  LRAMVA Summary'!N53</f>
        <v>0</v>
      </c>
      <c r="AJ221" s="291">
        <f>'1.  LRAMVA Summary'!O53</f>
        <v>0</v>
      </c>
      <c r="AK221" s="291">
        <f>'1.  LRAMVA Summary'!P53</f>
        <v>0</v>
      </c>
      <c r="AL221" s="291">
        <f>'1.  LRAMVA Summary'!Q53</f>
        <v>0</v>
      </c>
      <c r="AM221" s="292"/>
    </row>
    <row r="222" spans="1:39" ht="15.75"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idden="1" outlineLevel="1">
      <c r="A223" s="522">
        <v>1</v>
      </c>
      <c r="B223" s="520"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idden="1" outlineLevel="1">
      <c r="B224" s="294" t="s">
        <v>289</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 si="559">Z223</f>
        <v>0</v>
      </c>
      <c r="AA224" s="411">
        <f t="shared" ref="AA224" si="560">AA223</f>
        <v>0</v>
      </c>
      <c r="AB224" s="411">
        <f t="shared" ref="AB224" si="561">AB223</f>
        <v>0</v>
      </c>
      <c r="AC224" s="411">
        <f t="shared" ref="AC224" si="562">AC223</f>
        <v>0</v>
      </c>
      <c r="AD224" s="411">
        <f t="shared" ref="AD224" si="563">AD223</f>
        <v>0</v>
      </c>
      <c r="AE224" s="411">
        <f t="shared" ref="AE224" si="564">AE223</f>
        <v>0</v>
      </c>
      <c r="AF224" s="411">
        <f t="shared" ref="AF224" si="565">AF223</f>
        <v>0</v>
      </c>
      <c r="AG224" s="411">
        <f t="shared" ref="AG224" si="566">AG223</f>
        <v>0</v>
      </c>
      <c r="AH224" s="411">
        <f t="shared" ref="AH224" si="567">AH223</f>
        <v>0</v>
      </c>
      <c r="AI224" s="411">
        <f t="shared" ref="AI224" si="568">AI223</f>
        <v>0</v>
      </c>
      <c r="AJ224" s="411">
        <f t="shared" ref="AJ224" si="569">AJ223</f>
        <v>0</v>
      </c>
      <c r="AK224" s="411">
        <f t="shared" ref="AK224" si="570">AK223</f>
        <v>0</v>
      </c>
      <c r="AL224" s="411">
        <f t="shared" ref="AL224" si="571">AL223</f>
        <v>0</v>
      </c>
      <c r="AM224" s="297"/>
    </row>
    <row r="225" spans="1:39" ht="15.75"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idden="1" outlineLevel="1">
      <c r="A226" s="522">
        <v>2</v>
      </c>
      <c r="B226" s="520"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idden="1" outlineLevel="1">
      <c r="B227" s="294" t="s">
        <v>289</v>
      </c>
      <c r="C227" s="291" t="s">
        <v>163</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 si="572">Z226</f>
        <v>0</v>
      </c>
      <c r="AA227" s="411">
        <f t="shared" ref="AA227" si="573">AA226</f>
        <v>0</v>
      </c>
      <c r="AB227" s="411">
        <f t="shared" ref="AB227" si="574">AB226</f>
        <v>0</v>
      </c>
      <c r="AC227" s="411">
        <f t="shared" ref="AC227" si="575">AC226</f>
        <v>0</v>
      </c>
      <c r="AD227" s="411">
        <f t="shared" ref="AD227" si="576">AD226</f>
        <v>0</v>
      </c>
      <c r="AE227" s="411">
        <f t="shared" ref="AE227" si="577">AE226</f>
        <v>0</v>
      </c>
      <c r="AF227" s="411">
        <f t="shared" ref="AF227" si="578">AF226</f>
        <v>0</v>
      </c>
      <c r="AG227" s="411">
        <f t="shared" ref="AG227" si="579">AG226</f>
        <v>0</v>
      </c>
      <c r="AH227" s="411">
        <f t="shared" ref="AH227" si="580">AH226</f>
        <v>0</v>
      </c>
      <c r="AI227" s="411">
        <f t="shared" ref="AI227" si="581">AI226</f>
        <v>0</v>
      </c>
      <c r="AJ227" s="411">
        <f t="shared" ref="AJ227" si="582">AJ226</f>
        <v>0</v>
      </c>
      <c r="AK227" s="411">
        <f t="shared" ref="AK227" si="583">AK226</f>
        <v>0</v>
      </c>
      <c r="AL227" s="411">
        <f t="shared" ref="AL227" si="584">AL226</f>
        <v>0</v>
      </c>
      <c r="AM227" s="297"/>
    </row>
    <row r="228" spans="1:39" ht="15.75"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idden="1" outlineLevel="1">
      <c r="A229" s="522">
        <v>3</v>
      </c>
      <c r="B229" s="520"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idden="1" outlineLevel="1">
      <c r="B230" s="294" t="s">
        <v>289</v>
      </c>
      <c r="C230" s="291" t="s">
        <v>163</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 si="585">Z229</f>
        <v>0</v>
      </c>
      <c r="AA230" s="411">
        <f t="shared" ref="AA230" si="586">AA229</f>
        <v>0</v>
      </c>
      <c r="AB230" s="411">
        <f t="shared" ref="AB230" si="587">AB229</f>
        <v>0</v>
      </c>
      <c r="AC230" s="411">
        <f t="shared" ref="AC230" si="588">AC229</f>
        <v>0</v>
      </c>
      <c r="AD230" s="411">
        <f t="shared" ref="AD230" si="589">AD229</f>
        <v>0</v>
      </c>
      <c r="AE230" s="411">
        <f t="shared" ref="AE230" si="590">AE229</f>
        <v>0</v>
      </c>
      <c r="AF230" s="411">
        <f t="shared" ref="AF230" si="591">AF229</f>
        <v>0</v>
      </c>
      <c r="AG230" s="411">
        <f t="shared" ref="AG230" si="592">AG229</f>
        <v>0</v>
      </c>
      <c r="AH230" s="411">
        <f t="shared" ref="AH230" si="593">AH229</f>
        <v>0</v>
      </c>
      <c r="AI230" s="411">
        <f t="shared" ref="AI230" si="594">AI229</f>
        <v>0</v>
      </c>
      <c r="AJ230" s="411">
        <f t="shared" ref="AJ230" si="595">AJ229</f>
        <v>0</v>
      </c>
      <c r="AK230" s="411">
        <f t="shared" ref="AK230" si="596">AK229</f>
        <v>0</v>
      </c>
      <c r="AL230" s="411">
        <f t="shared" ref="AL230" si="597">AL229</f>
        <v>0</v>
      </c>
      <c r="AM230" s="297"/>
    </row>
    <row r="231" spans="1:39"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idden="1" outlineLevel="1">
      <c r="A232" s="522">
        <v>4</v>
      </c>
      <c r="B232" s="520" t="s">
        <v>679</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idden="1" outlineLevel="1">
      <c r="B233" s="294" t="s">
        <v>289</v>
      </c>
      <c r="C233" s="291" t="s">
        <v>163</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 si="598">Z232</f>
        <v>0</v>
      </c>
      <c r="AA233" s="411">
        <f t="shared" ref="AA233" si="599">AA232</f>
        <v>0</v>
      </c>
      <c r="AB233" s="411">
        <f t="shared" ref="AB233" si="600">AB232</f>
        <v>0</v>
      </c>
      <c r="AC233" s="411">
        <f t="shared" ref="AC233" si="601">AC232</f>
        <v>0</v>
      </c>
      <c r="AD233" s="411">
        <f t="shared" ref="AD233" si="602">AD232</f>
        <v>0</v>
      </c>
      <c r="AE233" s="411">
        <f t="shared" ref="AE233" si="603">AE232</f>
        <v>0</v>
      </c>
      <c r="AF233" s="411">
        <f t="shared" ref="AF233" si="604">AF232</f>
        <v>0</v>
      </c>
      <c r="AG233" s="411">
        <f t="shared" ref="AG233" si="605">AG232</f>
        <v>0</v>
      </c>
      <c r="AH233" s="411">
        <f t="shared" ref="AH233" si="606">AH232</f>
        <v>0</v>
      </c>
      <c r="AI233" s="411">
        <f t="shared" ref="AI233" si="607">AI232</f>
        <v>0</v>
      </c>
      <c r="AJ233" s="411">
        <f t="shared" ref="AJ233" si="608">AJ232</f>
        <v>0</v>
      </c>
      <c r="AK233" s="411">
        <f t="shared" ref="AK233" si="609">AK232</f>
        <v>0</v>
      </c>
      <c r="AL233" s="411">
        <f t="shared" ref="AL233" si="610">AL232</f>
        <v>0</v>
      </c>
      <c r="AM233" s="297"/>
    </row>
    <row r="234" spans="1:39"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0" hidden="1" outlineLevel="1">
      <c r="A235" s="522">
        <v>5</v>
      </c>
      <c r="B235" s="520"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idden="1" outlineLevel="1">
      <c r="B236" s="294" t="s">
        <v>289</v>
      </c>
      <c r="C236" s="291" t="s">
        <v>163</v>
      </c>
      <c r="D236" s="295"/>
      <c r="E236" s="295"/>
      <c r="F236" s="295"/>
      <c r="G236" s="295"/>
      <c r="H236" s="295"/>
      <c r="I236" s="295"/>
      <c r="J236" s="295"/>
      <c r="K236" s="295"/>
      <c r="L236" s="295"/>
      <c r="M236" s="295"/>
      <c r="N236" s="468"/>
      <c r="O236" s="295"/>
      <c r="P236" s="295"/>
      <c r="Q236" s="295"/>
      <c r="R236" s="295"/>
      <c r="S236" s="295"/>
      <c r="T236" s="295"/>
      <c r="U236" s="295"/>
      <c r="V236" s="295"/>
      <c r="W236" s="295"/>
      <c r="X236" s="295"/>
      <c r="Y236" s="411">
        <f>Y235</f>
        <v>0</v>
      </c>
      <c r="Z236" s="411">
        <f t="shared" ref="Z236" si="611">Z235</f>
        <v>0</v>
      </c>
      <c r="AA236" s="411">
        <f t="shared" ref="AA236" si="612">AA235</f>
        <v>0</v>
      </c>
      <c r="AB236" s="411">
        <f t="shared" ref="AB236" si="613">AB235</f>
        <v>0</v>
      </c>
      <c r="AC236" s="411">
        <f t="shared" ref="AC236" si="614">AC235</f>
        <v>0</v>
      </c>
      <c r="AD236" s="411">
        <f t="shared" ref="AD236" si="615">AD235</f>
        <v>0</v>
      </c>
      <c r="AE236" s="411">
        <f t="shared" ref="AE236" si="616">AE235</f>
        <v>0</v>
      </c>
      <c r="AF236" s="411">
        <f t="shared" ref="AF236" si="617">AF235</f>
        <v>0</v>
      </c>
      <c r="AG236" s="411">
        <f t="shared" ref="AG236" si="618">AG235</f>
        <v>0</v>
      </c>
      <c r="AH236" s="411">
        <f t="shared" ref="AH236" si="619">AH235</f>
        <v>0</v>
      </c>
      <c r="AI236" s="411">
        <f t="shared" ref="AI236" si="620">AI235</f>
        <v>0</v>
      </c>
      <c r="AJ236" s="411">
        <f t="shared" ref="AJ236" si="621">AJ235</f>
        <v>0</v>
      </c>
      <c r="AK236" s="411">
        <f t="shared" ref="AK236" si="622">AK235</f>
        <v>0</v>
      </c>
      <c r="AL236" s="411">
        <f t="shared" ref="AL236" si="623">AL235</f>
        <v>0</v>
      </c>
      <c r="AM236" s="297"/>
    </row>
    <row r="237" spans="1:39"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5.75"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idden="1" outlineLevel="1">
      <c r="A239" s="522">
        <v>6</v>
      </c>
      <c r="B239" s="520"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 si="624">Z239</f>
        <v>0</v>
      </c>
      <c r="AA240" s="411">
        <f t="shared" ref="AA240" si="625">AA239</f>
        <v>0</v>
      </c>
      <c r="AB240" s="411">
        <f t="shared" ref="AB240" si="626">AB239</f>
        <v>0</v>
      </c>
      <c r="AC240" s="411">
        <f t="shared" ref="AC240" si="627">AC239</f>
        <v>0</v>
      </c>
      <c r="AD240" s="411">
        <f t="shared" ref="AD240" si="628">AD239</f>
        <v>0</v>
      </c>
      <c r="AE240" s="411">
        <f t="shared" ref="AE240" si="629">AE239</f>
        <v>0</v>
      </c>
      <c r="AF240" s="411">
        <f t="shared" ref="AF240" si="630">AF239</f>
        <v>0</v>
      </c>
      <c r="AG240" s="411">
        <f t="shared" ref="AG240" si="631">AG239</f>
        <v>0</v>
      </c>
      <c r="AH240" s="411">
        <f t="shared" ref="AH240" si="632">AH239</f>
        <v>0</v>
      </c>
      <c r="AI240" s="411">
        <f t="shared" ref="AI240" si="633">AI239</f>
        <v>0</v>
      </c>
      <c r="AJ240" s="411">
        <f t="shared" ref="AJ240" si="634">AJ239</f>
        <v>0</v>
      </c>
      <c r="AK240" s="411">
        <f t="shared" ref="AK240" si="635">AK239</f>
        <v>0</v>
      </c>
      <c r="AL240" s="411">
        <f t="shared" ref="AL240" si="636">AL239</f>
        <v>0</v>
      </c>
      <c r="AM240" s="311"/>
    </row>
    <row r="241" spans="1:39"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0" hidden="1" outlineLevel="1">
      <c r="A242" s="522">
        <v>7</v>
      </c>
      <c r="B242" s="520"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 si="637">Z242</f>
        <v>0</v>
      </c>
      <c r="AA243" s="411">
        <f t="shared" ref="AA243" si="638">AA242</f>
        <v>0</v>
      </c>
      <c r="AB243" s="411">
        <f t="shared" ref="AB243" si="639">AB242</f>
        <v>0</v>
      </c>
      <c r="AC243" s="411">
        <f t="shared" ref="AC243" si="640">AC242</f>
        <v>0</v>
      </c>
      <c r="AD243" s="411">
        <f t="shared" ref="AD243" si="641">AD242</f>
        <v>0</v>
      </c>
      <c r="AE243" s="411">
        <f t="shared" ref="AE243" si="642">AE242</f>
        <v>0</v>
      </c>
      <c r="AF243" s="411">
        <f t="shared" ref="AF243" si="643">AF242</f>
        <v>0</v>
      </c>
      <c r="AG243" s="411">
        <f t="shared" ref="AG243" si="644">AG242</f>
        <v>0</v>
      </c>
      <c r="AH243" s="411">
        <f t="shared" ref="AH243" si="645">AH242</f>
        <v>0</v>
      </c>
      <c r="AI243" s="411">
        <f t="shared" ref="AI243" si="646">AI242</f>
        <v>0</v>
      </c>
      <c r="AJ243" s="411">
        <f t="shared" ref="AJ243" si="647">AJ242</f>
        <v>0</v>
      </c>
      <c r="AK243" s="411">
        <f t="shared" ref="AK243" si="648">AK242</f>
        <v>0</v>
      </c>
      <c r="AL243" s="411">
        <f t="shared" ref="AL243" si="649">AL242</f>
        <v>0</v>
      </c>
      <c r="AM243" s="311"/>
    </row>
    <row r="244" spans="1:39"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0" hidden="1" outlineLevel="1">
      <c r="A245" s="522">
        <v>8</v>
      </c>
      <c r="B245" s="520"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 si="650">Z245</f>
        <v>0</v>
      </c>
      <c r="AA246" s="411">
        <f t="shared" ref="AA246" si="651">AA245</f>
        <v>0</v>
      </c>
      <c r="AB246" s="411">
        <f t="shared" ref="AB246" si="652">AB245</f>
        <v>0</v>
      </c>
      <c r="AC246" s="411">
        <f t="shared" ref="AC246" si="653">AC245</f>
        <v>0</v>
      </c>
      <c r="AD246" s="411">
        <f t="shared" ref="AD246" si="654">AD245</f>
        <v>0</v>
      </c>
      <c r="AE246" s="411">
        <f t="shared" ref="AE246" si="655">AE245</f>
        <v>0</v>
      </c>
      <c r="AF246" s="411">
        <f t="shared" ref="AF246" si="656">AF245</f>
        <v>0</v>
      </c>
      <c r="AG246" s="411">
        <f t="shared" ref="AG246" si="657">AG245</f>
        <v>0</v>
      </c>
      <c r="AH246" s="411">
        <f t="shared" ref="AH246" si="658">AH245</f>
        <v>0</v>
      </c>
      <c r="AI246" s="411">
        <f t="shared" ref="AI246" si="659">AI245</f>
        <v>0</v>
      </c>
      <c r="AJ246" s="411">
        <f t="shared" ref="AJ246" si="660">AJ245</f>
        <v>0</v>
      </c>
      <c r="AK246" s="411">
        <f t="shared" ref="AK246" si="661">AK245</f>
        <v>0</v>
      </c>
      <c r="AL246" s="411">
        <f t="shared" ref="AL246" si="662">AL245</f>
        <v>0</v>
      </c>
      <c r="AM246" s="311"/>
    </row>
    <row r="247" spans="1:39"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0" hidden="1" outlineLevel="1">
      <c r="A248" s="522">
        <v>9</v>
      </c>
      <c r="B248" s="520"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Y248</f>
        <v>0</v>
      </c>
      <c r="Z249" s="411">
        <f t="shared" ref="Z249" si="663">Z248</f>
        <v>0</v>
      </c>
      <c r="AA249" s="411">
        <f t="shared" ref="AA249" si="664">AA248</f>
        <v>0</v>
      </c>
      <c r="AB249" s="411">
        <f t="shared" ref="AB249" si="665">AB248</f>
        <v>0</v>
      </c>
      <c r="AC249" s="411">
        <f t="shared" ref="AC249" si="666">AC248</f>
        <v>0</v>
      </c>
      <c r="AD249" s="411">
        <f t="shared" ref="AD249" si="667">AD248</f>
        <v>0</v>
      </c>
      <c r="AE249" s="411">
        <f t="shared" ref="AE249" si="668">AE248</f>
        <v>0</v>
      </c>
      <c r="AF249" s="411">
        <f t="shared" ref="AF249" si="669">AF248</f>
        <v>0</v>
      </c>
      <c r="AG249" s="411">
        <f t="shared" ref="AG249" si="670">AG248</f>
        <v>0</v>
      </c>
      <c r="AH249" s="411">
        <f t="shared" ref="AH249" si="671">AH248</f>
        <v>0</v>
      </c>
      <c r="AI249" s="411">
        <f t="shared" ref="AI249" si="672">AI248</f>
        <v>0</v>
      </c>
      <c r="AJ249" s="411">
        <f t="shared" ref="AJ249" si="673">AJ248</f>
        <v>0</v>
      </c>
      <c r="AK249" s="411">
        <f t="shared" ref="AK249" si="674">AK248</f>
        <v>0</v>
      </c>
      <c r="AL249" s="411">
        <f t="shared" ref="AL249" si="675">AL248</f>
        <v>0</v>
      </c>
      <c r="AM249" s="311"/>
    </row>
    <row r="250" spans="1:39"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0" hidden="1" outlineLevel="1">
      <c r="A251" s="522">
        <v>10</v>
      </c>
      <c r="B251" s="520"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Y251</f>
        <v>0</v>
      </c>
      <c r="Z252" s="411">
        <f t="shared" ref="Z252" si="676">Z251</f>
        <v>0</v>
      </c>
      <c r="AA252" s="411">
        <f t="shared" ref="AA252" si="677">AA251</f>
        <v>0</v>
      </c>
      <c r="AB252" s="411">
        <f t="shared" ref="AB252" si="678">AB251</f>
        <v>0</v>
      </c>
      <c r="AC252" s="411">
        <f t="shared" ref="AC252" si="679">AC251</f>
        <v>0</v>
      </c>
      <c r="AD252" s="411">
        <f t="shared" ref="AD252" si="680">AD251</f>
        <v>0</v>
      </c>
      <c r="AE252" s="411">
        <f t="shared" ref="AE252" si="681">AE251</f>
        <v>0</v>
      </c>
      <c r="AF252" s="411">
        <f t="shared" ref="AF252" si="682">AF251</f>
        <v>0</v>
      </c>
      <c r="AG252" s="411">
        <f t="shared" ref="AG252" si="683">AG251</f>
        <v>0</v>
      </c>
      <c r="AH252" s="411">
        <f t="shared" ref="AH252" si="684">AH251</f>
        <v>0</v>
      </c>
      <c r="AI252" s="411">
        <f t="shared" ref="AI252" si="685">AI251</f>
        <v>0</v>
      </c>
      <c r="AJ252" s="411">
        <f t="shared" ref="AJ252" si="686">AJ251</f>
        <v>0</v>
      </c>
      <c r="AK252" s="411">
        <f t="shared" ref="AK252" si="687">AK251</f>
        <v>0</v>
      </c>
      <c r="AL252" s="411">
        <f t="shared" ref="AL252" si="688">AL251</f>
        <v>0</v>
      </c>
      <c r="AM252" s="311"/>
    </row>
    <row r="253" spans="1:39"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5.75"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0" hidden="1" outlineLevel="1">
      <c r="A255" s="522">
        <v>11</v>
      </c>
      <c r="B255" s="520"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 si="689">Z255</f>
        <v>0</v>
      </c>
      <c r="AA256" s="411">
        <f t="shared" ref="AA256" si="690">AA255</f>
        <v>0</v>
      </c>
      <c r="AB256" s="411">
        <f t="shared" ref="AB256" si="691">AB255</f>
        <v>0</v>
      </c>
      <c r="AC256" s="411">
        <f t="shared" ref="AC256" si="692">AC255</f>
        <v>0</v>
      </c>
      <c r="AD256" s="411">
        <f t="shared" ref="AD256" si="693">AD255</f>
        <v>0</v>
      </c>
      <c r="AE256" s="411">
        <f t="shared" ref="AE256" si="694">AE255</f>
        <v>0</v>
      </c>
      <c r="AF256" s="411">
        <f t="shared" ref="AF256" si="695">AF255</f>
        <v>0</v>
      </c>
      <c r="AG256" s="411">
        <f t="shared" ref="AG256" si="696">AG255</f>
        <v>0</v>
      </c>
      <c r="AH256" s="411">
        <f t="shared" ref="AH256" si="697">AH255</f>
        <v>0</v>
      </c>
      <c r="AI256" s="411">
        <f t="shared" ref="AI256" si="698">AI255</f>
        <v>0</v>
      </c>
      <c r="AJ256" s="411">
        <f t="shared" ref="AJ256" si="699">AJ255</f>
        <v>0</v>
      </c>
      <c r="AK256" s="411">
        <f t="shared" ref="AK256" si="700">AK255</f>
        <v>0</v>
      </c>
      <c r="AL256" s="411">
        <f t="shared" ref="AL256" si="701">AL255</f>
        <v>0</v>
      </c>
      <c r="AM256" s="297"/>
    </row>
    <row r="257" spans="1:40"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45" hidden="1" outlineLevel="1">
      <c r="A258" s="522">
        <v>12</v>
      </c>
      <c r="B258" s="520"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 si="702">Z258</f>
        <v>0</v>
      </c>
      <c r="AA259" s="411">
        <f t="shared" ref="AA259" si="703">AA258</f>
        <v>0</v>
      </c>
      <c r="AB259" s="411">
        <f t="shared" ref="AB259" si="704">AB258</f>
        <v>0</v>
      </c>
      <c r="AC259" s="411">
        <f t="shared" ref="AC259" si="705">AC258</f>
        <v>0</v>
      </c>
      <c r="AD259" s="411">
        <f t="shared" ref="AD259" si="706">AD258</f>
        <v>0</v>
      </c>
      <c r="AE259" s="411">
        <f t="shared" ref="AE259" si="707">AE258</f>
        <v>0</v>
      </c>
      <c r="AF259" s="411">
        <f t="shared" ref="AF259" si="708">AF258</f>
        <v>0</v>
      </c>
      <c r="AG259" s="411">
        <f t="shared" ref="AG259" si="709">AG258</f>
        <v>0</v>
      </c>
      <c r="AH259" s="411">
        <f t="shared" ref="AH259" si="710">AH258</f>
        <v>0</v>
      </c>
      <c r="AI259" s="411">
        <f t="shared" ref="AI259" si="711">AI258</f>
        <v>0</v>
      </c>
      <c r="AJ259" s="411">
        <f t="shared" ref="AJ259" si="712">AJ258</f>
        <v>0</v>
      </c>
      <c r="AK259" s="411">
        <f t="shared" ref="AK259" si="713">AK258</f>
        <v>0</v>
      </c>
      <c r="AL259" s="411">
        <f t="shared" ref="AL259" si="714">AL258</f>
        <v>0</v>
      </c>
      <c r="AM259" s="297"/>
    </row>
    <row r="260" spans="1:40"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0" hidden="1" outlineLevel="1">
      <c r="A261" s="522">
        <v>13</v>
      </c>
      <c r="B261" s="520"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Y261</f>
        <v>0</v>
      </c>
      <c r="Z262" s="411">
        <f t="shared" ref="Z262" si="715">Z261</f>
        <v>0</v>
      </c>
      <c r="AA262" s="411">
        <f t="shared" ref="AA262" si="716">AA261</f>
        <v>0</v>
      </c>
      <c r="AB262" s="411">
        <f t="shared" ref="AB262" si="717">AB261</f>
        <v>0</v>
      </c>
      <c r="AC262" s="411">
        <f t="shared" ref="AC262" si="718">AC261</f>
        <v>0</v>
      </c>
      <c r="AD262" s="411">
        <f t="shared" ref="AD262" si="719">AD261</f>
        <v>0</v>
      </c>
      <c r="AE262" s="411">
        <f t="shared" ref="AE262" si="720">AE261</f>
        <v>0</v>
      </c>
      <c r="AF262" s="411">
        <f t="shared" ref="AF262" si="721">AF261</f>
        <v>0</v>
      </c>
      <c r="AG262" s="411">
        <f t="shared" ref="AG262" si="722">AG261</f>
        <v>0</v>
      </c>
      <c r="AH262" s="411">
        <f t="shared" ref="AH262" si="723">AH261</f>
        <v>0</v>
      </c>
      <c r="AI262" s="411">
        <f t="shared" ref="AI262" si="724">AI261</f>
        <v>0</v>
      </c>
      <c r="AJ262" s="411">
        <f t="shared" ref="AJ262" si="725">AJ261</f>
        <v>0</v>
      </c>
      <c r="AK262" s="411">
        <f t="shared" ref="AK262" si="726">AK261</f>
        <v>0</v>
      </c>
      <c r="AL262" s="411">
        <f t="shared" ref="AL262" si="727">AL261</f>
        <v>0</v>
      </c>
      <c r="AM262" s="306"/>
    </row>
    <row r="263" spans="1:40"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5.75"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idden="1" outlineLevel="1">
      <c r="A265" s="522">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Y265</f>
        <v>0</v>
      </c>
      <c r="Z266" s="411">
        <f t="shared" ref="Z266" si="728">Z265</f>
        <v>0</v>
      </c>
      <c r="AA266" s="411">
        <f t="shared" ref="AA266" si="729">AA265</f>
        <v>0</v>
      </c>
      <c r="AB266" s="411">
        <f t="shared" ref="AB266" si="730">AB265</f>
        <v>0</v>
      </c>
      <c r="AC266" s="411">
        <f t="shared" ref="AC266" si="731">AC265</f>
        <v>0</v>
      </c>
      <c r="AD266" s="411">
        <f t="shared" ref="AD266" si="732">AD265</f>
        <v>0</v>
      </c>
      <c r="AE266" s="411">
        <f t="shared" ref="AE266" si="733">AE265</f>
        <v>0</v>
      </c>
      <c r="AF266" s="411">
        <f t="shared" ref="AF266" si="734">AF265</f>
        <v>0</v>
      </c>
      <c r="AG266" s="411">
        <f t="shared" ref="AG266" si="735">AG265</f>
        <v>0</v>
      </c>
      <c r="AH266" s="411">
        <f t="shared" ref="AH266" si="736">AH265</f>
        <v>0</v>
      </c>
      <c r="AI266" s="411">
        <f t="shared" ref="AI266" si="737">AI265</f>
        <v>0</v>
      </c>
      <c r="AJ266" s="411">
        <f t="shared" ref="AJ266" si="738">AJ265</f>
        <v>0</v>
      </c>
      <c r="AK266" s="411">
        <f t="shared" ref="AK266" si="739">AK265</f>
        <v>0</v>
      </c>
      <c r="AL266" s="411">
        <f t="shared" ref="AL266" si="740">AL265</f>
        <v>0</v>
      </c>
      <c r="AM266" s="297"/>
    </row>
    <row r="267" spans="1:40" hidden="1" outlineLevel="1">
      <c r="A267" s="523"/>
      <c r="B267" s="315"/>
      <c r="C267" s="305"/>
      <c r="D267" s="291"/>
      <c r="E267" s="291"/>
      <c r="F267" s="291"/>
      <c r="G267" s="291"/>
      <c r="H267" s="291"/>
      <c r="I267" s="291"/>
      <c r="J267" s="291"/>
      <c r="K267" s="291"/>
      <c r="L267" s="291"/>
      <c r="M267" s="291"/>
      <c r="N267" s="468"/>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30"/>
    </row>
    <row r="268" spans="1:40" s="309" customFormat="1" ht="15.75" hidden="1" outlineLevel="1">
      <c r="A268" s="523"/>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7"/>
      <c r="AN268" s="631"/>
    </row>
    <row r="269" spans="1:40" hidden="1" outlineLevel="1">
      <c r="A269" s="522">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41">Z269</f>
        <v>0</v>
      </c>
      <c r="AA270" s="411">
        <f t="shared" si="741"/>
        <v>0</v>
      </c>
      <c r="AB270" s="411">
        <f t="shared" si="741"/>
        <v>0</v>
      </c>
      <c r="AC270" s="411">
        <f t="shared" si="741"/>
        <v>0</v>
      </c>
      <c r="AD270" s="411">
        <f t="shared" si="741"/>
        <v>0</v>
      </c>
      <c r="AE270" s="411">
        <f t="shared" si="741"/>
        <v>0</v>
      </c>
      <c r="AF270" s="411">
        <f t="shared" si="741"/>
        <v>0</v>
      </c>
      <c r="AG270" s="411">
        <f t="shared" si="741"/>
        <v>0</v>
      </c>
      <c r="AH270" s="411">
        <f t="shared" si="741"/>
        <v>0</v>
      </c>
      <c r="AI270" s="411">
        <f t="shared" si="741"/>
        <v>0</v>
      </c>
      <c r="AJ270" s="411">
        <f t="shared" si="741"/>
        <v>0</v>
      </c>
      <c r="AK270" s="411">
        <f t="shared" si="741"/>
        <v>0</v>
      </c>
      <c r="AL270" s="411">
        <f t="shared" si="741"/>
        <v>0</v>
      </c>
      <c r="AM270" s="297"/>
    </row>
    <row r="271" spans="1:40"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idden="1" outlineLevel="1">
      <c r="A272" s="522">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idden="1" outlineLevel="1">
      <c r="A273" s="522"/>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42">Z272</f>
        <v>0</v>
      </c>
      <c r="AA273" s="411">
        <f t="shared" si="742"/>
        <v>0</v>
      </c>
      <c r="AB273" s="411">
        <f t="shared" si="742"/>
        <v>0</v>
      </c>
      <c r="AC273" s="411">
        <f t="shared" si="742"/>
        <v>0</v>
      </c>
      <c r="AD273" s="411">
        <f t="shared" si="742"/>
        <v>0</v>
      </c>
      <c r="AE273" s="411">
        <f t="shared" si="742"/>
        <v>0</v>
      </c>
      <c r="AF273" s="411">
        <f t="shared" si="742"/>
        <v>0</v>
      </c>
      <c r="AG273" s="411">
        <f t="shared" si="742"/>
        <v>0</v>
      </c>
      <c r="AH273" s="411">
        <f t="shared" si="742"/>
        <v>0</v>
      </c>
      <c r="AI273" s="411">
        <f t="shared" si="742"/>
        <v>0</v>
      </c>
      <c r="AJ273" s="411">
        <f t="shared" si="742"/>
        <v>0</v>
      </c>
      <c r="AK273" s="411">
        <f t="shared" si="742"/>
        <v>0</v>
      </c>
      <c r="AL273" s="411">
        <f t="shared" si="742"/>
        <v>0</v>
      </c>
      <c r="AM273" s="297"/>
    </row>
    <row r="274" spans="1:39" s="283" customFormat="1" hidden="1" outlineLevel="1">
      <c r="A274" s="522"/>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5.75" hidden="1" outlineLevel="1">
      <c r="B275" s="519"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idden="1" outlineLevel="1">
      <c r="A276" s="522">
        <v>17</v>
      </c>
      <c r="B276" s="520" t="s">
        <v>112</v>
      </c>
      <c r="C276" s="291" t="s">
        <v>25</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hidden="1"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0</v>
      </c>
      <c r="Z277" s="411">
        <f t="shared" ref="Z277:AL277" si="743">Z276</f>
        <v>0</v>
      </c>
      <c r="AA277" s="411">
        <f t="shared" si="743"/>
        <v>0</v>
      </c>
      <c r="AB277" s="411">
        <f t="shared" si="743"/>
        <v>0</v>
      </c>
      <c r="AC277" s="411">
        <f t="shared" si="743"/>
        <v>0</v>
      </c>
      <c r="AD277" s="411">
        <f t="shared" si="743"/>
        <v>0</v>
      </c>
      <c r="AE277" s="411">
        <f t="shared" si="743"/>
        <v>0</v>
      </c>
      <c r="AF277" s="411">
        <f t="shared" si="743"/>
        <v>0</v>
      </c>
      <c r="AG277" s="411">
        <f t="shared" si="743"/>
        <v>0</v>
      </c>
      <c r="AH277" s="411">
        <f t="shared" si="743"/>
        <v>0</v>
      </c>
      <c r="AI277" s="411">
        <f t="shared" si="743"/>
        <v>0</v>
      </c>
      <c r="AJ277" s="411">
        <f t="shared" si="743"/>
        <v>0</v>
      </c>
      <c r="AK277" s="411">
        <f t="shared" si="743"/>
        <v>0</v>
      </c>
      <c r="AL277" s="411">
        <f t="shared" si="743"/>
        <v>0</v>
      </c>
      <c r="AM277" s="306"/>
    </row>
    <row r="278" spans="1:39" hidden="1"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idden="1" outlineLevel="1">
      <c r="A279" s="522">
        <v>18</v>
      </c>
      <c r="B279" s="520"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44">Z279</f>
        <v>0</v>
      </c>
      <c r="AA280" s="411">
        <f t="shared" si="744"/>
        <v>0</v>
      </c>
      <c r="AB280" s="411">
        <f t="shared" si="744"/>
        <v>0</v>
      </c>
      <c r="AC280" s="411">
        <f t="shared" si="744"/>
        <v>0</v>
      </c>
      <c r="AD280" s="411">
        <f t="shared" si="744"/>
        <v>0</v>
      </c>
      <c r="AE280" s="411">
        <f t="shared" si="744"/>
        <v>0</v>
      </c>
      <c r="AF280" s="411">
        <f t="shared" si="744"/>
        <v>0</v>
      </c>
      <c r="AG280" s="411">
        <f t="shared" si="744"/>
        <v>0</v>
      </c>
      <c r="AH280" s="411">
        <f t="shared" si="744"/>
        <v>0</v>
      </c>
      <c r="AI280" s="411">
        <f t="shared" si="744"/>
        <v>0</v>
      </c>
      <c r="AJ280" s="411">
        <f t="shared" si="744"/>
        <v>0</v>
      </c>
      <c r="AK280" s="411">
        <f t="shared" si="744"/>
        <v>0</v>
      </c>
      <c r="AL280" s="411">
        <f t="shared" si="744"/>
        <v>0</v>
      </c>
      <c r="AM280" s="306"/>
    </row>
    <row r="281" spans="1:39"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idden="1" outlineLevel="1">
      <c r="A282" s="522">
        <v>19</v>
      </c>
      <c r="B282" s="520"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45">Z282</f>
        <v>0</v>
      </c>
      <c r="AA283" s="411">
        <f t="shared" si="745"/>
        <v>0</v>
      </c>
      <c r="AB283" s="411">
        <f t="shared" si="745"/>
        <v>0</v>
      </c>
      <c r="AC283" s="411">
        <f t="shared" si="745"/>
        <v>0</v>
      </c>
      <c r="AD283" s="411">
        <f t="shared" si="745"/>
        <v>0</v>
      </c>
      <c r="AE283" s="411">
        <f t="shared" si="745"/>
        <v>0</v>
      </c>
      <c r="AF283" s="411">
        <f t="shared" si="745"/>
        <v>0</v>
      </c>
      <c r="AG283" s="411">
        <f t="shared" si="745"/>
        <v>0</v>
      </c>
      <c r="AH283" s="411">
        <f t="shared" si="745"/>
        <v>0</v>
      </c>
      <c r="AI283" s="411">
        <f t="shared" si="745"/>
        <v>0</v>
      </c>
      <c r="AJ283" s="411">
        <f t="shared" si="745"/>
        <v>0</v>
      </c>
      <c r="AK283" s="411">
        <f t="shared" si="745"/>
        <v>0</v>
      </c>
      <c r="AL283" s="411">
        <f t="shared" si="745"/>
        <v>0</v>
      </c>
      <c r="AM283" s="297"/>
    </row>
    <row r="284" spans="1:39"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idden="1" outlineLevel="1">
      <c r="A285" s="522">
        <v>20</v>
      </c>
      <c r="B285" s="520"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46">Y285</f>
        <v>0</v>
      </c>
      <c r="Z286" s="411">
        <f t="shared" si="746"/>
        <v>0</v>
      </c>
      <c r="AA286" s="411">
        <f t="shared" si="746"/>
        <v>0</v>
      </c>
      <c r="AB286" s="411">
        <f t="shared" si="746"/>
        <v>0</v>
      </c>
      <c r="AC286" s="411">
        <f t="shared" si="746"/>
        <v>0</v>
      </c>
      <c r="AD286" s="411">
        <f t="shared" si="746"/>
        <v>0</v>
      </c>
      <c r="AE286" s="411">
        <f t="shared" si="746"/>
        <v>0</v>
      </c>
      <c r="AF286" s="411">
        <f t="shared" si="746"/>
        <v>0</v>
      </c>
      <c r="AG286" s="411">
        <f t="shared" si="746"/>
        <v>0</v>
      </c>
      <c r="AH286" s="411">
        <f t="shared" si="746"/>
        <v>0</v>
      </c>
      <c r="AI286" s="411">
        <f t="shared" si="746"/>
        <v>0</v>
      </c>
      <c r="AJ286" s="411">
        <f t="shared" si="746"/>
        <v>0</v>
      </c>
      <c r="AK286" s="411">
        <f t="shared" si="746"/>
        <v>0</v>
      </c>
      <c r="AL286" s="411">
        <f t="shared" si="746"/>
        <v>0</v>
      </c>
      <c r="AM286" s="306"/>
    </row>
    <row r="287" spans="1:39" ht="15.75"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75" outlineLevel="1">
      <c r="B288" s="518"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75"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outlineLevel="1">
      <c r="A290" s="522">
        <v>21</v>
      </c>
      <c r="B290" s="520" t="s">
        <v>113</v>
      </c>
      <c r="C290" s="291" t="s">
        <v>25</v>
      </c>
      <c r="D290" s="295">
        <v>1352728</v>
      </c>
      <c r="E290" s="295">
        <v>1352728</v>
      </c>
      <c r="F290" s="295">
        <v>1352728</v>
      </c>
      <c r="G290" s="295">
        <v>1352728</v>
      </c>
      <c r="H290" s="295">
        <v>1352728</v>
      </c>
      <c r="I290" s="295">
        <v>1352728</v>
      </c>
      <c r="J290" s="295">
        <v>1352728</v>
      </c>
      <c r="K290" s="295">
        <v>1352529</v>
      </c>
      <c r="L290" s="295">
        <v>1352529</v>
      </c>
      <c r="M290" s="295">
        <v>1346470</v>
      </c>
      <c r="N290" s="291"/>
      <c r="O290" s="295">
        <v>88</v>
      </c>
      <c r="P290" s="295">
        <v>88</v>
      </c>
      <c r="Q290" s="295">
        <v>88</v>
      </c>
      <c r="R290" s="295">
        <v>88</v>
      </c>
      <c r="S290" s="295">
        <v>88</v>
      </c>
      <c r="T290" s="295">
        <v>88</v>
      </c>
      <c r="U290" s="295">
        <v>88</v>
      </c>
      <c r="V290" s="295">
        <v>88</v>
      </c>
      <c r="W290" s="295">
        <v>88</v>
      </c>
      <c r="X290" s="295">
        <v>87</v>
      </c>
      <c r="Y290" s="410">
        <v>1</v>
      </c>
      <c r="Z290" s="410"/>
      <c r="AA290" s="410"/>
      <c r="AB290" s="410"/>
      <c r="AC290" s="410"/>
      <c r="AD290" s="410"/>
      <c r="AE290" s="410"/>
      <c r="AF290" s="410"/>
      <c r="AG290" s="410"/>
      <c r="AH290" s="410"/>
      <c r="AI290" s="410"/>
      <c r="AJ290" s="410"/>
      <c r="AK290" s="410"/>
      <c r="AL290" s="410"/>
      <c r="AM290" s="296">
        <f>SUM(Y290:AL290)</f>
        <v>1</v>
      </c>
    </row>
    <row r="291" spans="1:39" outlineLevel="1">
      <c r="B291" s="294" t="s">
        <v>289</v>
      </c>
      <c r="C291" s="291" t="s">
        <v>163</v>
      </c>
      <c r="D291" s="295">
        <v>150710</v>
      </c>
      <c r="E291" s="295">
        <v>150710</v>
      </c>
      <c r="F291" s="295">
        <v>150710</v>
      </c>
      <c r="G291" s="295">
        <v>150710</v>
      </c>
      <c r="H291" s="295">
        <v>150710</v>
      </c>
      <c r="I291" s="295">
        <v>150710</v>
      </c>
      <c r="J291" s="295">
        <v>150710</v>
      </c>
      <c r="K291" s="295">
        <v>150698</v>
      </c>
      <c r="L291" s="295">
        <v>150698</v>
      </c>
      <c r="M291" s="295">
        <v>150921</v>
      </c>
      <c r="N291" s="291"/>
      <c r="O291" s="295">
        <v>10</v>
      </c>
      <c r="P291" s="295">
        <v>10</v>
      </c>
      <c r="Q291" s="295">
        <v>10</v>
      </c>
      <c r="R291" s="295">
        <v>10</v>
      </c>
      <c r="S291" s="295">
        <v>10</v>
      </c>
      <c r="T291" s="295">
        <v>10</v>
      </c>
      <c r="U291" s="295">
        <v>10</v>
      </c>
      <c r="V291" s="295">
        <v>10</v>
      </c>
      <c r="W291" s="295">
        <v>10</v>
      </c>
      <c r="X291" s="295">
        <v>10</v>
      </c>
      <c r="Y291" s="411">
        <f>Y290</f>
        <v>1</v>
      </c>
      <c r="Z291" s="411">
        <f t="shared" ref="Z291" si="747">Z290</f>
        <v>0</v>
      </c>
      <c r="AA291" s="411">
        <f t="shared" ref="AA291" si="748">AA290</f>
        <v>0</v>
      </c>
      <c r="AB291" s="411">
        <f t="shared" ref="AB291" si="749">AB290</f>
        <v>0</v>
      </c>
      <c r="AC291" s="411">
        <f t="shared" ref="AC291" si="750">AC290</f>
        <v>0</v>
      </c>
      <c r="AD291" s="411">
        <f t="shared" ref="AD291" si="751">AD290</f>
        <v>0</v>
      </c>
      <c r="AE291" s="411">
        <f t="shared" ref="AE291" si="752">AE290</f>
        <v>0</v>
      </c>
      <c r="AF291" s="411">
        <f t="shared" ref="AF291" si="753">AF290</f>
        <v>0</v>
      </c>
      <c r="AG291" s="411">
        <f t="shared" ref="AG291" si="754">AG290</f>
        <v>0</v>
      </c>
      <c r="AH291" s="411">
        <f t="shared" ref="AH291" si="755">AH290</f>
        <v>0</v>
      </c>
      <c r="AI291" s="411">
        <f t="shared" ref="AI291" si="756">AI290</f>
        <v>0</v>
      </c>
      <c r="AJ291" s="411">
        <f t="shared" ref="AJ291" si="757">AJ290</f>
        <v>0</v>
      </c>
      <c r="AK291" s="411">
        <f t="shared" ref="AK291" si="758">AK290</f>
        <v>0</v>
      </c>
      <c r="AL291" s="411">
        <f t="shared" ref="AL291" si="759">AL290</f>
        <v>0</v>
      </c>
      <c r="AM291" s="306"/>
    </row>
    <row r="292" spans="1:39"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2">
        <v>22</v>
      </c>
      <c r="B293" s="520" t="s">
        <v>114</v>
      </c>
      <c r="C293" s="291" t="s">
        <v>25</v>
      </c>
      <c r="D293" s="295">
        <v>233416</v>
      </c>
      <c r="E293" s="295">
        <v>233416</v>
      </c>
      <c r="F293" s="295">
        <v>233416</v>
      </c>
      <c r="G293" s="295">
        <v>233416</v>
      </c>
      <c r="H293" s="295">
        <v>233416</v>
      </c>
      <c r="I293" s="295">
        <v>233416</v>
      </c>
      <c r="J293" s="295">
        <v>233416</v>
      </c>
      <c r="K293" s="295">
        <v>233416</v>
      </c>
      <c r="L293" s="295">
        <v>233416</v>
      </c>
      <c r="M293" s="295">
        <v>233416</v>
      </c>
      <c r="N293" s="291"/>
      <c r="O293" s="295">
        <v>68</v>
      </c>
      <c r="P293" s="295">
        <v>68</v>
      </c>
      <c r="Q293" s="295">
        <v>68</v>
      </c>
      <c r="R293" s="295">
        <v>68</v>
      </c>
      <c r="S293" s="295">
        <v>68</v>
      </c>
      <c r="T293" s="295">
        <v>68</v>
      </c>
      <c r="U293" s="295">
        <v>68</v>
      </c>
      <c r="V293" s="295">
        <v>68</v>
      </c>
      <c r="W293" s="295">
        <v>68</v>
      </c>
      <c r="X293" s="295">
        <v>68</v>
      </c>
      <c r="Y293" s="410">
        <v>1</v>
      </c>
      <c r="Z293" s="410"/>
      <c r="AA293" s="410"/>
      <c r="AB293" s="410"/>
      <c r="AC293" s="410"/>
      <c r="AD293" s="410"/>
      <c r="AE293" s="410"/>
      <c r="AF293" s="410"/>
      <c r="AG293" s="410"/>
      <c r="AH293" s="410"/>
      <c r="AI293" s="410"/>
      <c r="AJ293" s="410"/>
      <c r="AK293" s="410"/>
      <c r="AL293" s="410"/>
      <c r="AM293" s="296">
        <f>SUM(Y293:AL293)</f>
        <v>1</v>
      </c>
    </row>
    <row r="294" spans="1:39" outlineLevel="1">
      <c r="B294" s="294" t="s">
        <v>289</v>
      </c>
      <c r="C294" s="291" t="s">
        <v>163</v>
      </c>
      <c r="D294" s="295">
        <v>957</v>
      </c>
      <c r="E294" s="295">
        <v>957</v>
      </c>
      <c r="F294" s="295">
        <v>957</v>
      </c>
      <c r="G294" s="295">
        <v>957</v>
      </c>
      <c r="H294" s="295">
        <v>957</v>
      </c>
      <c r="I294" s="295">
        <v>957</v>
      </c>
      <c r="J294" s="295">
        <v>957</v>
      </c>
      <c r="K294" s="295">
        <v>957</v>
      </c>
      <c r="L294" s="295">
        <v>957</v>
      </c>
      <c r="M294" s="295">
        <v>957</v>
      </c>
      <c r="N294" s="291"/>
      <c r="O294" s="295">
        <v>0</v>
      </c>
      <c r="P294" s="295"/>
      <c r="Q294" s="295"/>
      <c r="R294" s="295"/>
      <c r="S294" s="295"/>
      <c r="T294" s="295"/>
      <c r="U294" s="295"/>
      <c r="V294" s="295"/>
      <c r="W294" s="295"/>
      <c r="X294" s="295"/>
      <c r="Y294" s="411">
        <f>Y293</f>
        <v>1</v>
      </c>
      <c r="Z294" s="411">
        <f t="shared" ref="Z294" si="760">Z293</f>
        <v>0</v>
      </c>
      <c r="AA294" s="411">
        <f t="shared" ref="AA294" si="761">AA293</f>
        <v>0</v>
      </c>
      <c r="AB294" s="411">
        <f t="shared" ref="AB294" si="762">AB293</f>
        <v>0</v>
      </c>
      <c r="AC294" s="411">
        <f t="shared" ref="AC294" si="763">AC293</f>
        <v>0</v>
      </c>
      <c r="AD294" s="411">
        <f t="shared" ref="AD294" si="764">AD293</f>
        <v>0</v>
      </c>
      <c r="AE294" s="411">
        <f t="shared" ref="AE294" si="765">AE293</f>
        <v>0</v>
      </c>
      <c r="AF294" s="411">
        <f t="shared" ref="AF294" si="766">AF293</f>
        <v>0</v>
      </c>
      <c r="AG294" s="411">
        <f t="shared" ref="AG294" si="767">AG293</f>
        <v>0</v>
      </c>
      <c r="AH294" s="411">
        <f t="shared" ref="AH294" si="768">AH293</f>
        <v>0</v>
      </c>
      <c r="AI294" s="411">
        <f t="shared" ref="AI294" si="769">AI293</f>
        <v>0</v>
      </c>
      <c r="AJ294" s="411">
        <f t="shared" ref="AJ294" si="770">AJ293</f>
        <v>0</v>
      </c>
      <c r="AK294" s="411">
        <f t="shared" ref="AK294" si="771">AK293</f>
        <v>0</v>
      </c>
      <c r="AL294" s="411">
        <f t="shared" ref="AL294" si="772">AL293</f>
        <v>0</v>
      </c>
      <c r="AM294" s="306"/>
    </row>
    <row r="295" spans="1:39" outlineLevel="1">
      <c r="B295" s="294"/>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30" outlineLevel="1">
      <c r="A296" s="522">
        <v>23</v>
      </c>
      <c r="B296" s="520" t="s">
        <v>115</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v>1</v>
      </c>
      <c r="Z296" s="410"/>
      <c r="AA296" s="410"/>
      <c r="AB296" s="410"/>
      <c r="AC296" s="410"/>
      <c r="AD296" s="410"/>
      <c r="AE296" s="410"/>
      <c r="AF296" s="410"/>
      <c r="AG296" s="410"/>
      <c r="AH296" s="410"/>
      <c r="AI296" s="410"/>
      <c r="AJ296" s="410"/>
      <c r="AK296" s="410"/>
      <c r="AL296" s="410"/>
      <c r="AM296" s="296">
        <f>SUM(Y296:AL296)</f>
        <v>1</v>
      </c>
    </row>
    <row r="297" spans="1:39" outlineLevel="1">
      <c r="B297" s="294" t="s">
        <v>289</v>
      </c>
      <c r="C297" s="291" t="s">
        <v>163</v>
      </c>
      <c r="D297" s="295">
        <v>1520</v>
      </c>
      <c r="E297" s="295">
        <v>1520</v>
      </c>
      <c r="F297" s="295">
        <v>1520</v>
      </c>
      <c r="G297" s="295">
        <v>1520</v>
      </c>
      <c r="H297" s="295">
        <v>1520</v>
      </c>
      <c r="I297" s="295">
        <v>1520</v>
      </c>
      <c r="J297" s="295">
        <v>1520</v>
      </c>
      <c r="K297" s="295">
        <v>1520</v>
      </c>
      <c r="L297" s="295">
        <v>1520</v>
      </c>
      <c r="M297" s="295">
        <v>1520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row>
    <row r="298" spans="1:39" outlineLevel="1">
      <c r="B298" s="294" t="s">
        <v>289</v>
      </c>
      <c r="C298" s="340" t="s">
        <v>738</v>
      </c>
      <c r="D298" s="295">
        <v>29282</v>
      </c>
      <c r="E298" s="295">
        <f>D298+($H$298-$D$298)/4</f>
        <v>29282</v>
      </c>
      <c r="F298" s="295">
        <f>E298+($H$298-$D$298)/4</f>
        <v>29282</v>
      </c>
      <c r="G298" s="295">
        <f>F298+($H$298-$D$298)/4</f>
        <v>29282</v>
      </c>
      <c r="H298" s="295">
        <v>29282</v>
      </c>
      <c r="I298" s="295"/>
      <c r="J298" s="295"/>
      <c r="K298" s="295"/>
      <c r="L298" s="295"/>
      <c r="M298" s="295"/>
      <c r="N298" s="291"/>
      <c r="O298" s="295">
        <v>0</v>
      </c>
      <c r="P298" s="295"/>
      <c r="Q298" s="295"/>
      <c r="R298" s="295"/>
      <c r="S298" s="295"/>
      <c r="T298" s="295"/>
      <c r="U298" s="295"/>
      <c r="V298" s="295"/>
      <c r="W298" s="295"/>
      <c r="X298" s="295"/>
      <c r="Y298" s="411">
        <f>Y296</f>
        <v>1</v>
      </c>
      <c r="Z298" s="411">
        <f t="shared" ref="Z298" si="773">Z296</f>
        <v>0</v>
      </c>
      <c r="AA298" s="411">
        <f t="shared" ref="AA298" si="774">AA296</f>
        <v>0</v>
      </c>
      <c r="AB298" s="411">
        <f t="shared" ref="AB298" si="775">AB296</f>
        <v>0</v>
      </c>
      <c r="AC298" s="411">
        <f t="shared" ref="AC298" si="776">AC296</f>
        <v>0</v>
      </c>
      <c r="AD298" s="411">
        <f t="shared" ref="AD298" si="777">AD296</f>
        <v>0</v>
      </c>
      <c r="AE298" s="411">
        <f t="shared" ref="AE298" si="778">AE296</f>
        <v>0</v>
      </c>
      <c r="AF298" s="411">
        <f t="shared" ref="AF298" si="779">AF296</f>
        <v>0</v>
      </c>
      <c r="AG298" s="411">
        <f t="shared" ref="AG298" si="780">AG296</f>
        <v>0</v>
      </c>
      <c r="AH298" s="411">
        <f t="shared" ref="AH298" si="781">AH296</f>
        <v>0</v>
      </c>
      <c r="AI298" s="411">
        <f t="shared" ref="AI298" si="782">AI296</f>
        <v>0</v>
      </c>
      <c r="AJ298" s="411">
        <f t="shared" ref="AJ298" si="783">AJ296</f>
        <v>0</v>
      </c>
      <c r="AK298" s="411">
        <f t="shared" ref="AK298" si="784">AK296</f>
        <v>0</v>
      </c>
      <c r="AL298" s="411">
        <f t="shared" ref="AL298" si="785">AL296</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v>3147</v>
      </c>
      <c r="E301" s="295">
        <v>3147</v>
      </c>
      <c r="F301" s="295">
        <v>3147</v>
      </c>
      <c r="G301" s="295">
        <v>3147</v>
      </c>
      <c r="H301" s="295">
        <v>3147</v>
      </c>
      <c r="I301" s="295">
        <v>3147</v>
      </c>
      <c r="J301" s="295">
        <v>3147</v>
      </c>
      <c r="K301" s="295">
        <v>3147</v>
      </c>
      <c r="L301" s="295">
        <v>3147</v>
      </c>
      <c r="M301" s="295">
        <v>2482</v>
      </c>
      <c r="N301" s="291"/>
      <c r="O301" s="295">
        <v>0</v>
      </c>
      <c r="P301" s="295"/>
      <c r="Q301" s="295"/>
      <c r="R301" s="295"/>
      <c r="S301" s="295"/>
      <c r="T301" s="295"/>
      <c r="U301" s="295"/>
      <c r="V301" s="295"/>
      <c r="W301" s="295"/>
      <c r="X301" s="295"/>
      <c r="Y301" s="411">
        <f>Y300</f>
        <v>0</v>
      </c>
      <c r="Z301" s="411">
        <f t="shared" ref="Z301" si="786">Z300</f>
        <v>0</v>
      </c>
      <c r="AA301" s="411">
        <f t="shared" ref="AA301" si="787">AA300</f>
        <v>0</v>
      </c>
      <c r="AB301" s="411">
        <f t="shared" ref="AB301" si="788">AB300</f>
        <v>0</v>
      </c>
      <c r="AC301" s="411">
        <f t="shared" ref="AC301" si="789">AC300</f>
        <v>0</v>
      </c>
      <c r="AD301" s="411">
        <f t="shared" ref="AD301" si="790">AD300</f>
        <v>0</v>
      </c>
      <c r="AE301" s="411">
        <f t="shared" ref="AE301" si="791">AE300</f>
        <v>0</v>
      </c>
      <c r="AF301" s="411">
        <f t="shared" ref="AF301" si="792">AF300</f>
        <v>0</v>
      </c>
      <c r="AG301" s="411">
        <f t="shared" ref="AG301" si="793">AG300</f>
        <v>0</v>
      </c>
      <c r="AH301" s="411">
        <f t="shared" ref="AH301" si="794">AH300</f>
        <v>0</v>
      </c>
      <c r="AI301" s="411">
        <f t="shared" ref="AI301" si="795">AI300</f>
        <v>0</v>
      </c>
      <c r="AJ301" s="411">
        <f t="shared" ref="AJ301" si="796">AJ300</f>
        <v>0</v>
      </c>
      <c r="AK301" s="411">
        <f t="shared" ref="AK301" si="797">AK300</f>
        <v>0</v>
      </c>
      <c r="AL301" s="411">
        <f t="shared" ref="AL301" si="798">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9">Z304</f>
        <v>0</v>
      </c>
      <c r="AA305" s="411">
        <f t="shared" ref="AA305" si="800">AA304</f>
        <v>0</v>
      </c>
      <c r="AB305" s="411">
        <f t="shared" ref="AB305" si="801">AB304</f>
        <v>0</v>
      </c>
      <c r="AC305" s="411">
        <f t="shared" ref="AC305" si="802">AC304</f>
        <v>0</v>
      </c>
      <c r="AD305" s="411">
        <f t="shared" ref="AD305" si="803">AD304</f>
        <v>0</v>
      </c>
      <c r="AE305" s="411">
        <f t="shared" ref="AE305" si="804">AE304</f>
        <v>0</v>
      </c>
      <c r="AF305" s="411">
        <f t="shared" ref="AF305" si="805">AF304</f>
        <v>0</v>
      </c>
      <c r="AG305" s="411">
        <f t="shared" ref="AG305" si="806">AG304</f>
        <v>0</v>
      </c>
      <c r="AH305" s="411">
        <f t="shared" ref="AH305" si="807">AH304</f>
        <v>0</v>
      </c>
      <c r="AI305" s="411">
        <f t="shared" ref="AI305" si="808">AI304</f>
        <v>0</v>
      </c>
      <c r="AJ305" s="411">
        <f t="shared" ref="AJ305" si="809">AJ304</f>
        <v>0</v>
      </c>
      <c r="AK305" s="411">
        <f t="shared" ref="AK305" si="810">AK304</f>
        <v>0</v>
      </c>
      <c r="AL305" s="411">
        <f t="shared" ref="AL305" si="811">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v>994015</v>
      </c>
      <c r="E307" s="295">
        <v>969070</v>
      </c>
      <c r="F307" s="295">
        <v>969070</v>
      </c>
      <c r="G307" s="295">
        <v>969070</v>
      </c>
      <c r="H307" s="295">
        <v>969070</v>
      </c>
      <c r="I307" s="295">
        <v>963737</v>
      </c>
      <c r="J307" s="295">
        <v>963737</v>
      </c>
      <c r="K307" s="295">
        <v>963737</v>
      </c>
      <c r="L307" s="295">
        <v>963737</v>
      </c>
      <c r="M307" s="295">
        <v>963737</v>
      </c>
      <c r="N307" s="295">
        <v>12</v>
      </c>
      <c r="O307" s="295">
        <v>138</v>
      </c>
      <c r="P307" s="295">
        <v>133</v>
      </c>
      <c r="Q307" s="295">
        <v>133</v>
      </c>
      <c r="R307" s="295">
        <v>133</v>
      </c>
      <c r="S307" s="295">
        <v>133</v>
      </c>
      <c r="T307" s="295">
        <v>133</v>
      </c>
      <c r="U307" s="295">
        <v>133</v>
      </c>
      <c r="V307" s="295">
        <v>133</v>
      </c>
      <c r="W307" s="295">
        <v>133</v>
      </c>
      <c r="X307" s="295">
        <v>133</v>
      </c>
      <c r="Y307" s="426"/>
      <c r="Z307" s="410">
        <v>0.321087022</v>
      </c>
      <c r="AA307" s="410">
        <v>0.52074531000000002</v>
      </c>
      <c r="AB307" s="410">
        <v>0</v>
      </c>
      <c r="AC307" s="410">
        <v>7.1011567999999997E-2</v>
      </c>
      <c r="AD307" s="410"/>
      <c r="AE307" s="410"/>
      <c r="AF307" s="410"/>
      <c r="AG307" s="415"/>
      <c r="AH307" s="415"/>
      <c r="AI307" s="415"/>
      <c r="AJ307" s="415"/>
      <c r="AK307" s="415"/>
      <c r="AL307" s="415"/>
      <c r="AM307" s="296">
        <f>SUM(Y307:AL307)</f>
        <v>0.91284390000000004</v>
      </c>
    </row>
    <row r="308" spans="1:39" outlineLevel="1">
      <c r="B308" s="294" t="s">
        <v>289</v>
      </c>
      <c r="C308" s="291" t="s">
        <v>163</v>
      </c>
      <c r="D308" s="295">
        <v>451577</v>
      </c>
      <c r="E308" s="295">
        <v>476521</v>
      </c>
      <c r="F308" s="295">
        <v>476521</v>
      </c>
      <c r="G308" s="295">
        <v>476521</v>
      </c>
      <c r="H308" s="295">
        <v>476521</v>
      </c>
      <c r="I308" s="295">
        <v>475880</v>
      </c>
      <c r="J308" s="295">
        <v>475880</v>
      </c>
      <c r="K308" s="295">
        <v>475880</v>
      </c>
      <c r="L308" s="295">
        <v>475880</v>
      </c>
      <c r="M308" s="295">
        <v>475880</v>
      </c>
      <c r="N308" s="295">
        <f>N307</f>
        <v>12</v>
      </c>
      <c r="O308" s="295">
        <v>53</v>
      </c>
      <c r="P308" s="295">
        <v>58</v>
      </c>
      <c r="Q308" s="295">
        <v>58</v>
      </c>
      <c r="R308" s="295">
        <v>58</v>
      </c>
      <c r="S308" s="295">
        <v>58</v>
      </c>
      <c r="T308" s="295">
        <v>58</v>
      </c>
      <c r="U308" s="295">
        <v>58</v>
      </c>
      <c r="V308" s="295">
        <v>58</v>
      </c>
      <c r="W308" s="295">
        <v>58</v>
      </c>
      <c r="X308" s="295">
        <v>58</v>
      </c>
      <c r="Y308" s="411">
        <f t="shared" ref="Y308:AL308" si="812">Y307</f>
        <v>0</v>
      </c>
      <c r="Z308" s="411">
        <f t="shared" si="812"/>
        <v>0.321087022</v>
      </c>
      <c r="AA308" s="411">
        <f t="shared" si="812"/>
        <v>0.52074531000000002</v>
      </c>
      <c r="AB308" s="411">
        <f t="shared" si="812"/>
        <v>0</v>
      </c>
      <c r="AC308" s="411">
        <f t="shared" si="812"/>
        <v>7.1011567999999997E-2</v>
      </c>
      <c r="AD308" s="411">
        <f t="shared" si="812"/>
        <v>0</v>
      </c>
      <c r="AE308" s="411">
        <f t="shared" si="812"/>
        <v>0</v>
      </c>
      <c r="AF308" s="411">
        <f t="shared" si="812"/>
        <v>0</v>
      </c>
      <c r="AG308" s="411">
        <f t="shared" si="812"/>
        <v>0</v>
      </c>
      <c r="AH308" s="411">
        <f t="shared" si="812"/>
        <v>0</v>
      </c>
      <c r="AI308" s="411">
        <f t="shared" si="812"/>
        <v>0</v>
      </c>
      <c r="AJ308" s="411">
        <f t="shared" si="812"/>
        <v>0</v>
      </c>
      <c r="AK308" s="411">
        <f t="shared" si="812"/>
        <v>0</v>
      </c>
      <c r="AL308" s="411">
        <f t="shared" si="812"/>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v>1</v>
      </c>
      <c r="AA310" s="410">
        <v>0</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v>74044</v>
      </c>
      <c r="E311" s="295">
        <v>74044</v>
      </c>
      <c r="F311" s="295">
        <v>74044</v>
      </c>
      <c r="G311" s="295">
        <v>74044</v>
      </c>
      <c r="H311" s="295">
        <v>74044</v>
      </c>
      <c r="I311" s="295">
        <v>68507</v>
      </c>
      <c r="J311" s="295">
        <v>56642</v>
      </c>
      <c r="K311" s="295">
        <v>44901</v>
      </c>
      <c r="L311" s="295">
        <v>43701</v>
      </c>
      <c r="M311" s="295">
        <v>27777</v>
      </c>
      <c r="N311" s="295">
        <f>N310</f>
        <v>12</v>
      </c>
      <c r="O311" s="295">
        <v>17</v>
      </c>
      <c r="P311" s="295">
        <v>17</v>
      </c>
      <c r="Q311" s="295">
        <v>17</v>
      </c>
      <c r="R311" s="295">
        <v>17</v>
      </c>
      <c r="S311" s="295">
        <v>17</v>
      </c>
      <c r="T311" s="295">
        <v>16</v>
      </c>
      <c r="U311" s="295">
        <v>14</v>
      </c>
      <c r="V311" s="295">
        <v>12</v>
      </c>
      <c r="W311" s="295">
        <v>12</v>
      </c>
      <c r="X311" s="295">
        <v>8</v>
      </c>
      <c r="Y311" s="411">
        <f>Y310</f>
        <v>0</v>
      </c>
      <c r="Z311" s="411">
        <f t="shared" ref="Z311" si="813">Z310</f>
        <v>1</v>
      </c>
      <c r="AA311" s="411">
        <f t="shared" ref="AA311" si="814">AA310</f>
        <v>0</v>
      </c>
      <c r="AB311" s="411">
        <f t="shared" ref="AB311" si="815">AB310</f>
        <v>0</v>
      </c>
      <c r="AC311" s="411">
        <f t="shared" ref="AC311" si="816">AC310</f>
        <v>0</v>
      </c>
      <c r="AD311" s="411">
        <f t="shared" ref="AD311" si="817">AD310</f>
        <v>0</v>
      </c>
      <c r="AE311" s="411">
        <f t="shared" ref="AE311" si="818">AE310</f>
        <v>0</v>
      </c>
      <c r="AF311" s="411">
        <f t="shared" ref="AF311" si="819">AF310</f>
        <v>0</v>
      </c>
      <c r="AG311" s="411">
        <f t="shared" ref="AG311" si="820">AG310</f>
        <v>0</v>
      </c>
      <c r="AH311" s="411">
        <f t="shared" ref="AH311" si="821">AH310</f>
        <v>0</v>
      </c>
      <c r="AI311" s="411">
        <f t="shared" ref="AI311" si="822">AI310</f>
        <v>0</v>
      </c>
      <c r="AJ311" s="411">
        <f t="shared" ref="AJ311" si="823">AJ310</f>
        <v>0</v>
      </c>
      <c r="AK311" s="411">
        <f t="shared" ref="AK311" si="824">AK310</f>
        <v>0</v>
      </c>
      <c r="AL311" s="411">
        <f t="shared" ref="AL311" si="825">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 t="shared" ref="Y314:AL314" si="826">Y313</f>
        <v>0</v>
      </c>
      <c r="Z314" s="411">
        <f t="shared" si="826"/>
        <v>0</v>
      </c>
      <c r="AA314" s="411">
        <f t="shared" si="826"/>
        <v>0</v>
      </c>
      <c r="AB314" s="411">
        <f t="shared" si="826"/>
        <v>0</v>
      </c>
      <c r="AC314" s="411">
        <f t="shared" si="826"/>
        <v>0</v>
      </c>
      <c r="AD314" s="411">
        <f t="shared" si="826"/>
        <v>0</v>
      </c>
      <c r="AE314" s="411">
        <f t="shared" si="826"/>
        <v>0</v>
      </c>
      <c r="AF314" s="411">
        <f t="shared" si="826"/>
        <v>0</v>
      </c>
      <c r="AG314" s="411">
        <f t="shared" si="826"/>
        <v>0</v>
      </c>
      <c r="AH314" s="411">
        <f t="shared" si="826"/>
        <v>0</v>
      </c>
      <c r="AI314" s="411">
        <f t="shared" si="826"/>
        <v>0</v>
      </c>
      <c r="AJ314" s="411">
        <f t="shared" si="826"/>
        <v>0</v>
      </c>
      <c r="AK314" s="411">
        <f t="shared" si="826"/>
        <v>0</v>
      </c>
      <c r="AL314" s="411">
        <f t="shared" si="826"/>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27">Z316</f>
        <v>0</v>
      </c>
      <c r="AA317" s="411">
        <f t="shared" ref="AA317" si="828">AA316</f>
        <v>0</v>
      </c>
      <c r="AB317" s="411">
        <f t="shared" ref="AB317" si="829">AB316</f>
        <v>0</v>
      </c>
      <c r="AC317" s="411">
        <f t="shared" ref="AC317" si="830">AC316</f>
        <v>0</v>
      </c>
      <c r="AD317" s="411">
        <f t="shared" ref="AD317" si="831">AD316</f>
        <v>0</v>
      </c>
      <c r="AE317" s="411">
        <f t="shared" ref="AE317" si="832">AE316</f>
        <v>0</v>
      </c>
      <c r="AF317" s="411">
        <f t="shared" ref="AF317" si="833">AF316</f>
        <v>0</v>
      </c>
      <c r="AG317" s="411">
        <f t="shared" ref="AG317" si="834">AG316</f>
        <v>0</v>
      </c>
      <c r="AH317" s="411">
        <f t="shared" ref="AH317" si="835">AH316</f>
        <v>0</v>
      </c>
      <c r="AI317" s="411">
        <f t="shared" ref="AI317" si="836">AI316</f>
        <v>0</v>
      </c>
      <c r="AJ317" s="411">
        <f t="shared" ref="AJ317" si="837">AJ316</f>
        <v>0</v>
      </c>
      <c r="AK317" s="411">
        <f t="shared" ref="AK317" si="838">AK316</f>
        <v>0</v>
      </c>
      <c r="AL317" s="411">
        <f t="shared" ref="AL317" si="83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40">Z319</f>
        <v>0</v>
      </c>
      <c r="AA320" s="411">
        <f t="shared" ref="AA320" si="841">AA319</f>
        <v>0</v>
      </c>
      <c r="AB320" s="411">
        <f t="shared" ref="AB320" si="842">AB319</f>
        <v>0</v>
      </c>
      <c r="AC320" s="411">
        <f t="shared" ref="AC320" si="843">AC319</f>
        <v>0</v>
      </c>
      <c r="AD320" s="411">
        <f t="shared" ref="AD320" si="844">AD319</f>
        <v>0</v>
      </c>
      <c r="AE320" s="411">
        <f t="shared" ref="AE320" si="845">AE319</f>
        <v>0</v>
      </c>
      <c r="AF320" s="411">
        <f t="shared" ref="AF320" si="846">AF319</f>
        <v>0</v>
      </c>
      <c r="AG320" s="411">
        <f t="shared" ref="AG320" si="847">AG319</f>
        <v>0</v>
      </c>
      <c r="AH320" s="411">
        <f t="shared" ref="AH320" si="848">AH319</f>
        <v>0</v>
      </c>
      <c r="AI320" s="411">
        <f t="shared" ref="AI320" si="849">AI319</f>
        <v>0</v>
      </c>
      <c r="AJ320" s="411">
        <f t="shared" ref="AJ320" si="850">AJ319</f>
        <v>0</v>
      </c>
      <c r="AK320" s="411">
        <f t="shared" ref="AK320" si="851">AK319</f>
        <v>0</v>
      </c>
      <c r="AL320" s="411">
        <f t="shared" ref="AL320" si="852">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53">Z322</f>
        <v>0</v>
      </c>
      <c r="AA323" s="411">
        <f t="shared" ref="AA323" si="854">AA322</f>
        <v>0</v>
      </c>
      <c r="AB323" s="411">
        <f t="shared" ref="AB323" si="855">AB322</f>
        <v>0</v>
      </c>
      <c r="AC323" s="411">
        <f t="shared" ref="AC323" si="856">AC322</f>
        <v>0</v>
      </c>
      <c r="AD323" s="411">
        <f t="shared" ref="AD323" si="857">AD322</f>
        <v>0</v>
      </c>
      <c r="AE323" s="411">
        <f t="shared" ref="AE323" si="858">AE322</f>
        <v>0</v>
      </c>
      <c r="AF323" s="411">
        <f t="shared" ref="AF323" si="859">AF322</f>
        <v>0</v>
      </c>
      <c r="AG323" s="411">
        <f t="shared" ref="AG323" si="860">AG322</f>
        <v>0</v>
      </c>
      <c r="AH323" s="411">
        <f t="shared" ref="AH323" si="861">AH322</f>
        <v>0</v>
      </c>
      <c r="AI323" s="411">
        <f t="shared" ref="AI323" si="862">AI322</f>
        <v>0</v>
      </c>
      <c r="AJ323" s="411">
        <f t="shared" ref="AJ323" si="863">AJ322</f>
        <v>0</v>
      </c>
      <c r="AK323" s="411">
        <f t="shared" ref="AK323" si="864">AK322</f>
        <v>0</v>
      </c>
      <c r="AL323" s="411">
        <f t="shared" ref="AL323" si="865">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2">
        <v>32</v>
      </c>
      <c r="B325" s="520" t="s">
        <v>124</v>
      </c>
      <c r="C325" s="291" t="s">
        <v>25</v>
      </c>
      <c r="D325" s="295"/>
      <c r="E325" s="295"/>
      <c r="F325" s="295"/>
      <c r="G325" s="295"/>
      <c r="H325" s="295"/>
      <c r="I325" s="295"/>
      <c r="J325" s="295"/>
      <c r="K325" s="295"/>
      <c r="L325" s="295"/>
      <c r="M325" s="295"/>
      <c r="N325" s="295">
        <v>12</v>
      </c>
      <c r="O325" s="295"/>
      <c r="P325" s="295">
        <v>0</v>
      </c>
      <c r="Q325" s="295">
        <v>0</v>
      </c>
      <c r="R325" s="295">
        <v>0</v>
      </c>
      <c r="S325" s="295">
        <v>1</v>
      </c>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outlineLevel="1">
      <c r="B326" s="294" t="s">
        <v>289</v>
      </c>
      <c r="C326" s="291" t="s">
        <v>163</v>
      </c>
      <c r="D326" s="295">
        <v>906403</v>
      </c>
      <c r="E326" s="295">
        <v>906403</v>
      </c>
      <c r="F326" s="295">
        <v>906403</v>
      </c>
      <c r="G326" s="295">
        <v>906403</v>
      </c>
      <c r="H326" s="295">
        <v>906403</v>
      </c>
      <c r="I326" s="295">
        <v>28472</v>
      </c>
      <c r="J326" s="295">
        <v>28472</v>
      </c>
      <c r="K326" s="295">
        <v>28472</v>
      </c>
      <c r="L326" s="295">
        <v>24228</v>
      </c>
      <c r="M326" s="295">
        <v>24228</v>
      </c>
      <c r="N326" s="295">
        <f>N325</f>
        <v>12</v>
      </c>
      <c r="O326" s="295">
        <v>920</v>
      </c>
      <c r="P326" s="295">
        <v>920</v>
      </c>
      <c r="Q326" s="295">
        <v>920</v>
      </c>
      <c r="R326" s="295">
        <v>920</v>
      </c>
      <c r="S326" s="295">
        <v>920</v>
      </c>
      <c r="T326" s="295">
        <v>2</v>
      </c>
      <c r="U326" s="295">
        <v>2</v>
      </c>
      <c r="V326" s="295">
        <v>2</v>
      </c>
      <c r="W326" s="295">
        <v>2</v>
      </c>
      <c r="X326" s="295">
        <v>2</v>
      </c>
      <c r="Y326" s="411">
        <f>Y325</f>
        <v>0</v>
      </c>
      <c r="Z326" s="411">
        <f t="shared" ref="Z326" si="866">Z325</f>
        <v>0</v>
      </c>
      <c r="AA326" s="411">
        <f t="shared" ref="AA326" si="867">AA325</f>
        <v>0</v>
      </c>
      <c r="AB326" s="411">
        <f t="shared" ref="AB326" si="868">AB325</f>
        <v>0</v>
      </c>
      <c r="AC326" s="411">
        <f t="shared" ref="AC326" si="869">AC325</f>
        <v>0</v>
      </c>
      <c r="AD326" s="411">
        <f t="shared" ref="AD326" si="870">AD325</f>
        <v>0</v>
      </c>
      <c r="AE326" s="411">
        <f t="shared" ref="AE326" si="871">AE325</f>
        <v>0</v>
      </c>
      <c r="AF326" s="411">
        <f t="shared" ref="AF326" si="872">AF325</f>
        <v>0</v>
      </c>
      <c r="AG326" s="411">
        <f t="shared" ref="AG326" si="873">AG325</f>
        <v>0</v>
      </c>
      <c r="AH326" s="411">
        <f t="shared" ref="AH326" si="874">AH325</f>
        <v>0</v>
      </c>
      <c r="AI326" s="411">
        <f t="shared" ref="AI326" si="875">AI325</f>
        <v>0</v>
      </c>
      <c r="AJ326" s="411">
        <f t="shared" ref="AJ326" si="876">AJ325</f>
        <v>0</v>
      </c>
      <c r="AK326" s="411">
        <f t="shared" ref="AK326" si="877">AK325</f>
        <v>0</v>
      </c>
      <c r="AL326" s="411">
        <f t="shared" ref="AL326" si="878">AL325</f>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879">Z329</f>
        <v>0</v>
      </c>
      <c r="AA330" s="411">
        <f t="shared" ref="AA330" si="880">AA329</f>
        <v>0</v>
      </c>
      <c r="AB330" s="411">
        <f t="shared" ref="AB330" si="881">AB329</f>
        <v>0</v>
      </c>
      <c r="AC330" s="411">
        <f t="shared" ref="AC330" si="882">AC329</f>
        <v>0</v>
      </c>
      <c r="AD330" s="411">
        <f t="shared" ref="AD330" si="883">AD329</f>
        <v>0</v>
      </c>
      <c r="AE330" s="411">
        <f t="shared" ref="AE330" si="884">AE329</f>
        <v>0</v>
      </c>
      <c r="AF330" s="411">
        <f t="shared" ref="AF330" si="885">AF329</f>
        <v>0</v>
      </c>
      <c r="AG330" s="411">
        <f t="shared" ref="AG330" si="886">AG329</f>
        <v>0</v>
      </c>
      <c r="AH330" s="411">
        <f t="shared" ref="AH330" si="887">AH329</f>
        <v>0</v>
      </c>
      <c r="AI330" s="411">
        <f t="shared" ref="AI330" si="888">AI329</f>
        <v>0</v>
      </c>
      <c r="AJ330" s="411">
        <f t="shared" ref="AJ330" si="889">AJ329</f>
        <v>0</v>
      </c>
      <c r="AK330" s="411">
        <f t="shared" ref="AK330" si="890">AK329</f>
        <v>0</v>
      </c>
      <c r="AL330" s="411">
        <f t="shared" ref="AL330" si="891">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892">Z332</f>
        <v>0</v>
      </c>
      <c r="AA333" s="411">
        <f t="shared" ref="AA333" si="893">AA332</f>
        <v>0</v>
      </c>
      <c r="AB333" s="411">
        <f t="shared" ref="AB333" si="894">AB332</f>
        <v>0</v>
      </c>
      <c r="AC333" s="411">
        <f t="shared" ref="AC333" si="895">AC332</f>
        <v>0</v>
      </c>
      <c r="AD333" s="411">
        <f t="shared" ref="AD333" si="896">AD332</f>
        <v>0</v>
      </c>
      <c r="AE333" s="411">
        <f t="shared" ref="AE333" si="897">AE332</f>
        <v>0</v>
      </c>
      <c r="AF333" s="411">
        <f t="shared" ref="AF333" si="898">AF332</f>
        <v>0</v>
      </c>
      <c r="AG333" s="411">
        <f t="shared" ref="AG333" si="899">AG332</f>
        <v>0</v>
      </c>
      <c r="AH333" s="411">
        <f t="shared" ref="AH333" si="900">AH332</f>
        <v>0</v>
      </c>
      <c r="AI333" s="411">
        <f t="shared" ref="AI333" si="901">AI332</f>
        <v>0</v>
      </c>
      <c r="AJ333" s="411">
        <f t="shared" ref="AJ333" si="902">AJ332</f>
        <v>0</v>
      </c>
      <c r="AK333" s="411">
        <f t="shared" ref="AK333" si="903">AK332</f>
        <v>0</v>
      </c>
      <c r="AL333" s="411">
        <f t="shared" ref="AL333" si="904">AL332</f>
        <v>0</v>
      </c>
      <c r="AM333" s="306"/>
    </row>
    <row r="334" spans="1:39"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05">Z335</f>
        <v>0</v>
      </c>
      <c r="AA336" s="411">
        <f t="shared" ref="AA336" si="906">AA335</f>
        <v>0</v>
      </c>
      <c r="AB336" s="411">
        <f t="shared" ref="AB336" si="907">AB335</f>
        <v>0</v>
      </c>
      <c r="AC336" s="411">
        <f t="shared" ref="AC336" si="908">AC335</f>
        <v>0</v>
      </c>
      <c r="AD336" s="411">
        <f t="shared" ref="AD336" si="909">AD335</f>
        <v>0</v>
      </c>
      <c r="AE336" s="411">
        <f t="shared" ref="AE336" si="910">AE335</f>
        <v>0</v>
      </c>
      <c r="AF336" s="411">
        <f t="shared" ref="AF336" si="911">AF335</f>
        <v>0</v>
      </c>
      <c r="AG336" s="411">
        <f t="shared" ref="AG336" si="912">AG335</f>
        <v>0</v>
      </c>
      <c r="AH336" s="411">
        <f t="shared" ref="AH336" si="913">AH335</f>
        <v>0</v>
      </c>
      <c r="AI336" s="411">
        <f t="shared" ref="AI336" si="914">AI335</f>
        <v>0</v>
      </c>
      <c r="AJ336" s="411">
        <f t="shared" ref="AJ336" si="915">AJ335</f>
        <v>0</v>
      </c>
      <c r="AK336" s="411">
        <f t="shared" ref="AK336" si="916">AK335</f>
        <v>0</v>
      </c>
      <c r="AL336" s="411">
        <f t="shared" ref="AL336" si="917">AL335</f>
        <v>0</v>
      </c>
      <c r="AM336" s="306"/>
    </row>
    <row r="337" spans="1:39"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hidden="1"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hidden="1"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18">Z339</f>
        <v>0</v>
      </c>
      <c r="AA340" s="411">
        <f t="shared" ref="AA340" si="919">AA339</f>
        <v>0</v>
      </c>
      <c r="AB340" s="411">
        <f t="shared" ref="AB340" si="920">AB339</f>
        <v>0</v>
      </c>
      <c r="AC340" s="411">
        <f t="shared" ref="AC340" si="921">AC339</f>
        <v>0</v>
      </c>
      <c r="AD340" s="411">
        <f t="shared" ref="AD340" si="922">AD339</f>
        <v>0</v>
      </c>
      <c r="AE340" s="411">
        <f t="shared" ref="AE340" si="923">AE339</f>
        <v>0</v>
      </c>
      <c r="AF340" s="411">
        <f t="shared" ref="AF340" si="924">AF339</f>
        <v>0</v>
      </c>
      <c r="AG340" s="411">
        <f t="shared" ref="AG340" si="925">AG339</f>
        <v>0</v>
      </c>
      <c r="AH340" s="411">
        <f t="shared" ref="AH340" si="926">AH339</f>
        <v>0</v>
      </c>
      <c r="AI340" s="411">
        <f t="shared" ref="AI340" si="927">AI339</f>
        <v>0</v>
      </c>
      <c r="AJ340" s="411">
        <f t="shared" ref="AJ340" si="928">AJ339</f>
        <v>0</v>
      </c>
      <c r="AK340" s="411">
        <f t="shared" ref="AK340" si="929">AK339</f>
        <v>0</v>
      </c>
      <c r="AL340" s="411">
        <f t="shared" ref="AL340" si="930">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31">Z342</f>
        <v>0</v>
      </c>
      <c r="AA343" s="411">
        <f t="shared" ref="AA343" si="932">AA342</f>
        <v>0</v>
      </c>
      <c r="AB343" s="411">
        <f t="shared" ref="AB343" si="933">AB342</f>
        <v>0</v>
      </c>
      <c r="AC343" s="411">
        <f t="shared" ref="AC343" si="934">AC342</f>
        <v>0</v>
      </c>
      <c r="AD343" s="411">
        <f t="shared" ref="AD343" si="935">AD342</f>
        <v>0</v>
      </c>
      <c r="AE343" s="411">
        <f t="shared" ref="AE343" si="936">AE342</f>
        <v>0</v>
      </c>
      <c r="AF343" s="411">
        <f t="shared" ref="AF343" si="937">AF342</f>
        <v>0</v>
      </c>
      <c r="AG343" s="411">
        <f t="shared" ref="AG343" si="938">AG342</f>
        <v>0</v>
      </c>
      <c r="AH343" s="411">
        <f t="shared" ref="AH343" si="939">AH342</f>
        <v>0</v>
      </c>
      <c r="AI343" s="411">
        <f t="shared" ref="AI343" si="940">AI342</f>
        <v>0</v>
      </c>
      <c r="AJ343" s="411">
        <f t="shared" ref="AJ343" si="941">AJ342</f>
        <v>0</v>
      </c>
      <c r="AK343" s="411">
        <f t="shared" ref="AK343" si="942">AK342</f>
        <v>0</v>
      </c>
      <c r="AL343" s="411">
        <f t="shared" ref="AL343" si="943">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44">Z345</f>
        <v>0</v>
      </c>
      <c r="AA346" s="411">
        <f t="shared" ref="AA346" si="945">AA345</f>
        <v>0</v>
      </c>
      <c r="AB346" s="411">
        <f t="shared" ref="AB346" si="946">AB345</f>
        <v>0</v>
      </c>
      <c r="AC346" s="411">
        <f t="shared" ref="AC346" si="947">AC345</f>
        <v>0</v>
      </c>
      <c r="AD346" s="411">
        <f t="shared" ref="AD346" si="948">AD345</f>
        <v>0</v>
      </c>
      <c r="AE346" s="411">
        <f t="shared" ref="AE346" si="949">AE345</f>
        <v>0</v>
      </c>
      <c r="AF346" s="411">
        <f t="shared" ref="AF346" si="950">AF345</f>
        <v>0</v>
      </c>
      <c r="AG346" s="411">
        <f t="shared" ref="AG346" si="951">AG345</f>
        <v>0</v>
      </c>
      <c r="AH346" s="411">
        <f t="shared" ref="AH346" si="952">AH345</f>
        <v>0</v>
      </c>
      <c r="AI346" s="411">
        <f t="shared" ref="AI346" si="953">AI345</f>
        <v>0</v>
      </c>
      <c r="AJ346" s="411">
        <f t="shared" ref="AJ346" si="954">AJ345</f>
        <v>0</v>
      </c>
      <c r="AK346" s="411">
        <f t="shared" ref="AK346" si="955">AK345</f>
        <v>0</v>
      </c>
      <c r="AL346" s="411">
        <f t="shared" ref="AL346" si="956">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57">Z348</f>
        <v>0</v>
      </c>
      <c r="AA349" s="411">
        <f t="shared" ref="AA349" si="958">AA348</f>
        <v>0</v>
      </c>
      <c r="AB349" s="411">
        <f t="shared" ref="AB349" si="959">AB348</f>
        <v>0</v>
      </c>
      <c r="AC349" s="411">
        <f t="shared" ref="AC349" si="960">AC348</f>
        <v>0</v>
      </c>
      <c r="AD349" s="411">
        <f t="shared" ref="AD349" si="961">AD348</f>
        <v>0</v>
      </c>
      <c r="AE349" s="411">
        <f t="shared" ref="AE349" si="962">AE348</f>
        <v>0</v>
      </c>
      <c r="AF349" s="411">
        <f t="shared" ref="AF349" si="963">AF348</f>
        <v>0</v>
      </c>
      <c r="AG349" s="411">
        <f t="shared" ref="AG349" si="964">AG348</f>
        <v>0</v>
      </c>
      <c r="AH349" s="411">
        <f t="shared" ref="AH349" si="965">AH348</f>
        <v>0</v>
      </c>
      <c r="AI349" s="411">
        <f t="shared" ref="AI349" si="966">AI348</f>
        <v>0</v>
      </c>
      <c r="AJ349" s="411">
        <f t="shared" ref="AJ349" si="967">AJ348</f>
        <v>0</v>
      </c>
      <c r="AK349" s="411">
        <f t="shared" ref="AK349" si="968">AK348</f>
        <v>0</v>
      </c>
      <c r="AL349" s="411">
        <f t="shared" ref="AL349" si="969">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70">Z351</f>
        <v>0</v>
      </c>
      <c r="AA352" s="411">
        <f t="shared" ref="AA352" si="971">AA351</f>
        <v>0</v>
      </c>
      <c r="AB352" s="411">
        <f t="shared" ref="AB352" si="972">AB351</f>
        <v>0</v>
      </c>
      <c r="AC352" s="411">
        <f t="shared" ref="AC352" si="973">AC351</f>
        <v>0</v>
      </c>
      <c r="AD352" s="411">
        <f t="shared" ref="AD352" si="974">AD351</f>
        <v>0</v>
      </c>
      <c r="AE352" s="411">
        <f t="shared" ref="AE352" si="975">AE351</f>
        <v>0</v>
      </c>
      <c r="AF352" s="411">
        <f t="shared" ref="AF352" si="976">AF351</f>
        <v>0</v>
      </c>
      <c r="AG352" s="411">
        <f t="shared" ref="AG352" si="977">AG351</f>
        <v>0</v>
      </c>
      <c r="AH352" s="411">
        <f t="shared" ref="AH352" si="978">AH351</f>
        <v>0</v>
      </c>
      <c r="AI352" s="411">
        <f t="shared" ref="AI352" si="979">AI351</f>
        <v>0</v>
      </c>
      <c r="AJ352" s="411">
        <f t="shared" ref="AJ352" si="980">AJ351</f>
        <v>0</v>
      </c>
      <c r="AK352" s="411">
        <f t="shared" ref="AK352" si="981">AK351</f>
        <v>0</v>
      </c>
      <c r="AL352" s="411">
        <f t="shared" ref="AL352" si="982">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983">Z354</f>
        <v>0</v>
      </c>
      <c r="AA355" s="411">
        <f t="shared" ref="AA355" si="984">AA354</f>
        <v>0</v>
      </c>
      <c r="AB355" s="411">
        <f t="shared" ref="AB355" si="985">AB354</f>
        <v>0</v>
      </c>
      <c r="AC355" s="411">
        <f t="shared" ref="AC355" si="986">AC354</f>
        <v>0</v>
      </c>
      <c r="AD355" s="411">
        <f t="shared" ref="AD355" si="987">AD354</f>
        <v>0</v>
      </c>
      <c r="AE355" s="411">
        <f t="shared" ref="AE355" si="988">AE354</f>
        <v>0</v>
      </c>
      <c r="AF355" s="411">
        <f t="shared" ref="AF355" si="989">AF354</f>
        <v>0</v>
      </c>
      <c r="AG355" s="411">
        <f t="shared" ref="AG355" si="990">AG354</f>
        <v>0</v>
      </c>
      <c r="AH355" s="411">
        <f t="shared" ref="AH355" si="991">AH354</f>
        <v>0</v>
      </c>
      <c r="AI355" s="411">
        <f t="shared" ref="AI355" si="992">AI354</f>
        <v>0</v>
      </c>
      <c r="AJ355" s="411">
        <f t="shared" ref="AJ355" si="993">AJ354</f>
        <v>0</v>
      </c>
      <c r="AK355" s="411">
        <f t="shared" ref="AK355" si="994">AK354</f>
        <v>0</v>
      </c>
      <c r="AL355" s="411">
        <f t="shared" ref="AL355" si="995">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996">Z357</f>
        <v>0</v>
      </c>
      <c r="AA358" s="411">
        <f t="shared" ref="AA358" si="997">AA357</f>
        <v>0</v>
      </c>
      <c r="AB358" s="411">
        <f t="shared" ref="AB358" si="998">AB357</f>
        <v>0</v>
      </c>
      <c r="AC358" s="411">
        <f t="shared" ref="AC358" si="999">AC357</f>
        <v>0</v>
      </c>
      <c r="AD358" s="411">
        <f t="shared" ref="AD358" si="1000">AD357</f>
        <v>0</v>
      </c>
      <c r="AE358" s="411">
        <f t="shared" ref="AE358" si="1001">AE357</f>
        <v>0</v>
      </c>
      <c r="AF358" s="411">
        <f t="shared" ref="AF358" si="1002">AF357</f>
        <v>0</v>
      </c>
      <c r="AG358" s="411">
        <f t="shared" ref="AG358" si="1003">AG357</f>
        <v>0</v>
      </c>
      <c r="AH358" s="411">
        <f t="shared" ref="AH358" si="1004">AH357</f>
        <v>0</v>
      </c>
      <c r="AI358" s="411">
        <f t="shared" ref="AI358" si="1005">AI357</f>
        <v>0</v>
      </c>
      <c r="AJ358" s="411">
        <f t="shared" ref="AJ358" si="1006">AJ357</f>
        <v>0</v>
      </c>
      <c r="AK358" s="411">
        <f t="shared" ref="AK358" si="1007">AK357</f>
        <v>0</v>
      </c>
      <c r="AL358" s="411">
        <f t="shared" ref="AL358" si="1008">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09">Z360</f>
        <v>0</v>
      </c>
      <c r="AA361" s="411">
        <f t="shared" ref="AA361" si="1010">AA360</f>
        <v>0</v>
      </c>
      <c r="AB361" s="411">
        <f t="shared" ref="AB361" si="1011">AB360</f>
        <v>0</v>
      </c>
      <c r="AC361" s="411">
        <f t="shared" ref="AC361" si="1012">AC360</f>
        <v>0</v>
      </c>
      <c r="AD361" s="411">
        <f t="shared" ref="AD361" si="1013">AD360</f>
        <v>0</v>
      </c>
      <c r="AE361" s="411">
        <f t="shared" ref="AE361" si="1014">AE360</f>
        <v>0</v>
      </c>
      <c r="AF361" s="411">
        <f t="shared" ref="AF361" si="1015">AF360</f>
        <v>0</v>
      </c>
      <c r="AG361" s="411">
        <f t="shared" ref="AG361" si="1016">AG360</f>
        <v>0</v>
      </c>
      <c r="AH361" s="411">
        <f t="shared" ref="AH361" si="1017">AH360</f>
        <v>0</v>
      </c>
      <c r="AI361" s="411">
        <f t="shared" ref="AI361" si="1018">AI360</f>
        <v>0</v>
      </c>
      <c r="AJ361" s="411">
        <f t="shared" ref="AJ361" si="1019">AJ360</f>
        <v>0</v>
      </c>
      <c r="AK361" s="411">
        <f t="shared" ref="AK361" si="1020">AK360</f>
        <v>0</v>
      </c>
      <c r="AL361" s="411">
        <f t="shared" ref="AL361" si="1021">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22">Z363</f>
        <v>0</v>
      </c>
      <c r="AA364" s="411">
        <f t="shared" ref="AA364" si="1023">AA363</f>
        <v>0</v>
      </c>
      <c r="AB364" s="411">
        <f t="shared" ref="AB364" si="1024">AB363</f>
        <v>0</v>
      </c>
      <c r="AC364" s="411">
        <f t="shared" ref="AC364" si="1025">AC363</f>
        <v>0</v>
      </c>
      <c r="AD364" s="411">
        <f t="shared" ref="AD364" si="1026">AD363</f>
        <v>0</v>
      </c>
      <c r="AE364" s="411">
        <f t="shared" ref="AE364" si="1027">AE363</f>
        <v>0</v>
      </c>
      <c r="AF364" s="411">
        <f t="shared" ref="AF364" si="1028">AF363</f>
        <v>0</v>
      </c>
      <c r="AG364" s="411">
        <f t="shared" ref="AG364" si="1029">AG363</f>
        <v>0</v>
      </c>
      <c r="AH364" s="411">
        <f t="shared" ref="AH364" si="1030">AH363</f>
        <v>0</v>
      </c>
      <c r="AI364" s="411">
        <f t="shared" ref="AI364" si="1031">AI363</f>
        <v>0</v>
      </c>
      <c r="AJ364" s="411">
        <f t="shared" ref="AJ364" si="1032">AJ363</f>
        <v>0</v>
      </c>
      <c r="AK364" s="411">
        <f t="shared" ref="AK364" si="1033">AK363</f>
        <v>0</v>
      </c>
      <c r="AL364" s="411">
        <f t="shared" ref="AL364" si="1034">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35">Z366</f>
        <v>0</v>
      </c>
      <c r="AA367" s="411">
        <f t="shared" ref="AA367" si="1036">AA366</f>
        <v>0</v>
      </c>
      <c r="AB367" s="411">
        <f t="shared" ref="AB367" si="1037">AB366</f>
        <v>0</v>
      </c>
      <c r="AC367" s="411">
        <f t="shared" ref="AC367" si="1038">AC366</f>
        <v>0</v>
      </c>
      <c r="AD367" s="411">
        <f t="shared" ref="AD367" si="1039">AD366</f>
        <v>0</v>
      </c>
      <c r="AE367" s="411">
        <f t="shared" ref="AE367" si="1040">AE366</f>
        <v>0</v>
      </c>
      <c r="AF367" s="411">
        <f t="shared" ref="AF367" si="1041">AF366</f>
        <v>0</v>
      </c>
      <c r="AG367" s="411">
        <f t="shared" ref="AG367" si="1042">AG366</f>
        <v>0</v>
      </c>
      <c r="AH367" s="411">
        <f t="shared" ref="AH367" si="1043">AH366</f>
        <v>0</v>
      </c>
      <c r="AI367" s="411">
        <f t="shared" ref="AI367" si="1044">AI366</f>
        <v>0</v>
      </c>
      <c r="AJ367" s="411">
        <f t="shared" ref="AJ367" si="1045">AJ366</f>
        <v>0</v>
      </c>
      <c r="AK367" s="411">
        <f t="shared" ref="AK367" si="1046">AK366</f>
        <v>0</v>
      </c>
      <c r="AL367" s="411">
        <f t="shared" ref="AL367" si="1047">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48">Z369</f>
        <v>0</v>
      </c>
      <c r="AA370" s="411">
        <f t="shared" ref="AA370" si="1049">AA369</f>
        <v>0</v>
      </c>
      <c r="AB370" s="411">
        <f t="shared" ref="AB370" si="1050">AB369</f>
        <v>0</v>
      </c>
      <c r="AC370" s="411">
        <f t="shared" ref="AC370" si="1051">AC369</f>
        <v>0</v>
      </c>
      <c r="AD370" s="411">
        <f t="shared" ref="AD370" si="1052">AD369</f>
        <v>0</v>
      </c>
      <c r="AE370" s="411">
        <f t="shared" ref="AE370" si="1053">AE369</f>
        <v>0</v>
      </c>
      <c r="AF370" s="411">
        <f t="shared" ref="AF370" si="1054">AF369</f>
        <v>0</v>
      </c>
      <c r="AG370" s="411">
        <f t="shared" ref="AG370" si="1055">AG369</f>
        <v>0</v>
      </c>
      <c r="AH370" s="411">
        <f t="shared" ref="AH370" si="1056">AH369</f>
        <v>0</v>
      </c>
      <c r="AI370" s="411">
        <f t="shared" ref="AI370" si="1057">AI369</f>
        <v>0</v>
      </c>
      <c r="AJ370" s="411">
        <f t="shared" ref="AJ370" si="1058">AJ369</f>
        <v>0</v>
      </c>
      <c r="AK370" s="411">
        <f t="shared" ref="AK370" si="1059">AK369</f>
        <v>0</v>
      </c>
      <c r="AL370" s="411">
        <f t="shared" ref="AL370" si="1060">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61">Z372</f>
        <v>0</v>
      </c>
      <c r="AA373" s="411">
        <f t="shared" ref="AA373" si="1062">AA372</f>
        <v>0</v>
      </c>
      <c r="AB373" s="411">
        <f t="shared" ref="AB373" si="1063">AB372</f>
        <v>0</v>
      </c>
      <c r="AC373" s="411">
        <f t="shared" ref="AC373" si="1064">AC372</f>
        <v>0</v>
      </c>
      <c r="AD373" s="411">
        <f t="shared" ref="AD373" si="1065">AD372</f>
        <v>0</v>
      </c>
      <c r="AE373" s="411">
        <f t="shared" ref="AE373" si="1066">AE372</f>
        <v>0</v>
      </c>
      <c r="AF373" s="411">
        <f t="shared" ref="AF373" si="1067">AF372</f>
        <v>0</v>
      </c>
      <c r="AG373" s="411">
        <f t="shared" ref="AG373" si="1068">AG372</f>
        <v>0</v>
      </c>
      <c r="AH373" s="411">
        <f t="shared" ref="AH373" si="1069">AH372</f>
        <v>0</v>
      </c>
      <c r="AI373" s="411">
        <f t="shared" ref="AI373" si="1070">AI372</f>
        <v>0</v>
      </c>
      <c r="AJ373" s="411">
        <f t="shared" ref="AJ373" si="1071">AJ372</f>
        <v>0</v>
      </c>
      <c r="AK373" s="411">
        <f t="shared" ref="AK373" si="1072">AK372</f>
        <v>0</v>
      </c>
      <c r="AL373" s="411">
        <f t="shared" ref="AL373" si="1073">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74">Z375</f>
        <v>0</v>
      </c>
      <c r="AA376" s="411">
        <f t="shared" ref="AA376" si="1075">AA375</f>
        <v>0</v>
      </c>
      <c r="AB376" s="411">
        <f t="shared" ref="AB376" si="1076">AB375</f>
        <v>0</v>
      </c>
      <c r="AC376" s="411">
        <f t="shared" ref="AC376" si="1077">AC375</f>
        <v>0</v>
      </c>
      <c r="AD376" s="411">
        <f t="shared" ref="AD376" si="1078">AD375</f>
        <v>0</v>
      </c>
      <c r="AE376" s="411">
        <f t="shared" ref="AE376" si="1079">AE375</f>
        <v>0</v>
      </c>
      <c r="AF376" s="411">
        <f t="shared" ref="AF376" si="1080">AF375</f>
        <v>0</v>
      </c>
      <c r="AG376" s="411">
        <f t="shared" ref="AG376" si="1081">AG375</f>
        <v>0</v>
      </c>
      <c r="AH376" s="411">
        <f t="shared" ref="AH376" si="1082">AH375</f>
        <v>0</v>
      </c>
      <c r="AI376" s="411">
        <f t="shared" ref="AI376" si="1083">AI375</f>
        <v>0</v>
      </c>
      <c r="AJ376" s="411">
        <f t="shared" ref="AJ376" si="1084">AJ375</f>
        <v>0</v>
      </c>
      <c r="AK376" s="411">
        <f t="shared" ref="AK376" si="1085">AK375</f>
        <v>0</v>
      </c>
      <c r="AL376" s="411">
        <f t="shared" ref="AL376" si="1086">AL375</f>
        <v>0</v>
      </c>
      <c r="AM376" s="306"/>
    </row>
    <row r="377" spans="1:42"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087">Z378</f>
        <v>0</v>
      </c>
      <c r="AA379" s="411">
        <f t="shared" ref="AA379" si="1088">AA378</f>
        <v>0</v>
      </c>
      <c r="AB379" s="411">
        <f t="shared" ref="AB379" si="1089">AB378</f>
        <v>0</v>
      </c>
      <c r="AC379" s="411">
        <f t="shared" ref="AC379" si="1090">AC378</f>
        <v>0</v>
      </c>
      <c r="AD379" s="411">
        <f t="shared" ref="AD379" si="1091">AD378</f>
        <v>0</v>
      </c>
      <c r="AE379" s="411">
        <f t="shared" ref="AE379" si="1092">AE378</f>
        <v>0</v>
      </c>
      <c r="AF379" s="411">
        <f t="shared" ref="AF379" si="1093">AF378</f>
        <v>0</v>
      </c>
      <c r="AG379" s="411">
        <f t="shared" ref="AG379" si="1094">AG378</f>
        <v>0</v>
      </c>
      <c r="AH379" s="411">
        <f t="shared" ref="AH379" si="1095">AH378</f>
        <v>0</v>
      </c>
      <c r="AI379" s="411">
        <f t="shared" ref="AI379" si="1096">AI378</f>
        <v>0</v>
      </c>
      <c r="AJ379" s="411">
        <f t="shared" ref="AJ379" si="1097">AJ378</f>
        <v>0</v>
      </c>
      <c r="AK379" s="411">
        <f t="shared" ref="AK379" si="1098">AK378</f>
        <v>0</v>
      </c>
      <c r="AL379" s="411">
        <f t="shared" ref="AL379" si="1099">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SUM(D223:D379)</f>
        <v>4197799</v>
      </c>
      <c r="E381" s="329"/>
      <c r="F381" s="329"/>
      <c r="G381" s="329"/>
      <c r="H381" s="329"/>
      <c r="I381" s="329"/>
      <c r="J381" s="329"/>
      <c r="K381" s="329"/>
      <c r="L381" s="329"/>
      <c r="M381" s="329"/>
      <c r="N381" s="329"/>
      <c r="O381" s="329">
        <f>SUM(O223:O379)</f>
        <v>1294</v>
      </c>
      <c r="P381" s="329"/>
      <c r="Q381" s="329"/>
      <c r="R381" s="329"/>
      <c r="S381" s="329"/>
      <c r="T381" s="329"/>
      <c r="U381" s="329"/>
      <c r="V381" s="329"/>
      <c r="W381" s="329"/>
      <c r="X381" s="329"/>
      <c r="Y381" s="329">
        <f>IF(Y221="kWh",SUMPRODUCT(D223:D379,Y223:Y379))</f>
        <v>1768613</v>
      </c>
      <c r="Z381" s="329">
        <f>IF(Z221="kWh",SUMPRODUCT(D223:D379,Z223:Z379))</f>
        <v>538204.83030702407</v>
      </c>
      <c r="AA381" s="329">
        <f>IF(AA221="kw",SUMPRODUCT(N223:N379,O223:O379,AA223:AA379),SUMPRODUCT(D223:D379,AA223:AA379))</f>
        <v>1193.54825052</v>
      </c>
      <c r="AB381" s="329">
        <f>IF(AB221="kw",SUMPRODUCT(N223:N379,O223:O379,AB223:AB379),SUMPRODUCT(D223:D379,AB223:AB379))</f>
        <v>0</v>
      </c>
      <c r="AC381" s="329">
        <f>IF(AC221="kw",SUMPRODUCT(N223:N379,O223:O379,AC223:AC379),SUMPRODUCT(D223:D379,AC223:AC379))</f>
        <v>162.75851385599998</v>
      </c>
      <c r="AD381" s="329">
        <f>IF(AD221="kw",SUMPRODUCT(N223:N379,O223:O379,AD223:AD379),SUMPRODUCT(D223:D379,AD223:AD379))</f>
        <v>0</v>
      </c>
      <c r="AE381" s="329">
        <f>IF(AE221="kw",SUMPRODUCT(N223:N379,O223:O379,AE223:AE379),SUMPRODUCT(D223:D379,AE223:AE379))</f>
        <v>0</v>
      </c>
      <c r="AF381" s="329">
        <f>IF(AF221="kw",SUMPRODUCT(N223:N379,O223:O379,AF223:AF379),SUMPRODUCT(D223:D379,AF223:AF379))</f>
        <v>0</v>
      </c>
      <c r="AG381" s="329">
        <f>IF(AG221="kw",SUMPRODUCT(O223:O379,P223:P379,AG223:AG379),SUMPRODUCT(E223:E379,AG223:AG379))</f>
        <v>0</v>
      </c>
      <c r="AH381" s="329">
        <f>IF(AH221="kw",SUMPRODUCT(N223:N379,O223:O379,AH223:AH379),SUMPRODUCT(D223:D379,AH223:AH379))</f>
        <v>0</v>
      </c>
      <c r="AI381" s="329">
        <f>IF(AI221="kw",SUMPRODUCT(N223:N379,O223:O379,AI223:AI379),SUMPRODUCT(D223:D379,AI223:AI379))</f>
        <v>0</v>
      </c>
      <c r="AJ381" s="329">
        <f>IF(AJ221="kw",SUMPRODUCT(N223:N379,O223:O379,AJ223:AJ379),SUMPRODUCT(D223:D379,AJ223:AJ379))</f>
        <v>0</v>
      </c>
      <c r="AK381" s="329">
        <f>IF(AK221="kw",SUMPRODUCT(N223:N379,O223:O379,AK223:AK379),SUMPRODUCT(D223:D379,AK223:AK379))</f>
        <v>0</v>
      </c>
      <c r="AL381" s="329">
        <f>IF(AL221="kw",SUMPRODUCT(N223:N379,O223:O379,AL223:AL379),SUMPRODUCT(D223:D379,AL223:AL379))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HLOOKUP(Y220,'2. LRAMVA Threshold'!$B$42:$Q$53,8,FALSE)</f>
        <v>0</v>
      </c>
      <c r="Z382" s="392">
        <f>HLOOKUP(Z220,'2. LRAMVA Threshold'!$B$42:$Q$53,8,FALSE)</f>
        <v>0</v>
      </c>
      <c r="AA382" s="392">
        <f>HLOOKUP(AA220,'2. LRAMVA Threshold'!$B$42:$Q$53,8,FALSE)</f>
        <v>0</v>
      </c>
      <c r="AB382" s="392">
        <f>HLOOKUP(AB220,'2. LRAMVA Threshold'!$B$42:$Q$53,8,FALSE)</f>
        <v>0</v>
      </c>
      <c r="AC382" s="392">
        <f>HLOOKUP(AC220,'2. LRAMVA Threshold'!$B$42:$Q$53,8,FALSE)</f>
        <v>0</v>
      </c>
      <c r="AD382" s="392">
        <f>HLOOKUP(AD220,'2. LRAMVA Threshold'!$B$42:$Q$53,8,FALSE)</f>
        <v>0</v>
      </c>
      <c r="AE382" s="392">
        <f>HLOOKUP(AE220,'2. LRAMVA Threshold'!$B$42:$Q$53,8,FALSE)</f>
        <v>0</v>
      </c>
      <c r="AF382" s="392">
        <f>HLOOKUP(AF220,'2. LRAMVA Threshold'!$B$42:$Q$53,8,FALSE)</f>
        <v>0</v>
      </c>
      <c r="AG382" s="392">
        <f>HLOOKUP(AG220,'2. LRAMVA Threshold'!$B$42:$Q$53,8,FALSE)</f>
        <v>0</v>
      </c>
      <c r="AH382" s="392">
        <f>HLOOKUP(AH220,'2. LRAMVA Threshold'!$B$42:$Q$53,8,FALSE)</f>
        <v>0</v>
      </c>
      <c r="AI382" s="392">
        <f>HLOOKUP(AI220,'2. LRAMVA Threshold'!$B$42:$Q$53,8,FALSE)</f>
        <v>0</v>
      </c>
      <c r="AJ382" s="392">
        <f>HLOOKUP(AJ220,'2. LRAMVA Threshold'!$B$42:$Q$53,8,FALSE)</f>
        <v>0</v>
      </c>
      <c r="AK382" s="392">
        <f>HLOOKUP(AK220,'2. LRAMVA Threshold'!$B$42:$Q$53,8,FALSE)</f>
        <v>0</v>
      </c>
      <c r="AL382" s="392">
        <f>HLOOKUP(AL220,'2.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7"/>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0</v>
      </c>
      <c r="Z384" s="341">
        <f>HLOOKUP(Z$35,'3.  Distribution Rates'!$C$122:$P$133,8,FALSE)</f>
        <v>0</v>
      </c>
      <c r="AA384" s="341">
        <f>HLOOKUP(AA$35,'3.  Distribution Rates'!$C$122:$P$133,8,FALSE)</f>
        <v>0</v>
      </c>
      <c r="AB384" s="341">
        <f>HLOOKUP(AB$35,'3.  Distribution Rates'!$C$122:$P$133,8,FALSE)</f>
        <v>0</v>
      </c>
      <c r="AC384" s="341">
        <f>HLOOKUP(AC$35,'3.  Distribution Rates'!$C$122:$P$133,8,FALSE)</f>
        <v>0</v>
      </c>
      <c r="AD384" s="341">
        <f>HLOOKUP(AD$35,'3.  Distribution Rates'!$C$122:$P$133,8,FALSE)</f>
        <v>0</v>
      </c>
      <c r="AE384" s="341">
        <f>HLOOKUP(AE$35,'3.  Distribution Rates'!$C$122:$P$133,8,FALSE)</f>
        <v>0</v>
      </c>
      <c r="AF384" s="341">
        <f>HLOOKUP(AF$35,'3.  Distribution Rates'!$C$122:$P$133,8,FALSE)</f>
        <v>0</v>
      </c>
      <c r="AG384" s="778">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779">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LRAM'!Y270*Y384</f>
        <v>0</v>
      </c>
      <c r="Z386" s="378">
        <f>'4.  2011-2014 LRAM'!Z270*Z384</f>
        <v>0</v>
      </c>
      <c r="AA386" s="378">
        <f>'4.  2011-2014 LRAM'!AA270*AA384</f>
        <v>0</v>
      </c>
      <c r="AB386" s="378">
        <f>'4.  2011-2014 LRAM'!AB270*AB384</f>
        <v>0</v>
      </c>
      <c r="AC386" s="378">
        <f>'4.  2011-2014 LRAM'!AC270*AC384</f>
        <v>0</v>
      </c>
      <c r="AD386" s="378">
        <f>'4.  2011-2014 LRAM'!AD270*AD384</f>
        <v>0</v>
      </c>
      <c r="AE386" s="378">
        <f>'4.  2011-2014 LRAM'!AE270*AE384</f>
        <v>0</v>
      </c>
      <c r="AF386" s="378">
        <f>'4.  2011-2014 LRAM'!AF270*AF384</f>
        <v>0</v>
      </c>
      <c r="AG386" s="779">
        <f>'4.  2011-2014 LRAM'!AG270*AG384</f>
        <v>0</v>
      </c>
      <c r="AH386" s="378">
        <f>'4.  2011-2014 LRAM'!AH270*AH384</f>
        <v>0</v>
      </c>
      <c r="AI386" s="378">
        <f>'4.  2011-2014 LRAM'!AI270*AI384</f>
        <v>0</v>
      </c>
      <c r="AJ386" s="378">
        <f>'4.  2011-2014 LRAM'!AJ270*AJ384</f>
        <v>0</v>
      </c>
      <c r="AK386" s="378">
        <f>'4.  2011-2014 LRAM'!AK270*AK384</f>
        <v>0</v>
      </c>
      <c r="AL386" s="378">
        <f>'4.  2011-2014 LRAM'!AL270*AL384</f>
        <v>0</v>
      </c>
      <c r="AM386" s="629">
        <f>SUM(Y386:AL386)</f>
        <v>0</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LRAM'!Y400*Y384</f>
        <v>0</v>
      </c>
      <c r="Z387" s="378">
        <f>'4.  2011-2014 LRAM'!Z400*Z384</f>
        <v>0</v>
      </c>
      <c r="AA387" s="378">
        <f>'4.  2011-2014 LRAM'!AA400*AA384</f>
        <v>0</v>
      </c>
      <c r="AB387" s="378">
        <f>'4.  2011-2014 LRAM'!AB400*AB384</f>
        <v>0</v>
      </c>
      <c r="AC387" s="378">
        <f>'4.  2011-2014 LRAM'!AC400*AC384</f>
        <v>0</v>
      </c>
      <c r="AD387" s="378">
        <f>'4.  2011-2014 LRAM'!AD400*AD384</f>
        <v>0</v>
      </c>
      <c r="AE387" s="378">
        <f>'4.  2011-2014 LRAM'!AE400*AE384</f>
        <v>0</v>
      </c>
      <c r="AF387" s="378">
        <f>'4.  2011-2014 LRAM'!AF400*AF384</f>
        <v>0</v>
      </c>
      <c r="AG387" s="779">
        <f>'4.  2011-2014 LRAM'!AG400*AG384</f>
        <v>0</v>
      </c>
      <c r="AH387" s="378">
        <f>'4.  2011-2014 LRAM'!AH400*AH384</f>
        <v>0</v>
      </c>
      <c r="AI387" s="378">
        <f>'4.  2011-2014 LRAM'!AI400*AI384</f>
        <v>0</v>
      </c>
      <c r="AJ387" s="378">
        <f>'4.  2011-2014 LRAM'!AJ400*AJ384</f>
        <v>0</v>
      </c>
      <c r="AK387" s="378">
        <f>'4.  2011-2014 LRAM'!AK400*AK384</f>
        <v>0</v>
      </c>
      <c r="AL387" s="378">
        <f>'4.  2011-2014 LRAM'!AL400*AL384</f>
        <v>0</v>
      </c>
      <c r="AM387" s="629">
        <f>SUM(Y387:AL387)</f>
        <v>0</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LRAM'!Y531*Y384</f>
        <v>0</v>
      </c>
      <c r="Z388" s="378">
        <f>'4.  2011-2014 LRAM'!Z531*Z384</f>
        <v>0</v>
      </c>
      <c r="AA388" s="378">
        <f>'4.  2011-2014 LRAM'!AA531*AA384</f>
        <v>0</v>
      </c>
      <c r="AB388" s="378">
        <f>'4.  2011-2014 LRAM'!AB531*AB384</f>
        <v>0</v>
      </c>
      <c r="AC388" s="378">
        <f>'4.  2011-2014 LRAM'!AC531*AC384</f>
        <v>0</v>
      </c>
      <c r="AD388" s="378">
        <f>'4.  2011-2014 LRAM'!AD531*AD384</f>
        <v>0</v>
      </c>
      <c r="AE388" s="378">
        <f>'4.  2011-2014 LRAM'!AE531*AE384</f>
        <v>0</v>
      </c>
      <c r="AF388" s="378">
        <f>'4.  2011-2014 LRAM'!AF531*AF384</f>
        <v>0</v>
      </c>
      <c r="AG388" s="779">
        <f>'4.  2011-2014 LRAM'!AG531*AG384</f>
        <v>0</v>
      </c>
      <c r="AH388" s="378">
        <f>'4.  2011-2014 LRAM'!AH531*AH384</f>
        <v>0</v>
      </c>
      <c r="AI388" s="378">
        <f>'4.  2011-2014 LRAM'!AI531*AI384</f>
        <v>0</v>
      </c>
      <c r="AJ388" s="378">
        <f>'4.  2011-2014 LRAM'!AJ531*AJ384</f>
        <v>0</v>
      </c>
      <c r="AK388" s="378">
        <f>'4.  2011-2014 LRAM'!AK531*AK384</f>
        <v>0</v>
      </c>
      <c r="AL388" s="378">
        <f>'4.  2011-2014 LRAM'!AL531*AL384</f>
        <v>0</v>
      </c>
      <c r="AM388" s="629">
        <f t="shared" ref="AM388:AM390" si="1100">SUM(Y388:AL388)</f>
        <v>0</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01">Y210*Y384</f>
        <v>0</v>
      </c>
      <c r="Z389" s="378">
        <f t="shared" si="1101"/>
        <v>0</v>
      </c>
      <c r="AA389" s="378">
        <f t="shared" si="1101"/>
        <v>0</v>
      </c>
      <c r="AB389" s="378">
        <f t="shared" si="1101"/>
        <v>0</v>
      </c>
      <c r="AC389" s="378">
        <f t="shared" si="1101"/>
        <v>0</v>
      </c>
      <c r="AD389" s="378">
        <f t="shared" si="1101"/>
        <v>0</v>
      </c>
      <c r="AE389" s="378">
        <f t="shared" si="1101"/>
        <v>0</v>
      </c>
      <c r="AF389" s="378">
        <f t="shared" si="1101"/>
        <v>0</v>
      </c>
      <c r="AG389" s="779">
        <f t="shared" si="1101"/>
        <v>0</v>
      </c>
      <c r="AH389" s="378">
        <f t="shared" si="1101"/>
        <v>0</v>
      </c>
      <c r="AI389" s="378">
        <f t="shared" si="1101"/>
        <v>0</v>
      </c>
      <c r="AJ389" s="378">
        <f t="shared" si="1101"/>
        <v>0</v>
      </c>
      <c r="AK389" s="378">
        <f t="shared" si="1101"/>
        <v>0</v>
      </c>
      <c r="AL389" s="378">
        <f t="shared" si="1101"/>
        <v>0</v>
      </c>
      <c r="AM389" s="629">
        <f t="shared" si="1100"/>
        <v>0</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0</v>
      </c>
      <c r="Z390" s="378">
        <f t="shared" ref="Z390:AL390" si="1102">Z381*Z384</f>
        <v>0</v>
      </c>
      <c r="AA390" s="378">
        <f t="shared" si="1102"/>
        <v>0</v>
      </c>
      <c r="AB390" s="378">
        <f t="shared" si="1102"/>
        <v>0</v>
      </c>
      <c r="AC390" s="378">
        <f t="shared" si="1102"/>
        <v>0</v>
      </c>
      <c r="AD390" s="378">
        <f t="shared" si="1102"/>
        <v>0</v>
      </c>
      <c r="AE390" s="378">
        <f t="shared" si="1102"/>
        <v>0</v>
      </c>
      <c r="AF390" s="378">
        <f t="shared" si="1102"/>
        <v>0</v>
      </c>
      <c r="AG390" s="779">
        <f t="shared" si="1102"/>
        <v>0</v>
      </c>
      <c r="AH390" s="378">
        <f t="shared" si="1102"/>
        <v>0</v>
      </c>
      <c r="AI390" s="378">
        <f t="shared" si="1102"/>
        <v>0</v>
      </c>
      <c r="AJ390" s="378">
        <f t="shared" si="1102"/>
        <v>0</v>
      </c>
      <c r="AK390" s="378">
        <f t="shared" si="1102"/>
        <v>0</v>
      </c>
      <c r="AL390" s="378">
        <f t="shared" si="1102"/>
        <v>0</v>
      </c>
      <c r="AM390" s="629">
        <f t="shared" si="1100"/>
        <v>0</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0</v>
      </c>
      <c r="Z391" s="346">
        <f t="shared" ref="Z391:AE391" si="1103">SUM(Z385:Z390)</f>
        <v>0</v>
      </c>
      <c r="AA391" s="346">
        <f t="shared" si="1103"/>
        <v>0</v>
      </c>
      <c r="AB391" s="346">
        <f t="shared" si="1103"/>
        <v>0</v>
      </c>
      <c r="AC391" s="346">
        <f t="shared" si="1103"/>
        <v>0</v>
      </c>
      <c r="AD391" s="346">
        <f t="shared" si="1103"/>
        <v>0</v>
      </c>
      <c r="AE391" s="346">
        <f t="shared" si="1103"/>
        <v>0</v>
      </c>
      <c r="AF391" s="346">
        <f>SUM(AF385:AF390)</f>
        <v>0</v>
      </c>
      <c r="AG391" s="780">
        <f t="shared" ref="AG391:AL391" si="1104">SUM(AG385:AG390)</f>
        <v>0</v>
      </c>
      <c r="AH391" s="346">
        <f t="shared" si="1104"/>
        <v>0</v>
      </c>
      <c r="AI391" s="346">
        <f t="shared" si="1104"/>
        <v>0</v>
      </c>
      <c r="AJ391" s="346">
        <f t="shared" si="1104"/>
        <v>0</v>
      </c>
      <c r="AK391" s="346">
        <f t="shared" si="1104"/>
        <v>0</v>
      </c>
      <c r="AL391" s="346">
        <f t="shared" si="1104"/>
        <v>0</v>
      </c>
      <c r="AM391" s="407">
        <f>SUM(AM385:AM390)</f>
        <v>0</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0</v>
      </c>
      <c r="Z392" s="347">
        <f t="shared" ref="Z392:AE392" si="1105">Z382*Z384</f>
        <v>0</v>
      </c>
      <c r="AA392" s="347">
        <f t="shared" si="1105"/>
        <v>0</v>
      </c>
      <c r="AB392" s="347">
        <f t="shared" si="1105"/>
        <v>0</v>
      </c>
      <c r="AC392" s="347">
        <f t="shared" si="1105"/>
        <v>0</v>
      </c>
      <c r="AD392" s="347">
        <f t="shared" si="1105"/>
        <v>0</v>
      </c>
      <c r="AE392" s="347">
        <f t="shared" si="1105"/>
        <v>0</v>
      </c>
      <c r="AF392" s="347">
        <f>AF382*AF384</f>
        <v>0</v>
      </c>
      <c r="AG392" s="781">
        <f t="shared" ref="AG392:AL392" si="1106">AG382*AG384</f>
        <v>0</v>
      </c>
      <c r="AH392" s="347">
        <f t="shared" si="1106"/>
        <v>0</v>
      </c>
      <c r="AI392" s="347">
        <f t="shared" si="1106"/>
        <v>0</v>
      </c>
      <c r="AJ392" s="347">
        <f t="shared" si="1106"/>
        <v>0</v>
      </c>
      <c r="AK392" s="347">
        <f t="shared" si="1106"/>
        <v>0</v>
      </c>
      <c r="AL392" s="347">
        <f t="shared" si="1106"/>
        <v>0</v>
      </c>
      <c r="AM392" s="407">
        <f>SUM(Y392:AL392)</f>
        <v>0</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782"/>
      <c r="AH393" s="351"/>
      <c r="AI393" s="351"/>
      <c r="AJ393" s="351"/>
      <c r="AK393" s="351"/>
      <c r="AL393" s="351"/>
      <c r="AM393" s="407">
        <f>AM391-AM392</f>
        <v>0</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783"/>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SUMPRODUCT(E223:E379,Y223:Y379)</f>
        <v>1768613</v>
      </c>
      <c r="Z395" s="291">
        <f>SUMPRODUCT(E223:E379,Z223:Z379)</f>
        <v>538204.50922000199</v>
      </c>
      <c r="AA395" s="291">
        <f t="shared" ref="AA395:AF395" si="1107">IF(AA221="kw",SUMPRODUCT($N$223:$N$379,$P$223:$P$379,AA223:AA379),SUMPRODUCT($E$223:$E$379,AA223:AA379))</f>
        <v>1193.54825052</v>
      </c>
      <c r="AB395" s="291">
        <f t="shared" si="1107"/>
        <v>0</v>
      </c>
      <c r="AC395" s="291">
        <f t="shared" si="1107"/>
        <v>162.75851385599998</v>
      </c>
      <c r="AD395" s="291">
        <f t="shared" si="1107"/>
        <v>0</v>
      </c>
      <c r="AE395" s="291">
        <f t="shared" si="1107"/>
        <v>0</v>
      </c>
      <c r="AF395" s="291">
        <f t="shared" si="1107"/>
        <v>0</v>
      </c>
      <c r="AG395" s="291">
        <f t="shared" ref="AG395" si="1108">IF(AG221="kw",SUMPRODUCT($N$223:$N$379,$P$223:$P$379,AG223:AG379),SUMPRODUCT($E$223:$E$379,AG223:AG379))</f>
        <v>0</v>
      </c>
      <c r="AH395" s="291">
        <f>IF(AH221="kw",SUMPRODUCT($N$223:$N$379,$P$223:$P$379,AH223:AH379),SUMPRODUCT($E$223:$E$379,AH223:AH379))</f>
        <v>0</v>
      </c>
      <c r="AI395" s="291">
        <f>IF(AI221="kw",SUMPRODUCT($N$223:$N$379,$P$223:$P$379,AI223:AI379),SUMPRODUCT($E$223:$E$379,AI223:AI379))</f>
        <v>0</v>
      </c>
      <c r="AJ395" s="291">
        <f>IF(AJ221="kw",SUMPRODUCT($N$223:$N$379,$P$223:$P$379,AJ223:AJ379),SUMPRODUCT($E$223:$E$379,AJ223:AJ379))</f>
        <v>0</v>
      </c>
      <c r="AK395" s="291">
        <f>IF(AK221="kw",SUMPRODUCT($N$223:$N$379,$P$223:$P$379,AK223:AK379),SUMPRODUCT($E$223:$E$379,AK223:AK379))</f>
        <v>0</v>
      </c>
      <c r="AL395" s="291">
        <f>IF(AL221="kw",SUMPRODUCT($N$223:$N$379,$P$223:$P$379,AL223:AL379),SUMPRODUCT($E$223:$E$379,AL223:AL379))</f>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SUMPRODUCT(F223:F379,Y223:Y379)</f>
        <v>1768613</v>
      </c>
      <c r="Z396" s="291">
        <f>SUMPRODUCT(F223:F379,Z223:Z379)</f>
        <v>538204.50922000199</v>
      </c>
      <c r="AA396" s="291">
        <f t="shared" ref="AA396:AF396" si="1109">IF(AA221="kw",SUMPRODUCT($N$223:$N$379,$Q$223:$Q$379,AA223:AA379),SUMPRODUCT($F$223:$F$379,AA223:AA379))</f>
        <v>1193.54825052</v>
      </c>
      <c r="AB396" s="291">
        <f t="shared" si="1109"/>
        <v>0</v>
      </c>
      <c r="AC396" s="291">
        <f t="shared" si="1109"/>
        <v>162.75851385599998</v>
      </c>
      <c r="AD396" s="291">
        <f t="shared" si="1109"/>
        <v>0</v>
      </c>
      <c r="AE396" s="291">
        <f t="shared" si="1109"/>
        <v>0</v>
      </c>
      <c r="AF396" s="291">
        <f t="shared" si="1109"/>
        <v>0</v>
      </c>
      <c r="AG396" s="291">
        <f t="shared" ref="AG396" si="1110">IF(AG221="kw",SUMPRODUCT($N$223:$N$379,$Q$223:$Q$379,AG223:AG379),SUMPRODUCT($F$223:$F$379,AG223:AG379))</f>
        <v>0</v>
      </c>
      <c r="AH396" s="291">
        <f>IF(AH221="kw",SUMPRODUCT($N$223:$N$379,$Q$223:$Q$379,AH223:AH379),SUMPRODUCT($F$223:$F$379,AH223:AH379))</f>
        <v>0</v>
      </c>
      <c r="AI396" s="291">
        <f>IF(AI221="kw",SUMPRODUCT($N$223:$N$379,$Q$223:$Q$379,AI223:AI379),SUMPRODUCT($F$223:$F$379,AI223:AI379))</f>
        <v>0</v>
      </c>
      <c r="AJ396" s="291">
        <f>IF(AJ221="kw",SUMPRODUCT($N$223:$N$379,$Q$223:$Q$379,AJ223:AJ379),SUMPRODUCT($F$223:$F$379,AJ223:AJ379))</f>
        <v>0</v>
      </c>
      <c r="AK396" s="291">
        <f>IF(AK221="kw",SUMPRODUCT($N$223:$N$379,$Q$223:$Q$379,AK223:AK379),SUMPRODUCT($F$223:$F$379,AK223:AK379))</f>
        <v>0</v>
      </c>
      <c r="AL396" s="291">
        <f>IF(AL221="kw",SUMPRODUCT($N$223:$N$379,$Q$223:$Q$379,AL223:AL379),SUMPRODUCT($F$223:$F$379,AL223:AL379))</f>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SUMPRODUCT(G223:G379,Y223:Y379)</f>
        <v>1768613</v>
      </c>
      <c r="Z397" s="291">
        <f>SUMPRODUCT(G223:G379,Z223:Z379)</f>
        <v>538204.50922000199</v>
      </c>
      <c r="AA397" s="291">
        <f t="shared" ref="AA397:AL397" si="1111">IF(AA221="kw",SUMPRODUCT($N$223:$N$379,$R$223:$R$379,AA223:AA379),SUMPRODUCT($G$223:$G$379,AA223:AA379))</f>
        <v>1193.54825052</v>
      </c>
      <c r="AB397" s="291">
        <f t="shared" si="1111"/>
        <v>0</v>
      </c>
      <c r="AC397" s="291">
        <f t="shared" si="1111"/>
        <v>162.75851385599998</v>
      </c>
      <c r="AD397" s="291">
        <f t="shared" si="1111"/>
        <v>0</v>
      </c>
      <c r="AE397" s="291">
        <f t="shared" si="1111"/>
        <v>0</v>
      </c>
      <c r="AF397" s="291">
        <f t="shared" si="1111"/>
        <v>0</v>
      </c>
      <c r="AG397" s="357">
        <f t="shared" si="1111"/>
        <v>0</v>
      </c>
      <c r="AH397" s="291">
        <f t="shared" si="1111"/>
        <v>0</v>
      </c>
      <c r="AI397" s="291">
        <f t="shared" si="1111"/>
        <v>0</v>
      </c>
      <c r="AJ397" s="291">
        <f t="shared" si="1111"/>
        <v>0</v>
      </c>
      <c r="AK397" s="291">
        <f t="shared" si="1111"/>
        <v>0</v>
      </c>
      <c r="AL397" s="291">
        <f t="shared" si="1111"/>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SUMPRODUCT(H223:H379,Y223:Y379)</f>
        <v>1768613</v>
      </c>
      <c r="Z398" s="326">
        <f>SUMPRODUCT(H223:H379,Z223:Z379)</f>
        <v>538204.50922000199</v>
      </c>
      <c r="AA398" s="326">
        <f t="shared" ref="AA398:AL398" si="1112">IF(AA221="kw",SUMPRODUCT($N$223:$N$379,$S$223:$S$379,AA223:AA379),SUMPRODUCT($H$223:$H$379,AA223:AA379))</f>
        <v>1193.54825052</v>
      </c>
      <c r="AB398" s="326">
        <f t="shared" si="1112"/>
        <v>0</v>
      </c>
      <c r="AC398" s="326">
        <f t="shared" si="1112"/>
        <v>162.75851385599998</v>
      </c>
      <c r="AD398" s="326">
        <f t="shared" si="1112"/>
        <v>0</v>
      </c>
      <c r="AE398" s="326">
        <f t="shared" si="1112"/>
        <v>0</v>
      </c>
      <c r="AF398" s="326">
        <f t="shared" si="1112"/>
        <v>0</v>
      </c>
      <c r="AG398" s="326">
        <f t="shared" si="1112"/>
        <v>0</v>
      </c>
      <c r="AH398" s="326">
        <f t="shared" si="1112"/>
        <v>0</v>
      </c>
      <c r="AI398" s="326">
        <f t="shared" si="1112"/>
        <v>0</v>
      </c>
      <c r="AJ398" s="326">
        <f t="shared" si="1112"/>
        <v>0</v>
      </c>
      <c r="AK398" s="326">
        <f t="shared" si="1112"/>
        <v>0</v>
      </c>
      <c r="AL398" s="326">
        <f t="shared" si="1112"/>
        <v>0</v>
      </c>
      <c r="AM398" s="386"/>
    </row>
    <row r="399" spans="2:39" ht="21" customHeight="1">
      <c r="B399" s="368" t="s">
        <v>590</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66" t="s">
        <v>211</v>
      </c>
      <c r="C403" s="868" t="s">
        <v>33</v>
      </c>
      <c r="D403" s="284" t="s">
        <v>421</v>
      </c>
      <c r="E403" s="870" t="s">
        <v>209</v>
      </c>
      <c r="F403" s="871"/>
      <c r="G403" s="871"/>
      <c r="H403" s="871"/>
      <c r="I403" s="871"/>
      <c r="J403" s="871"/>
      <c r="K403" s="871"/>
      <c r="L403" s="871"/>
      <c r="M403" s="872"/>
      <c r="N403" s="876" t="s">
        <v>213</v>
      </c>
      <c r="O403" s="284" t="s">
        <v>422</v>
      </c>
      <c r="P403" s="870" t="s">
        <v>212</v>
      </c>
      <c r="Q403" s="871"/>
      <c r="R403" s="871"/>
      <c r="S403" s="871"/>
      <c r="T403" s="871"/>
      <c r="U403" s="871"/>
      <c r="V403" s="871"/>
      <c r="W403" s="871"/>
      <c r="X403" s="872"/>
      <c r="Y403" s="873" t="s">
        <v>243</v>
      </c>
      <c r="Z403" s="874"/>
      <c r="AA403" s="874"/>
      <c r="AB403" s="874"/>
      <c r="AC403" s="874"/>
      <c r="AD403" s="874"/>
      <c r="AE403" s="874"/>
      <c r="AF403" s="874"/>
      <c r="AG403" s="874"/>
      <c r="AH403" s="874"/>
      <c r="AI403" s="874"/>
      <c r="AJ403" s="874"/>
      <c r="AK403" s="874"/>
      <c r="AL403" s="874"/>
      <c r="AM403" s="875"/>
    </row>
    <row r="404" spans="1:39" ht="61.5" customHeight="1">
      <c r="B404" s="867"/>
      <c r="C404" s="869"/>
      <c r="D404" s="285">
        <v>2017</v>
      </c>
      <c r="E404" s="285">
        <v>2018</v>
      </c>
      <c r="F404" s="285">
        <v>2019</v>
      </c>
      <c r="G404" s="285">
        <v>2020</v>
      </c>
      <c r="H404" s="285">
        <v>2021</v>
      </c>
      <c r="I404" s="285">
        <v>2022</v>
      </c>
      <c r="J404" s="285">
        <v>2023</v>
      </c>
      <c r="K404" s="285">
        <v>2024</v>
      </c>
      <c r="L404" s="285">
        <v>2025</v>
      </c>
      <c r="M404" s="285">
        <v>2026</v>
      </c>
      <c r="N404" s="877"/>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to 999 kW</v>
      </c>
      <c r="AB404" s="285" t="str">
        <f>'1.  LRAMVA Summary'!G52</f>
        <v>Intermediate</v>
      </c>
      <c r="AC404" s="285" t="str">
        <f>'1.  LRAMVA Summary'!H52</f>
        <v>Large Use</v>
      </c>
      <c r="AD404" s="285" t="str">
        <f>'1.  LRAMVA Summary'!I52</f>
        <v>Embedded Distributor</v>
      </c>
      <c r="AE404" s="285" t="str">
        <f>'1.  LRAMVA Summary'!J52</f>
        <v>Unmetered Scattered Load</v>
      </c>
      <c r="AF404" s="285" t="str">
        <f>'1.  LRAMVA Summary'!K52</f>
        <v>Sentinel Lighting</v>
      </c>
      <c r="AG404" s="285" t="str">
        <f>'1.  LRAMVA Summary'!L52</f>
        <v>Street Lighting</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v>
      </c>
      <c r="AE405" s="291" t="str">
        <f>'1.  LRAMVA Summary'!J53</f>
        <v>kWh</v>
      </c>
      <c r="AF405" s="291" t="str">
        <f>'1.  LRAMVA Summary'!K53</f>
        <v>kW</v>
      </c>
      <c r="AG405" s="291" t="str">
        <f>'1.  LRAMVA Summary'!L53</f>
        <v>kW</v>
      </c>
      <c r="AH405" s="291">
        <f>'1.  LRAMVA Summary'!M53</f>
        <v>0</v>
      </c>
      <c r="AI405" s="291">
        <f>'1.  LRAMVA Summary'!N53</f>
        <v>0</v>
      </c>
      <c r="AJ405" s="291">
        <f>'1.  LRAMVA Summary'!O53</f>
        <v>0</v>
      </c>
      <c r="AK405" s="291">
        <f>'1.  LRAMVA Summary'!P53</f>
        <v>0</v>
      </c>
      <c r="AL405" s="291">
        <f>'1.  LRAMVA Summary'!Q53</f>
        <v>0</v>
      </c>
      <c r="AM405" s="292"/>
    </row>
    <row r="406" spans="1:39" ht="15.75"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13">Z407</f>
        <v>0</v>
      </c>
      <c r="AA408" s="411">
        <f t="shared" ref="AA408" si="1114">AA407</f>
        <v>0</v>
      </c>
      <c r="AB408" s="411">
        <f t="shared" ref="AB408" si="1115">AB407</f>
        <v>0</v>
      </c>
      <c r="AC408" s="411">
        <f t="shared" ref="AC408" si="1116">AC407</f>
        <v>0</v>
      </c>
      <c r="AD408" s="411">
        <f t="shared" ref="AD408" si="1117">AD407</f>
        <v>0</v>
      </c>
      <c r="AE408" s="411">
        <f t="shared" ref="AE408" si="1118">AE407</f>
        <v>0</v>
      </c>
      <c r="AF408" s="411">
        <f t="shared" ref="AF408" si="1119">AF407</f>
        <v>0</v>
      </c>
      <c r="AG408" s="411">
        <f t="shared" ref="AG408" si="1120">AG407</f>
        <v>0</v>
      </c>
      <c r="AH408" s="411">
        <f t="shared" ref="AH408" si="1121">AH407</f>
        <v>0</v>
      </c>
      <c r="AI408" s="411">
        <f t="shared" ref="AI408" si="1122">AI407</f>
        <v>0</v>
      </c>
      <c r="AJ408" s="411">
        <f t="shared" ref="AJ408" si="1123">AJ407</f>
        <v>0</v>
      </c>
      <c r="AK408" s="411">
        <f t="shared" ref="AK408" si="1124">AK407</f>
        <v>0</v>
      </c>
      <c r="AL408" s="411">
        <f t="shared" ref="AL408" si="1125">AL407</f>
        <v>0</v>
      </c>
      <c r="AM408" s="297"/>
    </row>
    <row r="409" spans="1:39" ht="15.75"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26">Z410</f>
        <v>0</v>
      </c>
      <c r="AA411" s="411">
        <f t="shared" ref="AA411" si="1127">AA410</f>
        <v>0</v>
      </c>
      <c r="AB411" s="411">
        <f t="shared" ref="AB411" si="1128">AB410</f>
        <v>0</v>
      </c>
      <c r="AC411" s="411">
        <f t="shared" ref="AC411" si="1129">AC410</f>
        <v>0</v>
      </c>
      <c r="AD411" s="411">
        <f t="shared" ref="AD411" si="1130">AD410</f>
        <v>0</v>
      </c>
      <c r="AE411" s="411">
        <f t="shared" ref="AE411" si="1131">AE410</f>
        <v>0</v>
      </c>
      <c r="AF411" s="411">
        <f t="shared" ref="AF411" si="1132">AF410</f>
        <v>0</v>
      </c>
      <c r="AG411" s="411">
        <f t="shared" ref="AG411" si="1133">AG410</f>
        <v>0</v>
      </c>
      <c r="AH411" s="411">
        <f t="shared" ref="AH411" si="1134">AH410</f>
        <v>0</v>
      </c>
      <c r="AI411" s="411">
        <f t="shared" ref="AI411" si="1135">AI410</f>
        <v>0</v>
      </c>
      <c r="AJ411" s="411">
        <f t="shared" ref="AJ411" si="1136">AJ410</f>
        <v>0</v>
      </c>
      <c r="AK411" s="411">
        <f t="shared" ref="AK411" si="1137">AK410</f>
        <v>0</v>
      </c>
      <c r="AL411" s="411">
        <f t="shared" ref="AL411" si="1138">AL410</f>
        <v>0</v>
      </c>
      <c r="AM411" s="297"/>
    </row>
    <row r="412" spans="1:39" ht="15.75"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39">Z413</f>
        <v>0</v>
      </c>
      <c r="AA414" s="411">
        <f t="shared" ref="AA414" si="1140">AA413</f>
        <v>0</v>
      </c>
      <c r="AB414" s="411">
        <f t="shared" ref="AB414" si="1141">AB413</f>
        <v>0</v>
      </c>
      <c r="AC414" s="411">
        <f t="shared" ref="AC414" si="1142">AC413</f>
        <v>0</v>
      </c>
      <c r="AD414" s="411">
        <f t="shared" ref="AD414" si="1143">AD413</f>
        <v>0</v>
      </c>
      <c r="AE414" s="411">
        <f t="shared" ref="AE414" si="1144">AE413</f>
        <v>0</v>
      </c>
      <c r="AF414" s="411">
        <f t="shared" ref="AF414" si="1145">AF413</f>
        <v>0</v>
      </c>
      <c r="AG414" s="411">
        <f t="shared" ref="AG414" si="1146">AG413</f>
        <v>0</v>
      </c>
      <c r="AH414" s="411">
        <f t="shared" ref="AH414" si="1147">AH413</f>
        <v>0</v>
      </c>
      <c r="AI414" s="411">
        <f t="shared" ref="AI414" si="1148">AI413</f>
        <v>0</v>
      </c>
      <c r="AJ414" s="411">
        <f t="shared" ref="AJ414" si="1149">AJ413</f>
        <v>0</v>
      </c>
      <c r="AK414" s="411">
        <f t="shared" ref="AK414" si="1150">AK413</f>
        <v>0</v>
      </c>
      <c r="AL414" s="411">
        <f t="shared" ref="AL414" si="1151">AL413</f>
        <v>0</v>
      </c>
      <c r="AM414" s="297"/>
    </row>
    <row r="415" spans="1:39"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idden="1" outlineLevel="1">
      <c r="A416" s="532">
        <v>4</v>
      </c>
      <c r="B416" s="520" t="s">
        <v>679</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52">Z416</f>
        <v>0</v>
      </c>
      <c r="AA417" s="411">
        <f t="shared" ref="AA417" si="1153">AA416</f>
        <v>0</v>
      </c>
      <c r="AB417" s="411">
        <f t="shared" ref="AB417" si="1154">AB416</f>
        <v>0</v>
      </c>
      <c r="AC417" s="411">
        <f t="shared" ref="AC417" si="1155">AC416</f>
        <v>0</v>
      </c>
      <c r="AD417" s="411">
        <f t="shared" ref="AD417" si="1156">AD416</f>
        <v>0</v>
      </c>
      <c r="AE417" s="411">
        <f t="shared" ref="AE417" si="1157">AE416</f>
        <v>0</v>
      </c>
      <c r="AF417" s="411">
        <f t="shared" ref="AF417" si="1158">AF416</f>
        <v>0</v>
      </c>
      <c r="AG417" s="411">
        <f t="shared" ref="AG417" si="1159">AG416</f>
        <v>0</v>
      </c>
      <c r="AH417" s="411">
        <f t="shared" ref="AH417" si="1160">AH416</f>
        <v>0</v>
      </c>
      <c r="AI417" s="411">
        <f t="shared" ref="AI417" si="1161">AI416</f>
        <v>0</v>
      </c>
      <c r="AJ417" s="411">
        <f t="shared" ref="AJ417" si="1162">AJ416</f>
        <v>0</v>
      </c>
      <c r="AK417" s="411">
        <f t="shared" ref="AK417" si="1163">AK416</f>
        <v>0</v>
      </c>
      <c r="AL417" s="411">
        <f t="shared" ref="AL417" si="1164">AL416</f>
        <v>0</v>
      </c>
      <c r="AM417" s="297"/>
    </row>
    <row r="418" spans="1:39"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65">Z419</f>
        <v>0</v>
      </c>
      <c r="AA420" s="411">
        <f t="shared" ref="AA420" si="1166">AA419</f>
        <v>0</v>
      </c>
      <c r="AB420" s="411">
        <f t="shared" ref="AB420" si="1167">AB419</f>
        <v>0</v>
      </c>
      <c r="AC420" s="411">
        <f t="shared" ref="AC420" si="1168">AC419</f>
        <v>0</v>
      </c>
      <c r="AD420" s="411">
        <f t="shared" ref="AD420" si="1169">AD419</f>
        <v>0</v>
      </c>
      <c r="AE420" s="411">
        <f t="shared" ref="AE420" si="1170">AE419</f>
        <v>0</v>
      </c>
      <c r="AF420" s="411">
        <f t="shared" ref="AF420" si="1171">AF419</f>
        <v>0</v>
      </c>
      <c r="AG420" s="411">
        <f t="shared" ref="AG420" si="1172">AG419</f>
        <v>0</v>
      </c>
      <c r="AH420" s="411">
        <f t="shared" ref="AH420" si="1173">AH419</f>
        <v>0</v>
      </c>
      <c r="AI420" s="411">
        <f t="shared" ref="AI420" si="1174">AI419</f>
        <v>0</v>
      </c>
      <c r="AJ420" s="411">
        <f t="shared" ref="AJ420" si="1175">AJ419</f>
        <v>0</v>
      </c>
      <c r="AK420" s="411">
        <f t="shared" ref="AK420" si="1176">AK419</f>
        <v>0</v>
      </c>
      <c r="AL420" s="411">
        <f t="shared" ref="AL420" si="1177">AL419</f>
        <v>0</v>
      </c>
      <c r="AM420" s="297"/>
    </row>
    <row r="421" spans="1:39"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78">Z423</f>
        <v>0</v>
      </c>
      <c r="AA424" s="411">
        <f t="shared" ref="AA424" si="1179">AA423</f>
        <v>0</v>
      </c>
      <c r="AB424" s="411">
        <f t="shared" ref="AB424" si="1180">AB423</f>
        <v>0</v>
      </c>
      <c r="AC424" s="411">
        <f t="shared" ref="AC424" si="1181">AC423</f>
        <v>0</v>
      </c>
      <c r="AD424" s="411">
        <f t="shared" ref="AD424" si="1182">AD423</f>
        <v>0</v>
      </c>
      <c r="AE424" s="411">
        <f t="shared" ref="AE424" si="1183">AE423</f>
        <v>0</v>
      </c>
      <c r="AF424" s="411">
        <f t="shared" ref="AF424" si="1184">AF423</f>
        <v>0</v>
      </c>
      <c r="AG424" s="411">
        <f t="shared" ref="AG424" si="1185">AG423</f>
        <v>0</v>
      </c>
      <c r="AH424" s="411">
        <f t="shared" ref="AH424" si="1186">AH423</f>
        <v>0</v>
      </c>
      <c r="AI424" s="411">
        <f t="shared" ref="AI424" si="1187">AI423</f>
        <v>0</v>
      </c>
      <c r="AJ424" s="411">
        <f t="shared" ref="AJ424" si="1188">AJ423</f>
        <v>0</v>
      </c>
      <c r="AK424" s="411">
        <f t="shared" ref="AK424" si="1189">AK423</f>
        <v>0</v>
      </c>
      <c r="AL424" s="411">
        <f t="shared" ref="AL424" si="1190">AL423</f>
        <v>0</v>
      </c>
      <c r="AM424" s="311"/>
    </row>
    <row r="425" spans="1:39"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91">Z426</f>
        <v>0</v>
      </c>
      <c r="AA427" s="411">
        <f t="shared" ref="AA427" si="1192">AA426</f>
        <v>0</v>
      </c>
      <c r="AB427" s="411">
        <f t="shared" ref="AB427" si="1193">AB426</f>
        <v>0</v>
      </c>
      <c r="AC427" s="411">
        <f t="shared" ref="AC427" si="1194">AC426</f>
        <v>0</v>
      </c>
      <c r="AD427" s="411">
        <f t="shared" ref="AD427" si="1195">AD426</f>
        <v>0</v>
      </c>
      <c r="AE427" s="411">
        <f t="shared" ref="AE427" si="1196">AE426</f>
        <v>0</v>
      </c>
      <c r="AF427" s="411">
        <f t="shared" ref="AF427" si="1197">AF426</f>
        <v>0</v>
      </c>
      <c r="AG427" s="411">
        <f t="shared" ref="AG427" si="1198">AG426</f>
        <v>0</v>
      </c>
      <c r="AH427" s="411">
        <f t="shared" ref="AH427" si="1199">AH426</f>
        <v>0</v>
      </c>
      <c r="AI427" s="411">
        <f t="shared" ref="AI427" si="1200">AI426</f>
        <v>0</v>
      </c>
      <c r="AJ427" s="411">
        <f t="shared" ref="AJ427" si="1201">AJ426</f>
        <v>0</v>
      </c>
      <c r="AK427" s="411">
        <f t="shared" ref="AK427" si="1202">AK426</f>
        <v>0</v>
      </c>
      <c r="AL427" s="411">
        <f t="shared" ref="AL427" si="1203">AL426</f>
        <v>0</v>
      </c>
      <c r="AM427" s="311"/>
    </row>
    <row r="428" spans="1:39"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04">Z429</f>
        <v>0</v>
      </c>
      <c r="AA430" s="411">
        <f t="shared" ref="AA430" si="1205">AA429</f>
        <v>0</v>
      </c>
      <c r="AB430" s="411">
        <f t="shared" ref="AB430" si="1206">AB429</f>
        <v>0</v>
      </c>
      <c r="AC430" s="411">
        <f t="shared" ref="AC430" si="1207">AC429</f>
        <v>0</v>
      </c>
      <c r="AD430" s="411">
        <f t="shared" ref="AD430" si="1208">AD429</f>
        <v>0</v>
      </c>
      <c r="AE430" s="411">
        <f t="shared" ref="AE430" si="1209">AE429</f>
        <v>0</v>
      </c>
      <c r="AF430" s="411">
        <f t="shared" ref="AF430" si="1210">AF429</f>
        <v>0</v>
      </c>
      <c r="AG430" s="411">
        <f t="shared" ref="AG430" si="1211">AG429</f>
        <v>0</v>
      </c>
      <c r="AH430" s="411">
        <f t="shared" ref="AH430" si="1212">AH429</f>
        <v>0</v>
      </c>
      <c r="AI430" s="411">
        <f t="shared" ref="AI430" si="1213">AI429</f>
        <v>0</v>
      </c>
      <c r="AJ430" s="411">
        <f t="shared" ref="AJ430" si="1214">AJ429</f>
        <v>0</v>
      </c>
      <c r="AK430" s="411">
        <f t="shared" ref="AK430" si="1215">AK429</f>
        <v>0</v>
      </c>
      <c r="AL430" s="411">
        <f t="shared" ref="AL430" si="1216">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7">Z432</f>
        <v>0</v>
      </c>
      <c r="AA433" s="411">
        <f t="shared" ref="AA433" si="1218">AA432</f>
        <v>0</v>
      </c>
      <c r="AB433" s="411">
        <f t="shared" ref="AB433" si="1219">AB432</f>
        <v>0</v>
      </c>
      <c r="AC433" s="411">
        <f t="shared" ref="AC433" si="1220">AC432</f>
        <v>0</v>
      </c>
      <c r="AD433" s="411">
        <f t="shared" ref="AD433" si="1221">AD432</f>
        <v>0</v>
      </c>
      <c r="AE433" s="411">
        <f t="shared" ref="AE433" si="1222">AE432</f>
        <v>0</v>
      </c>
      <c r="AF433" s="411">
        <f t="shared" ref="AF433" si="1223">AF432</f>
        <v>0</v>
      </c>
      <c r="AG433" s="411">
        <f t="shared" ref="AG433" si="1224">AG432</f>
        <v>0</v>
      </c>
      <c r="AH433" s="411">
        <f t="shared" ref="AH433" si="1225">AH432</f>
        <v>0</v>
      </c>
      <c r="AI433" s="411">
        <f t="shared" ref="AI433" si="1226">AI432</f>
        <v>0</v>
      </c>
      <c r="AJ433" s="411">
        <f t="shared" ref="AJ433" si="1227">AJ432</f>
        <v>0</v>
      </c>
      <c r="AK433" s="411">
        <f t="shared" ref="AK433" si="1228">AK432</f>
        <v>0</v>
      </c>
      <c r="AL433" s="411">
        <f t="shared" ref="AL433" si="1229">AL432</f>
        <v>0</v>
      </c>
      <c r="AM433" s="311"/>
    </row>
    <row r="434" spans="1:39"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30">Z435</f>
        <v>0</v>
      </c>
      <c r="AA436" s="411">
        <f t="shared" ref="AA436" si="1231">AA435</f>
        <v>0</v>
      </c>
      <c r="AB436" s="411">
        <f t="shared" ref="AB436" si="1232">AB435</f>
        <v>0</v>
      </c>
      <c r="AC436" s="411">
        <f t="shared" ref="AC436" si="1233">AC435</f>
        <v>0</v>
      </c>
      <c r="AD436" s="411">
        <f t="shared" ref="AD436" si="1234">AD435</f>
        <v>0</v>
      </c>
      <c r="AE436" s="411">
        <f t="shared" ref="AE436" si="1235">AE435</f>
        <v>0</v>
      </c>
      <c r="AF436" s="411">
        <f t="shared" ref="AF436" si="1236">AF435</f>
        <v>0</v>
      </c>
      <c r="AG436" s="411">
        <f t="shared" ref="AG436" si="1237">AG435</f>
        <v>0</v>
      </c>
      <c r="AH436" s="411">
        <f t="shared" ref="AH436" si="1238">AH435</f>
        <v>0</v>
      </c>
      <c r="AI436" s="411">
        <f t="shared" ref="AI436" si="1239">AI435</f>
        <v>0</v>
      </c>
      <c r="AJ436" s="411">
        <f t="shared" ref="AJ436" si="1240">AJ435</f>
        <v>0</v>
      </c>
      <c r="AK436" s="411">
        <f t="shared" ref="AK436" si="1241">AK435</f>
        <v>0</v>
      </c>
      <c r="AL436" s="411">
        <f t="shared" ref="AL436" si="1242">AL435</f>
        <v>0</v>
      </c>
      <c r="AM436" s="311"/>
    </row>
    <row r="437" spans="1:39"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43">Z439</f>
        <v>0</v>
      </c>
      <c r="AA440" s="411">
        <f t="shared" ref="AA440" si="1244">AA439</f>
        <v>0</v>
      </c>
      <c r="AB440" s="411">
        <f t="shared" ref="AB440" si="1245">AB439</f>
        <v>0</v>
      </c>
      <c r="AC440" s="411">
        <f t="shared" ref="AC440" si="1246">AC439</f>
        <v>0</v>
      </c>
      <c r="AD440" s="411">
        <f t="shared" ref="AD440" si="1247">AD439</f>
        <v>0</v>
      </c>
      <c r="AE440" s="411">
        <f t="shared" ref="AE440" si="1248">AE439</f>
        <v>0</v>
      </c>
      <c r="AF440" s="411">
        <f t="shared" ref="AF440" si="1249">AF439</f>
        <v>0</v>
      </c>
      <c r="AG440" s="411">
        <f t="shared" ref="AG440" si="1250">AG439</f>
        <v>0</v>
      </c>
      <c r="AH440" s="411">
        <f t="shared" ref="AH440" si="1251">AH439</f>
        <v>0</v>
      </c>
      <c r="AI440" s="411">
        <f t="shared" ref="AI440" si="1252">AI439</f>
        <v>0</v>
      </c>
      <c r="AJ440" s="411">
        <f t="shared" ref="AJ440" si="1253">AJ439</f>
        <v>0</v>
      </c>
      <c r="AK440" s="411">
        <f t="shared" ref="AK440" si="1254">AK439</f>
        <v>0</v>
      </c>
      <c r="AL440" s="411">
        <f t="shared" ref="AL440" si="1255">AL439</f>
        <v>0</v>
      </c>
      <c r="AM440" s="297"/>
    </row>
    <row r="441" spans="1:39"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6">Z442</f>
        <v>0</v>
      </c>
      <c r="AA443" s="411">
        <f t="shared" ref="AA443" si="1257">AA442</f>
        <v>0</v>
      </c>
      <c r="AB443" s="411">
        <f t="shared" ref="AB443" si="1258">AB442</f>
        <v>0</v>
      </c>
      <c r="AC443" s="411">
        <f t="shared" ref="AC443" si="1259">AC442</f>
        <v>0</v>
      </c>
      <c r="AD443" s="411">
        <f t="shared" ref="AD443" si="1260">AD442</f>
        <v>0</v>
      </c>
      <c r="AE443" s="411">
        <f t="shared" ref="AE443" si="1261">AE442</f>
        <v>0</v>
      </c>
      <c r="AF443" s="411">
        <f t="shared" ref="AF443" si="1262">AF442</f>
        <v>0</v>
      </c>
      <c r="AG443" s="411">
        <f t="shared" ref="AG443" si="1263">AG442</f>
        <v>0</v>
      </c>
      <c r="AH443" s="411">
        <f t="shared" ref="AH443" si="1264">AH442</f>
        <v>0</v>
      </c>
      <c r="AI443" s="411">
        <f t="shared" ref="AI443" si="1265">AI442</f>
        <v>0</v>
      </c>
      <c r="AJ443" s="411">
        <f t="shared" ref="AJ443" si="1266">AJ442</f>
        <v>0</v>
      </c>
      <c r="AK443" s="411">
        <f t="shared" ref="AK443" si="1267">AK442</f>
        <v>0</v>
      </c>
      <c r="AL443" s="411">
        <f t="shared" ref="AL443" si="1268">AL442</f>
        <v>0</v>
      </c>
      <c r="AM443" s="297"/>
    </row>
    <row r="444" spans="1:39"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9">Z445</f>
        <v>0</v>
      </c>
      <c r="AA446" s="411">
        <f t="shared" ref="AA446" si="1270">AA445</f>
        <v>0</v>
      </c>
      <c r="AB446" s="411">
        <f t="shared" ref="AB446" si="1271">AB445</f>
        <v>0</v>
      </c>
      <c r="AC446" s="411">
        <f t="shared" ref="AC446" si="1272">AC445</f>
        <v>0</v>
      </c>
      <c r="AD446" s="411">
        <f t="shared" ref="AD446" si="1273">AD445</f>
        <v>0</v>
      </c>
      <c r="AE446" s="411">
        <f t="shared" ref="AE446" si="1274">AE445</f>
        <v>0</v>
      </c>
      <c r="AF446" s="411">
        <f t="shared" ref="AF446" si="1275">AF445</f>
        <v>0</v>
      </c>
      <c r="AG446" s="411">
        <f t="shared" ref="AG446" si="1276">AG445</f>
        <v>0</v>
      </c>
      <c r="AH446" s="411">
        <f t="shared" ref="AH446" si="1277">AH445</f>
        <v>0</v>
      </c>
      <c r="AI446" s="411">
        <f t="shared" ref="AI446" si="1278">AI445</f>
        <v>0</v>
      </c>
      <c r="AJ446" s="411">
        <f t="shared" ref="AJ446" si="1279">AJ445</f>
        <v>0</v>
      </c>
      <c r="AK446" s="411">
        <f t="shared" ref="AK446" si="1280">AK445</f>
        <v>0</v>
      </c>
      <c r="AL446" s="411">
        <f t="shared" ref="AL446" si="1281">AL445</f>
        <v>0</v>
      </c>
      <c r="AM446" s="306"/>
    </row>
    <row r="447" spans="1:39"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282">Z449</f>
        <v>0</v>
      </c>
      <c r="AA450" s="411">
        <f t="shared" ref="AA450" si="1283">AA449</f>
        <v>0</v>
      </c>
      <c r="AB450" s="411">
        <f t="shared" ref="AB450" si="1284">AB449</f>
        <v>0</v>
      </c>
      <c r="AC450" s="411">
        <f t="shared" ref="AC450" si="1285">AC449</f>
        <v>0</v>
      </c>
      <c r="AD450" s="411">
        <f t="shared" ref="AD450" si="1286">AD449</f>
        <v>0</v>
      </c>
      <c r="AE450" s="411">
        <f t="shared" ref="AE450" si="1287">AE449</f>
        <v>0</v>
      </c>
      <c r="AF450" s="411">
        <f t="shared" ref="AF450" si="1288">AF449</f>
        <v>0</v>
      </c>
      <c r="AG450" s="411">
        <f t="shared" ref="AG450" si="1289">AG449</f>
        <v>0</v>
      </c>
      <c r="AH450" s="411">
        <f t="shared" ref="AH450" si="1290">AH449</f>
        <v>0</v>
      </c>
      <c r="AI450" s="411">
        <f t="shared" ref="AI450" si="1291">AI449</f>
        <v>0</v>
      </c>
      <c r="AJ450" s="411">
        <f t="shared" ref="AJ450" si="1292">AJ449</f>
        <v>0</v>
      </c>
      <c r="AK450" s="411">
        <f t="shared" ref="AK450" si="1293">AK449</f>
        <v>0</v>
      </c>
      <c r="AL450" s="411">
        <f t="shared" ref="AL450" si="1294">AL449</f>
        <v>0</v>
      </c>
      <c r="AM450" s="297"/>
    </row>
    <row r="451" spans="1:40"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75"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295">Z453</f>
        <v>0</v>
      </c>
      <c r="AA454" s="411">
        <f t="shared" si="1295"/>
        <v>0</v>
      </c>
      <c r="AB454" s="411">
        <f t="shared" si="1295"/>
        <v>0</v>
      </c>
      <c r="AC454" s="411">
        <f t="shared" si="1295"/>
        <v>0</v>
      </c>
      <c r="AD454" s="411">
        <f t="shared" si="1295"/>
        <v>0</v>
      </c>
      <c r="AE454" s="411">
        <f t="shared" si="1295"/>
        <v>0</v>
      </c>
      <c r="AF454" s="411">
        <f t="shared" si="1295"/>
        <v>0</v>
      </c>
      <c r="AG454" s="411">
        <f t="shared" si="1295"/>
        <v>0</v>
      </c>
      <c r="AH454" s="411">
        <f t="shared" si="1295"/>
        <v>0</v>
      </c>
      <c r="AI454" s="411">
        <f t="shared" si="1295"/>
        <v>0</v>
      </c>
      <c r="AJ454" s="411">
        <f t="shared" si="1295"/>
        <v>0</v>
      </c>
      <c r="AK454" s="411">
        <f t="shared" si="1295"/>
        <v>0</v>
      </c>
      <c r="AL454" s="411">
        <f t="shared" si="1295"/>
        <v>0</v>
      </c>
      <c r="AM454" s="297"/>
    </row>
    <row r="455" spans="1:40"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296">Z456</f>
        <v>0</v>
      </c>
      <c r="AA457" s="411">
        <f t="shared" si="1296"/>
        <v>0</v>
      </c>
      <c r="AB457" s="411">
        <f t="shared" si="1296"/>
        <v>0</v>
      </c>
      <c r="AC457" s="411">
        <f t="shared" si="1296"/>
        <v>0</v>
      </c>
      <c r="AD457" s="411">
        <f t="shared" si="1296"/>
        <v>0</v>
      </c>
      <c r="AE457" s="411">
        <f t="shared" si="1296"/>
        <v>0</v>
      </c>
      <c r="AF457" s="411">
        <f t="shared" si="1296"/>
        <v>0</v>
      </c>
      <c r="AG457" s="411">
        <f t="shared" si="1296"/>
        <v>0</v>
      </c>
      <c r="AH457" s="411">
        <f t="shared" si="1296"/>
        <v>0</v>
      </c>
      <c r="AI457" s="411">
        <f t="shared" si="1296"/>
        <v>0</v>
      </c>
      <c r="AJ457" s="411">
        <f t="shared" si="1296"/>
        <v>0</v>
      </c>
      <c r="AK457" s="411">
        <f t="shared" si="1296"/>
        <v>0</v>
      </c>
      <c r="AL457" s="411">
        <f t="shared" si="1296"/>
        <v>0</v>
      </c>
      <c r="AM457" s="297"/>
    </row>
    <row r="458" spans="1:40" s="283" customFormat="1"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297">Z460</f>
        <v>0</v>
      </c>
      <c r="AA461" s="411">
        <f t="shared" si="1297"/>
        <v>0</v>
      </c>
      <c r="AB461" s="411">
        <f t="shared" si="1297"/>
        <v>0</v>
      </c>
      <c r="AC461" s="411">
        <f t="shared" si="1297"/>
        <v>0</v>
      </c>
      <c r="AD461" s="411">
        <f t="shared" si="1297"/>
        <v>0</v>
      </c>
      <c r="AE461" s="411">
        <f t="shared" si="1297"/>
        <v>0</v>
      </c>
      <c r="AF461" s="411">
        <f t="shared" si="1297"/>
        <v>0</v>
      </c>
      <c r="AG461" s="411">
        <f t="shared" si="1297"/>
        <v>0</v>
      </c>
      <c r="AH461" s="411">
        <f t="shared" si="1297"/>
        <v>0</v>
      </c>
      <c r="AI461" s="411">
        <f t="shared" si="1297"/>
        <v>0</v>
      </c>
      <c r="AJ461" s="411">
        <f t="shared" si="1297"/>
        <v>0</v>
      </c>
      <c r="AK461" s="411">
        <f t="shared" si="1297"/>
        <v>0</v>
      </c>
      <c r="AL461" s="411">
        <f t="shared" si="1297"/>
        <v>0</v>
      </c>
      <c r="AM461" s="306"/>
    </row>
    <row r="462" spans="1:40"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298">Z463</f>
        <v>0</v>
      </c>
      <c r="AA464" s="411">
        <f t="shared" si="1298"/>
        <v>0</v>
      </c>
      <c r="AB464" s="411">
        <f t="shared" si="1298"/>
        <v>0</v>
      </c>
      <c r="AC464" s="411">
        <f t="shared" si="1298"/>
        <v>0</v>
      </c>
      <c r="AD464" s="411">
        <f t="shared" si="1298"/>
        <v>0</v>
      </c>
      <c r="AE464" s="411">
        <f t="shared" si="1298"/>
        <v>0</v>
      </c>
      <c r="AF464" s="411">
        <f t="shared" si="1298"/>
        <v>0</v>
      </c>
      <c r="AG464" s="411">
        <f t="shared" si="1298"/>
        <v>0</v>
      </c>
      <c r="AH464" s="411">
        <f t="shared" si="1298"/>
        <v>0</v>
      </c>
      <c r="AI464" s="411">
        <f t="shared" si="1298"/>
        <v>0</v>
      </c>
      <c r="AJ464" s="411">
        <f t="shared" si="1298"/>
        <v>0</v>
      </c>
      <c r="AK464" s="411">
        <f t="shared" si="1298"/>
        <v>0</v>
      </c>
      <c r="AL464" s="411">
        <f t="shared" si="1298"/>
        <v>0</v>
      </c>
      <c r="AM464" s="306"/>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299">Z466</f>
        <v>0</v>
      </c>
      <c r="AA467" s="411">
        <f t="shared" si="1299"/>
        <v>0</v>
      </c>
      <c r="AB467" s="411">
        <f t="shared" si="1299"/>
        <v>0</v>
      </c>
      <c r="AC467" s="411">
        <f t="shared" si="1299"/>
        <v>0</v>
      </c>
      <c r="AD467" s="411">
        <f t="shared" si="1299"/>
        <v>0</v>
      </c>
      <c r="AE467" s="411">
        <f t="shared" si="1299"/>
        <v>0</v>
      </c>
      <c r="AF467" s="411">
        <f t="shared" si="1299"/>
        <v>0</v>
      </c>
      <c r="AG467" s="411">
        <f t="shared" si="1299"/>
        <v>0</v>
      </c>
      <c r="AH467" s="411">
        <f t="shared" si="1299"/>
        <v>0</v>
      </c>
      <c r="AI467" s="411">
        <f t="shared" si="1299"/>
        <v>0</v>
      </c>
      <c r="AJ467" s="411">
        <f t="shared" si="1299"/>
        <v>0</v>
      </c>
      <c r="AK467" s="411">
        <f t="shared" si="1299"/>
        <v>0</v>
      </c>
      <c r="AL467" s="411">
        <f t="shared" si="1299"/>
        <v>0</v>
      </c>
      <c r="AM467" s="297"/>
    </row>
    <row r="468" spans="1:39"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00">Y469</f>
        <v>0</v>
      </c>
      <c r="Z470" s="411">
        <f t="shared" si="1300"/>
        <v>0</v>
      </c>
      <c r="AA470" s="411">
        <f t="shared" si="1300"/>
        <v>0</v>
      </c>
      <c r="AB470" s="411">
        <f t="shared" si="1300"/>
        <v>0</v>
      </c>
      <c r="AC470" s="411">
        <f t="shared" si="1300"/>
        <v>0</v>
      </c>
      <c r="AD470" s="411">
        <f t="shared" si="1300"/>
        <v>0</v>
      </c>
      <c r="AE470" s="411">
        <f t="shared" si="1300"/>
        <v>0</v>
      </c>
      <c r="AF470" s="411">
        <f t="shared" si="1300"/>
        <v>0</v>
      </c>
      <c r="AG470" s="411">
        <f t="shared" si="1300"/>
        <v>0</v>
      </c>
      <c r="AH470" s="411">
        <f t="shared" si="1300"/>
        <v>0</v>
      </c>
      <c r="AI470" s="411">
        <f t="shared" si="1300"/>
        <v>0</v>
      </c>
      <c r="AJ470" s="411">
        <f t="shared" si="1300"/>
        <v>0</v>
      </c>
      <c r="AK470" s="411">
        <f t="shared" si="1300"/>
        <v>0</v>
      </c>
      <c r="AL470" s="411">
        <f t="shared" si="1300"/>
        <v>0</v>
      </c>
      <c r="AM470" s="306"/>
    </row>
    <row r="471" spans="1:39" ht="15.75"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113</v>
      </c>
      <c r="C474" s="291" t="s">
        <v>25</v>
      </c>
      <c r="D474" s="295">
        <v>1502852.7667727473</v>
      </c>
      <c r="E474" s="295">
        <v>1209588</v>
      </c>
      <c r="F474" s="295">
        <v>1209588</v>
      </c>
      <c r="G474" s="295">
        <v>1209588</v>
      </c>
      <c r="H474" s="295">
        <v>1209588</v>
      </c>
      <c r="I474" s="295">
        <v>1209588</v>
      </c>
      <c r="J474" s="295">
        <v>1209588</v>
      </c>
      <c r="K474" s="295">
        <v>1209576</v>
      </c>
      <c r="L474" s="295">
        <v>1209576</v>
      </c>
      <c r="M474" s="295">
        <v>1206577</v>
      </c>
      <c r="N474" s="291"/>
      <c r="O474" s="295">
        <v>104</v>
      </c>
      <c r="P474" s="295">
        <v>85</v>
      </c>
      <c r="Q474" s="295">
        <v>85</v>
      </c>
      <c r="R474" s="295">
        <v>85</v>
      </c>
      <c r="S474" s="295">
        <v>85</v>
      </c>
      <c r="T474" s="295">
        <v>85</v>
      </c>
      <c r="U474" s="295">
        <v>85</v>
      </c>
      <c r="V474" s="295">
        <v>85</v>
      </c>
      <c r="W474" s="295">
        <v>85</v>
      </c>
      <c r="X474" s="295">
        <v>84</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340" t="s">
        <v>738</v>
      </c>
      <c r="D475" s="798">
        <v>2091</v>
      </c>
      <c r="E475" s="798">
        <f>D475+($G475-$D475)/3</f>
        <v>2091</v>
      </c>
      <c r="F475" s="798">
        <f>E475+($G475-$D475)/3</f>
        <v>2091</v>
      </c>
      <c r="G475" s="798">
        <v>2091</v>
      </c>
      <c r="H475" s="295"/>
      <c r="I475" s="295"/>
      <c r="J475" s="295"/>
      <c r="K475" s="295"/>
      <c r="L475" s="295"/>
      <c r="M475" s="295"/>
      <c r="N475" s="291"/>
      <c r="O475" s="295">
        <v>0.1458829803026096</v>
      </c>
      <c r="P475" s="295"/>
      <c r="Q475" s="295"/>
      <c r="R475" s="295"/>
      <c r="S475" s="295"/>
      <c r="T475" s="295"/>
      <c r="U475" s="295"/>
      <c r="V475" s="295"/>
      <c r="W475" s="295"/>
      <c r="X475" s="295"/>
      <c r="Y475" s="411">
        <f>Y474</f>
        <v>1</v>
      </c>
      <c r="Z475" s="411">
        <f t="shared" ref="Z475" si="1301">Z474</f>
        <v>0</v>
      </c>
      <c r="AA475" s="411">
        <f t="shared" ref="AA475" si="1302">AA474</f>
        <v>0</v>
      </c>
      <c r="AB475" s="411">
        <f t="shared" ref="AB475" si="1303">AB474</f>
        <v>0</v>
      </c>
      <c r="AC475" s="411">
        <f t="shared" ref="AC475" si="1304">AC474</f>
        <v>0</v>
      </c>
      <c r="AD475" s="411">
        <f t="shared" ref="AD475" si="1305">AD474</f>
        <v>0</v>
      </c>
      <c r="AE475" s="411">
        <f t="shared" ref="AE475" si="1306">AE474</f>
        <v>0</v>
      </c>
      <c r="AF475" s="411">
        <f t="shared" ref="AF475" si="1307">AF474</f>
        <v>0</v>
      </c>
      <c r="AG475" s="411">
        <f t="shared" ref="AG475" si="1308">AG474</f>
        <v>0</v>
      </c>
      <c r="AH475" s="411">
        <f t="shared" ref="AH475" si="1309">AH474</f>
        <v>0</v>
      </c>
      <c r="AI475" s="411">
        <f t="shared" ref="AI475" si="1310">AI474</f>
        <v>0</v>
      </c>
      <c r="AJ475" s="411">
        <f t="shared" ref="AJ475" si="1311">AJ474</f>
        <v>0</v>
      </c>
      <c r="AK475" s="411">
        <f t="shared" ref="AK475" si="1312">AK474</f>
        <v>0</v>
      </c>
      <c r="AL475" s="411">
        <f t="shared" ref="AL475" si="1313">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c r="B477" s="428" t="s">
        <v>712</v>
      </c>
      <c r="C477" s="291" t="s">
        <v>25</v>
      </c>
      <c r="D477" s="295">
        <v>1415566.3826717921</v>
      </c>
      <c r="E477" s="295">
        <v>1025137</v>
      </c>
      <c r="F477" s="295">
        <v>1025137</v>
      </c>
      <c r="G477" s="295">
        <v>1025137</v>
      </c>
      <c r="H477" s="295">
        <v>1025137</v>
      </c>
      <c r="I477" s="295">
        <v>1025137</v>
      </c>
      <c r="J477" s="295">
        <v>1025137</v>
      </c>
      <c r="K477" s="295">
        <v>1025117</v>
      </c>
      <c r="L477" s="295">
        <v>1025117</v>
      </c>
      <c r="M477" s="295">
        <v>1025117</v>
      </c>
      <c r="N477" s="291"/>
      <c r="O477" s="295">
        <v>97</v>
      </c>
      <c r="P477" s="295">
        <v>71</v>
      </c>
      <c r="Q477" s="295">
        <v>71</v>
      </c>
      <c r="R477" s="295">
        <v>71</v>
      </c>
      <c r="S477" s="295">
        <v>71</v>
      </c>
      <c r="T477" s="295">
        <v>71</v>
      </c>
      <c r="U477" s="295">
        <v>71</v>
      </c>
      <c r="V477" s="295">
        <v>71</v>
      </c>
      <c r="W477" s="295">
        <v>71</v>
      </c>
      <c r="X477" s="295">
        <v>71</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L478" si="1314">Z477</f>
        <v>0</v>
      </c>
      <c r="AA478" s="411">
        <f t="shared" si="1314"/>
        <v>0</v>
      </c>
      <c r="AB478" s="411">
        <f t="shared" si="1314"/>
        <v>0</v>
      </c>
      <c r="AC478" s="411">
        <f t="shared" si="1314"/>
        <v>0</v>
      </c>
      <c r="AD478" s="411">
        <f t="shared" si="1314"/>
        <v>0</v>
      </c>
      <c r="AE478" s="411">
        <f t="shared" si="1314"/>
        <v>0</v>
      </c>
      <c r="AF478" s="411">
        <f t="shared" si="1314"/>
        <v>0</v>
      </c>
      <c r="AG478" s="411">
        <f t="shared" si="1314"/>
        <v>0</v>
      </c>
      <c r="AH478" s="411">
        <f t="shared" si="1314"/>
        <v>0</v>
      </c>
      <c r="AI478" s="411">
        <f t="shared" si="1314"/>
        <v>0</v>
      </c>
      <c r="AJ478" s="411">
        <f t="shared" si="1314"/>
        <v>0</v>
      </c>
      <c r="AK478" s="411">
        <f t="shared" si="1314"/>
        <v>0</v>
      </c>
      <c r="AL478" s="411">
        <f t="shared" si="1314"/>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22</v>
      </c>
      <c r="B480" s="428" t="s">
        <v>114</v>
      </c>
      <c r="C480" s="291" t="s">
        <v>25</v>
      </c>
      <c r="D480" s="295">
        <v>209367.81500000035</v>
      </c>
      <c r="E480" s="295">
        <v>209368</v>
      </c>
      <c r="F480" s="295">
        <v>209368</v>
      </c>
      <c r="G480" s="295">
        <v>209368</v>
      </c>
      <c r="H480" s="295">
        <v>209368</v>
      </c>
      <c r="I480" s="295">
        <v>209368</v>
      </c>
      <c r="J480" s="295">
        <v>209368</v>
      </c>
      <c r="K480" s="295">
        <v>209368</v>
      </c>
      <c r="L480" s="295">
        <v>209368</v>
      </c>
      <c r="M480" s="295">
        <v>209368</v>
      </c>
      <c r="N480" s="291"/>
      <c r="O480" s="295">
        <v>60</v>
      </c>
      <c r="P480" s="295">
        <v>60</v>
      </c>
      <c r="Q480" s="295">
        <v>60</v>
      </c>
      <c r="R480" s="295">
        <v>60</v>
      </c>
      <c r="S480" s="295">
        <v>60</v>
      </c>
      <c r="T480" s="295">
        <v>60</v>
      </c>
      <c r="U480" s="295">
        <v>60</v>
      </c>
      <c r="V480" s="295">
        <v>60</v>
      </c>
      <c r="W480" s="295">
        <v>60</v>
      </c>
      <c r="X480" s="295">
        <v>60</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340" t="s">
        <v>738</v>
      </c>
      <c r="D481" s="295">
        <v>17969.060460762201</v>
      </c>
      <c r="E481" s="295">
        <f>D481+($G481-$D481)/3</f>
        <v>17969.040307174801</v>
      </c>
      <c r="F481" s="295">
        <f>E481+($G481-$D481)/3</f>
        <v>17969.0201535874</v>
      </c>
      <c r="G481" s="295">
        <v>17969</v>
      </c>
      <c r="H481" s="295"/>
      <c r="I481" s="295"/>
      <c r="J481" s="295"/>
      <c r="K481" s="295"/>
      <c r="L481" s="295"/>
      <c r="M481" s="295"/>
      <c r="N481" s="291"/>
      <c r="O481" s="295">
        <v>5.1495194122636772</v>
      </c>
      <c r="P481" s="295"/>
      <c r="Q481" s="295"/>
      <c r="R481" s="295"/>
      <c r="S481" s="295"/>
      <c r="T481" s="295"/>
      <c r="U481" s="295"/>
      <c r="V481" s="295"/>
      <c r="W481" s="295"/>
      <c r="X481" s="295"/>
      <c r="Y481" s="411">
        <f>Y480</f>
        <v>1</v>
      </c>
      <c r="Z481" s="411">
        <f t="shared" ref="Z481" si="1315">Z480</f>
        <v>0</v>
      </c>
      <c r="AA481" s="411">
        <f t="shared" ref="AA481" si="1316">AA480</f>
        <v>0</v>
      </c>
      <c r="AB481" s="411">
        <f t="shared" ref="AB481" si="1317">AB480</f>
        <v>0</v>
      </c>
      <c r="AC481" s="411">
        <f t="shared" ref="AC481" si="1318">AC480</f>
        <v>0</v>
      </c>
      <c r="AD481" s="411">
        <f t="shared" ref="AD481" si="1319">AD480</f>
        <v>0</v>
      </c>
      <c r="AE481" s="411">
        <f t="shared" ref="AE481" si="1320">AE480</f>
        <v>0</v>
      </c>
      <c r="AF481" s="411">
        <f t="shared" ref="AF481" si="1321">AF480</f>
        <v>0</v>
      </c>
      <c r="AG481" s="411">
        <f t="shared" ref="AG481" si="1322">AG480</f>
        <v>0</v>
      </c>
      <c r="AH481" s="411">
        <f t="shared" ref="AH481" si="1323">AH480</f>
        <v>0</v>
      </c>
      <c r="AI481" s="411">
        <f t="shared" ref="AI481" si="1324">AI480</f>
        <v>0</v>
      </c>
      <c r="AJ481" s="411">
        <f t="shared" ref="AJ481" si="1325">AJ480</f>
        <v>0</v>
      </c>
      <c r="AK481" s="411">
        <f t="shared" ref="AK481" si="1326">AK480</f>
        <v>0</v>
      </c>
      <c r="AL481" s="411">
        <f t="shared" ref="AL481" si="132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23</v>
      </c>
      <c r="B483" s="428" t="s">
        <v>115</v>
      </c>
      <c r="C483" s="291" t="s">
        <v>25</v>
      </c>
      <c r="D483" s="295">
        <v>26111.736199999999</v>
      </c>
      <c r="E483" s="295">
        <v>26112</v>
      </c>
      <c r="F483" s="295">
        <v>26112</v>
      </c>
      <c r="G483" s="295">
        <v>26112</v>
      </c>
      <c r="H483" s="295">
        <v>26112</v>
      </c>
      <c r="I483" s="295">
        <v>26112</v>
      </c>
      <c r="J483" s="295">
        <v>26112</v>
      </c>
      <c r="K483" s="295">
        <v>26112</v>
      </c>
      <c r="L483" s="295">
        <v>26112</v>
      </c>
      <c r="M483" s="295">
        <v>26112</v>
      </c>
      <c r="N483" s="291"/>
      <c r="O483" s="295">
        <v>12</v>
      </c>
      <c r="P483" s="295">
        <v>12</v>
      </c>
      <c r="Q483" s="295">
        <v>12</v>
      </c>
      <c r="R483" s="295">
        <v>12</v>
      </c>
      <c r="S483" s="295">
        <v>12</v>
      </c>
      <c r="T483" s="295">
        <v>12</v>
      </c>
      <c r="U483" s="295">
        <v>12</v>
      </c>
      <c r="V483" s="295">
        <v>12</v>
      </c>
      <c r="W483" s="295">
        <v>12</v>
      </c>
      <c r="X483" s="295">
        <v>12</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308</v>
      </c>
      <c r="C484" s="340" t="s">
        <v>738</v>
      </c>
      <c r="D484" s="295">
        <v>42271.115592811708</v>
      </c>
      <c r="E484" s="295">
        <f>D484+($G484-$D484)/3</f>
        <v>42271.077061874472</v>
      </c>
      <c r="F484" s="295">
        <f>E484+($G484-$D484)/3</f>
        <v>42271.038530937236</v>
      </c>
      <c r="G484" s="295">
        <v>42271</v>
      </c>
      <c r="H484" s="295"/>
      <c r="I484" s="295"/>
      <c r="J484" s="295"/>
      <c r="K484" s="295"/>
      <c r="L484" s="295"/>
      <c r="M484" s="295"/>
      <c r="N484" s="291"/>
      <c r="O484" s="295">
        <v>19.426260407522825</v>
      </c>
      <c r="P484" s="295"/>
      <c r="Q484" s="295"/>
      <c r="R484" s="295"/>
      <c r="S484" s="295"/>
      <c r="T484" s="295"/>
      <c r="U484" s="295"/>
      <c r="V484" s="295"/>
      <c r="W484" s="295"/>
      <c r="X484" s="295"/>
      <c r="Y484" s="411">
        <f>Y483</f>
        <v>1</v>
      </c>
      <c r="Z484" s="411">
        <f t="shared" ref="Z484" si="1328">Z483</f>
        <v>0</v>
      </c>
      <c r="AA484" s="411">
        <f t="shared" ref="AA484" si="1329">AA483</f>
        <v>0</v>
      </c>
      <c r="AB484" s="411">
        <f t="shared" ref="AB484" si="1330">AB483</f>
        <v>0</v>
      </c>
      <c r="AC484" s="411">
        <f t="shared" ref="AC484" si="1331">AC483</f>
        <v>0</v>
      </c>
      <c r="AD484" s="411">
        <f t="shared" ref="AD484" si="1332">AD483</f>
        <v>0</v>
      </c>
      <c r="AE484" s="411">
        <f t="shared" ref="AE484" si="1333">AE483</f>
        <v>0</v>
      </c>
      <c r="AF484" s="411">
        <f t="shared" ref="AF484" si="1334">AF483</f>
        <v>0</v>
      </c>
      <c r="AG484" s="411">
        <f t="shared" ref="AG484" si="1335">AG483</f>
        <v>0</v>
      </c>
      <c r="AH484" s="411">
        <f t="shared" ref="AH484" si="1336">AH483</f>
        <v>0</v>
      </c>
      <c r="AI484" s="411">
        <f t="shared" ref="AI484" si="1337">AI483</f>
        <v>0</v>
      </c>
      <c r="AJ484" s="411">
        <f t="shared" ref="AJ484" si="1338">AJ483</f>
        <v>0</v>
      </c>
      <c r="AK484" s="411">
        <f t="shared" ref="AK484" si="1339">AK483</f>
        <v>0</v>
      </c>
      <c r="AL484" s="411">
        <f t="shared" ref="AL484" si="1340">AL483</f>
        <v>0</v>
      </c>
      <c r="AM484" s="306"/>
    </row>
    <row r="485" spans="1:39" outlineLevel="1">
      <c r="A485" s="532"/>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0" outlineLevel="1">
      <c r="A486" s="532">
        <v>24</v>
      </c>
      <c r="B486" s="428" t="s">
        <v>116</v>
      </c>
      <c r="C486" s="291" t="s">
        <v>25</v>
      </c>
      <c r="D486" s="295">
        <v>10664.071843900001</v>
      </c>
      <c r="E486" s="295">
        <v>10664</v>
      </c>
      <c r="F486" s="295">
        <v>10664</v>
      </c>
      <c r="G486" s="295">
        <v>10664</v>
      </c>
      <c r="H486" s="295">
        <v>10664</v>
      </c>
      <c r="I486" s="295">
        <v>10664</v>
      </c>
      <c r="J486" s="295">
        <v>10664</v>
      </c>
      <c r="K486" s="295">
        <v>10664</v>
      </c>
      <c r="L486" s="295">
        <v>10664</v>
      </c>
      <c r="M486" s="295">
        <v>10664</v>
      </c>
      <c r="N486" s="291"/>
      <c r="O486" s="295">
        <v>3</v>
      </c>
      <c r="P486" s="295">
        <v>3</v>
      </c>
      <c r="Q486" s="295">
        <v>3</v>
      </c>
      <c r="R486" s="295">
        <v>3</v>
      </c>
      <c r="S486" s="295">
        <v>3</v>
      </c>
      <c r="T486" s="295">
        <v>3</v>
      </c>
      <c r="U486" s="295">
        <v>3</v>
      </c>
      <c r="V486" s="295">
        <v>3</v>
      </c>
      <c r="W486" s="295">
        <v>3</v>
      </c>
      <c r="X486" s="295">
        <v>3</v>
      </c>
      <c r="Y486" s="410">
        <v>1</v>
      </c>
      <c r="Z486" s="410"/>
      <c r="AA486" s="410"/>
      <c r="AB486" s="410"/>
      <c r="AC486" s="410"/>
      <c r="AD486" s="410"/>
      <c r="AE486" s="410"/>
      <c r="AF486" s="410"/>
      <c r="AG486" s="410"/>
      <c r="AH486" s="410"/>
      <c r="AI486" s="410"/>
      <c r="AJ486" s="410"/>
      <c r="AK486" s="410"/>
      <c r="AL486" s="410"/>
      <c r="AM486" s="296">
        <f>SUM(Y486:AL486)</f>
        <v>1</v>
      </c>
    </row>
    <row r="487" spans="1:39" outlineLevel="1">
      <c r="A487" s="532"/>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f>Y486</f>
        <v>1</v>
      </c>
      <c r="Z487" s="411">
        <f t="shared" ref="Z487" si="1341">Z486</f>
        <v>0</v>
      </c>
      <c r="AA487" s="411">
        <f t="shared" ref="AA487" si="1342">AA486</f>
        <v>0</v>
      </c>
      <c r="AB487" s="411">
        <f t="shared" ref="AB487" si="1343">AB486</f>
        <v>0</v>
      </c>
      <c r="AC487" s="411">
        <f t="shared" ref="AC487" si="1344">AC486</f>
        <v>0</v>
      </c>
      <c r="AD487" s="411">
        <f t="shared" ref="AD487" si="1345">AD486</f>
        <v>0</v>
      </c>
      <c r="AE487" s="411">
        <f t="shared" ref="AE487" si="1346">AE486</f>
        <v>0</v>
      </c>
      <c r="AF487" s="411">
        <f t="shared" ref="AF487" si="1347">AF486</f>
        <v>0</v>
      </c>
      <c r="AG487" s="411">
        <f t="shared" ref="AG487" si="1348">AG486</f>
        <v>0</v>
      </c>
      <c r="AH487" s="411">
        <f t="shared" ref="AH487" si="1349">AH486</f>
        <v>0</v>
      </c>
      <c r="AI487" s="411">
        <f t="shared" ref="AI487" si="1350">AI486</f>
        <v>0</v>
      </c>
      <c r="AJ487" s="411">
        <f t="shared" ref="AJ487" si="1351">AJ486</f>
        <v>0</v>
      </c>
      <c r="AK487" s="411">
        <f t="shared" ref="AK487" si="1352">AK486</f>
        <v>0</v>
      </c>
      <c r="AL487" s="411">
        <f t="shared" ref="AL487" si="1353">AL486</f>
        <v>0</v>
      </c>
      <c r="AM487" s="306"/>
    </row>
    <row r="488" spans="1:39" outlineLevel="1">
      <c r="A488" s="532"/>
      <c r="B488" s="430"/>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0" outlineLevel="1">
      <c r="A489" s="532"/>
      <c r="B489" s="428" t="s">
        <v>813</v>
      </c>
      <c r="C489" s="291" t="s">
        <v>25</v>
      </c>
      <c r="D489" s="295"/>
      <c r="E489" s="295"/>
      <c r="F489" s="295"/>
      <c r="G489" s="295"/>
      <c r="H489" s="295"/>
      <c r="I489" s="295"/>
      <c r="J489" s="295"/>
      <c r="K489" s="295"/>
      <c r="L489" s="295"/>
      <c r="M489" s="295"/>
      <c r="N489" s="291"/>
      <c r="O489" s="295"/>
      <c r="P489" s="295"/>
      <c r="Q489" s="295"/>
      <c r="R489" s="295"/>
      <c r="S489" s="295"/>
      <c r="T489" s="295"/>
      <c r="U489" s="295"/>
      <c r="V489" s="295"/>
      <c r="W489" s="295"/>
      <c r="X489" s="295"/>
      <c r="Y489" s="410">
        <v>1</v>
      </c>
      <c r="Z489" s="410"/>
      <c r="AA489" s="410"/>
      <c r="AB489" s="410"/>
      <c r="AC489" s="410"/>
      <c r="AD489" s="410"/>
      <c r="AE489" s="410"/>
      <c r="AF489" s="410"/>
      <c r="AG489" s="410"/>
      <c r="AH489" s="410"/>
      <c r="AI489" s="410"/>
      <c r="AJ489" s="410"/>
      <c r="AK489" s="410"/>
      <c r="AL489" s="410"/>
      <c r="AM489" s="296">
        <f>SUM(Y489:AL489)</f>
        <v>1</v>
      </c>
    </row>
    <row r="490" spans="1:39" outlineLevel="1">
      <c r="A490" s="532"/>
      <c r="B490" s="796" t="s">
        <v>308</v>
      </c>
      <c r="C490" s="797" t="s">
        <v>738</v>
      </c>
      <c r="D490" s="798">
        <v>1560</v>
      </c>
      <c r="E490" s="798">
        <f>D490+($G490-$D490)/3</f>
        <v>1560</v>
      </c>
      <c r="F490" s="798">
        <f>E490+($G490-$D490)/3</f>
        <v>1560</v>
      </c>
      <c r="G490" s="798">
        <v>1560</v>
      </c>
      <c r="H490" s="295"/>
      <c r="I490" s="295"/>
      <c r="J490" s="295"/>
      <c r="K490" s="295"/>
      <c r="L490" s="295"/>
      <c r="M490" s="295"/>
      <c r="N490" s="291"/>
      <c r="O490" s="295"/>
      <c r="P490" s="295"/>
      <c r="Q490" s="295"/>
      <c r="R490" s="295"/>
      <c r="S490" s="295"/>
      <c r="T490" s="295"/>
      <c r="U490" s="295"/>
      <c r="V490" s="295"/>
      <c r="W490" s="295"/>
      <c r="X490" s="295"/>
      <c r="Y490" s="411">
        <f>Y489</f>
        <v>1</v>
      </c>
      <c r="Z490" s="411">
        <f t="shared" ref="Z490:AL490" si="1354">Z489</f>
        <v>0</v>
      </c>
      <c r="AA490" s="411">
        <f t="shared" si="1354"/>
        <v>0</v>
      </c>
      <c r="AB490" s="411">
        <f t="shared" si="1354"/>
        <v>0</v>
      </c>
      <c r="AC490" s="411">
        <f t="shared" si="1354"/>
        <v>0</v>
      </c>
      <c r="AD490" s="411">
        <f t="shared" si="1354"/>
        <v>0</v>
      </c>
      <c r="AE490" s="411">
        <f t="shared" si="1354"/>
        <v>0</v>
      </c>
      <c r="AF490" s="411">
        <f t="shared" si="1354"/>
        <v>0</v>
      </c>
      <c r="AG490" s="411">
        <f t="shared" si="1354"/>
        <v>0</v>
      </c>
      <c r="AH490" s="411">
        <f t="shared" si="1354"/>
        <v>0</v>
      </c>
      <c r="AI490" s="411">
        <f t="shared" si="1354"/>
        <v>0</v>
      </c>
      <c r="AJ490" s="411">
        <f t="shared" si="1354"/>
        <v>0</v>
      </c>
      <c r="AK490" s="411">
        <f t="shared" si="1354"/>
        <v>0</v>
      </c>
      <c r="AL490" s="411">
        <f t="shared" si="1354"/>
        <v>0</v>
      </c>
      <c r="AM490" s="306"/>
    </row>
    <row r="491" spans="1:39" outlineLevel="1">
      <c r="A491" s="532"/>
      <c r="B491" s="43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15.75" outlineLevel="1">
      <c r="A492" s="532"/>
      <c r="B492" s="504" t="s">
        <v>499</v>
      </c>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outlineLevel="1">
      <c r="A493" s="532">
        <v>25</v>
      </c>
      <c r="B493" s="428" t="s">
        <v>117</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55">Z493</f>
        <v>0</v>
      </c>
      <c r="AA494" s="411">
        <f t="shared" ref="AA494" si="1356">AA493</f>
        <v>0</v>
      </c>
      <c r="AB494" s="411">
        <f t="shared" ref="AB494" si="1357">AB493</f>
        <v>0</v>
      </c>
      <c r="AC494" s="411">
        <f t="shared" ref="AC494" si="1358">AC493</f>
        <v>0</v>
      </c>
      <c r="AD494" s="411">
        <f t="shared" ref="AD494" si="1359">AD493</f>
        <v>0</v>
      </c>
      <c r="AE494" s="411">
        <f t="shared" ref="AE494" si="1360">AE493</f>
        <v>0</v>
      </c>
      <c r="AF494" s="411">
        <f t="shared" ref="AF494" si="1361">AF493</f>
        <v>0</v>
      </c>
      <c r="AG494" s="411">
        <f t="shared" ref="AG494" si="1362">AG493</f>
        <v>0</v>
      </c>
      <c r="AH494" s="411">
        <f t="shared" ref="AH494" si="1363">AH493</f>
        <v>0</v>
      </c>
      <c r="AI494" s="411">
        <f t="shared" ref="AI494" si="1364">AI493</f>
        <v>0</v>
      </c>
      <c r="AJ494" s="411">
        <f t="shared" ref="AJ494" si="1365">AJ493</f>
        <v>0</v>
      </c>
      <c r="AK494" s="411">
        <f t="shared" ref="AK494" si="1366">AK493</f>
        <v>0</v>
      </c>
      <c r="AL494" s="411">
        <f t="shared" ref="AL494" si="1367">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outlineLevel="1">
      <c r="A496" s="532">
        <v>26</v>
      </c>
      <c r="B496" s="428" t="s">
        <v>118</v>
      </c>
      <c r="C496" s="291" t="s">
        <v>25</v>
      </c>
      <c r="D496" s="295">
        <v>3870545.7428333499</v>
      </c>
      <c r="E496" s="295">
        <v>3947818</v>
      </c>
      <c r="F496" s="295">
        <v>3947818</v>
      </c>
      <c r="G496" s="295">
        <v>3947818</v>
      </c>
      <c r="H496" s="295">
        <v>3947818</v>
      </c>
      <c r="I496" s="295">
        <v>3917033</v>
      </c>
      <c r="J496" s="295">
        <v>3917033</v>
      </c>
      <c r="K496" s="295">
        <v>3917033</v>
      </c>
      <c r="L496" s="295">
        <v>3915617</v>
      </c>
      <c r="M496" s="295">
        <v>3915617</v>
      </c>
      <c r="N496" s="295">
        <v>12</v>
      </c>
      <c r="O496" s="295">
        <v>880</v>
      </c>
      <c r="P496" s="295">
        <v>913</v>
      </c>
      <c r="Q496" s="295">
        <v>913</v>
      </c>
      <c r="R496" s="295">
        <v>913</v>
      </c>
      <c r="S496" s="295">
        <v>913</v>
      </c>
      <c r="T496" s="295">
        <v>908</v>
      </c>
      <c r="U496" s="295">
        <v>908</v>
      </c>
      <c r="V496" s="295">
        <v>908</v>
      </c>
      <c r="W496" s="295">
        <v>908</v>
      </c>
      <c r="X496" s="295">
        <v>908</v>
      </c>
      <c r="Y496" s="426">
        <v>0</v>
      </c>
      <c r="Z496" s="426">
        <v>9.5619351975512787E-2</v>
      </c>
      <c r="AA496" s="426">
        <v>6.7573665125464588E-2</v>
      </c>
      <c r="AB496" s="426">
        <v>3.3361183840630436E-2</v>
      </c>
      <c r="AC496" s="426">
        <v>0.8579295976721848</v>
      </c>
      <c r="AD496" s="426">
        <v>0</v>
      </c>
      <c r="AE496" s="410"/>
      <c r="AF496" s="415"/>
      <c r="AG496" s="415"/>
      <c r="AH496" s="415"/>
      <c r="AI496" s="415"/>
      <c r="AJ496" s="415"/>
      <c r="AK496" s="415"/>
      <c r="AL496" s="415"/>
      <c r="AM496" s="296">
        <f>SUM(Y496:AL496)</f>
        <v>1.0544837986137927</v>
      </c>
    </row>
    <row r="497" spans="1:39" outlineLevel="1">
      <c r="A497" s="532"/>
      <c r="B497" s="431" t="s">
        <v>308</v>
      </c>
      <c r="C497" s="340" t="s">
        <v>738</v>
      </c>
      <c r="D497" s="798">
        <v>590923</v>
      </c>
      <c r="E497" s="798">
        <f>D497+($G497-$D497)/3</f>
        <v>590923</v>
      </c>
      <c r="F497" s="798">
        <f>E497+($G497-$D497)/3</f>
        <v>590923</v>
      </c>
      <c r="G497" s="798">
        <v>590923</v>
      </c>
      <c r="H497" s="295"/>
      <c r="I497" s="295"/>
      <c r="J497" s="295"/>
      <c r="K497" s="295"/>
      <c r="L497" s="295"/>
      <c r="M497" s="295"/>
      <c r="N497" s="295">
        <f>N496</f>
        <v>12</v>
      </c>
      <c r="O497" s="295">
        <f>O496/D496*D497</f>
        <v>134.35114181581437</v>
      </c>
      <c r="P497" s="295">
        <f>P496/E496*E497</f>
        <v>136.66098563814239</v>
      </c>
      <c r="Q497" s="295">
        <f>Q496/F496*F497</f>
        <v>136.66098563814239</v>
      </c>
      <c r="R497" s="295">
        <f>R496/G496*G497</f>
        <v>136.66098563814239</v>
      </c>
      <c r="S497" s="295">
        <f>S496/H496*H497</f>
        <v>0</v>
      </c>
      <c r="T497" s="295"/>
      <c r="U497" s="295"/>
      <c r="V497" s="295"/>
      <c r="W497" s="295"/>
      <c r="X497" s="295"/>
      <c r="Y497" s="426">
        <v>0</v>
      </c>
      <c r="Z497" s="426">
        <v>6.3908467649490222E-2</v>
      </c>
      <c r="AA497" s="426">
        <v>5.3983822847753294E-3</v>
      </c>
      <c r="AB497" s="426">
        <v>0</v>
      </c>
      <c r="AC497" s="426">
        <v>0.95650503399148068</v>
      </c>
      <c r="AD497" s="426">
        <v>0</v>
      </c>
      <c r="AE497" s="411">
        <f t="shared" ref="AE497:AL497" si="1368">AE496</f>
        <v>0</v>
      </c>
      <c r="AF497" s="411">
        <f t="shared" si="1368"/>
        <v>0</v>
      </c>
      <c r="AG497" s="411">
        <f t="shared" si="1368"/>
        <v>0</v>
      </c>
      <c r="AH497" s="411">
        <f t="shared" si="1368"/>
        <v>0</v>
      </c>
      <c r="AI497" s="411">
        <f t="shared" si="1368"/>
        <v>0</v>
      </c>
      <c r="AJ497" s="411">
        <f t="shared" si="1368"/>
        <v>0</v>
      </c>
      <c r="AK497" s="411">
        <f t="shared" si="1368"/>
        <v>0</v>
      </c>
      <c r="AL497" s="411">
        <f t="shared" si="1368"/>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27</v>
      </c>
      <c r="B499" s="428" t="s">
        <v>119</v>
      </c>
      <c r="C499" s="291" t="s">
        <v>25</v>
      </c>
      <c r="D499" s="295">
        <v>741742.01993678766</v>
      </c>
      <c r="E499" s="295">
        <v>741742</v>
      </c>
      <c r="F499" s="295">
        <v>729439</v>
      </c>
      <c r="G499" s="295">
        <v>649113</v>
      </c>
      <c r="H499" s="295">
        <v>590331</v>
      </c>
      <c r="I499" s="295">
        <v>519189</v>
      </c>
      <c r="J499" s="295">
        <v>384253</v>
      </c>
      <c r="K499" s="295">
        <v>298654</v>
      </c>
      <c r="L499" s="295">
        <v>190072</v>
      </c>
      <c r="M499" s="295">
        <v>140922</v>
      </c>
      <c r="N499" s="295">
        <v>12</v>
      </c>
      <c r="O499" s="295">
        <v>153</v>
      </c>
      <c r="P499" s="295">
        <v>153</v>
      </c>
      <c r="Q499" s="295">
        <v>152</v>
      </c>
      <c r="R499" s="295">
        <v>144</v>
      </c>
      <c r="S499" s="295">
        <v>137</v>
      </c>
      <c r="T499" s="295">
        <v>127</v>
      </c>
      <c r="U499" s="295">
        <v>109</v>
      </c>
      <c r="V499" s="295">
        <v>90</v>
      </c>
      <c r="W499" s="295">
        <v>63</v>
      </c>
      <c r="X499" s="295">
        <v>50</v>
      </c>
      <c r="Y499" s="426">
        <v>0</v>
      </c>
      <c r="Z499" s="426">
        <v>1</v>
      </c>
      <c r="AA499" s="426">
        <v>0</v>
      </c>
      <c r="AB499" s="426">
        <v>0</v>
      </c>
      <c r="AC499" s="426">
        <v>0</v>
      </c>
      <c r="AD499" s="426"/>
      <c r="AE499" s="410"/>
      <c r="AF499" s="415"/>
      <c r="AG499" s="415"/>
      <c r="AH499" s="415"/>
      <c r="AI499" s="415"/>
      <c r="AJ499" s="415"/>
      <c r="AK499" s="415"/>
      <c r="AL499" s="415"/>
      <c r="AM499" s="296">
        <f>SUM(Y499:AL499)</f>
        <v>1</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369">Z499</f>
        <v>1</v>
      </c>
      <c r="AA500" s="411">
        <f t="shared" ref="AA500" si="1370">AA499</f>
        <v>0</v>
      </c>
      <c r="AB500" s="411">
        <f t="shared" ref="AB500" si="1371">AB499</f>
        <v>0</v>
      </c>
      <c r="AC500" s="411">
        <f t="shared" ref="AC500" si="1372">AC499</f>
        <v>0</v>
      </c>
      <c r="AD500" s="411">
        <f t="shared" ref="AD500" si="1373">AD499</f>
        <v>0</v>
      </c>
      <c r="AE500" s="411">
        <f t="shared" ref="AE500" si="1374">AE499</f>
        <v>0</v>
      </c>
      <c r="AF500" s="411">
        <f t="shared" ref="AF500" si="1375">AF499</f>
        <v>0</v>
      </c>
      <c r="AG500" s="411">
        <f t="shared" ref="AG500" si="1376">AG499</f>
        <v>0</v>
      </c>
      <c r="AH500" s="411">
        <f t="shared" ref="AH500" si="1377">AH499</f>
        <v>0</v>
      </c>
      <c r="AI500" s="411">
        <f t="shared" ref="AI500" si="1378">AI499</f>
        <v>0</v>
      </c>
      <c r="AJ500" s="411">
        <f t="shared" ref="AJ500" si="1379">AJ499</f>
        <v>0</v>
      </c>
      <c r="AK500" s="411">
        <f t="shared" ref="AK500" si="1380">AK499</f>
        <v>0</v>
      </c>
      <c r="AL500" s="411">
        <f t="shared" ref="AL500" si="138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28</v>
      </c>
      <c r="B502" s="428" t="s">
        <v>120</v>
      </c>
      <c r="C502" s="291" t="s">
        <v>25</v>
      </c>
      <c r="D502" s="295">
        <v>176982.45384715157</v>
      </c>
      <c r="E502" s="295">
        <v>176982</v>
      </c>
      <c r="F502" s="295">
        <v>176982</v>
      </c>
      <c r="G502" s="295">
        <v>176982</v>
      </c>
      <c r="H502" s="295">
        <v>176982</v>
      </c>
      <c r="I502" s="295">
        <v>176982</v>
      </c>
      <c r="J502" s="295">
        <v>176982</v>
      </c>
      <c r="K502" s="295">
        <v>176982</v>
      </c>
      <c r="L502" s="295">
        <v>176982</v>
      </c>
      <c r="M502" s="295">
        <v>176982</v>
      </c>
      <c r="N502" s="295">
        <v>12</v>
      </c>
      <c r="O502" s="295">
        <v>50</v>
      </c>
      <c r="P502" s="295">
        <v>50</v>
      </c>
      <c r="Q502" s="295">
        <v>50</v>
      </c>
      <c r="R502" s="295">
        <v>50</v>
      </c>
      <c r="S502" s="295">
        <v>50</v>
      </c>
      <c r="T502" s="295">
        <v>50</v>
      </c>
      <c r="U502" s="295">
        <v>50</v>
      </c>
      <c r="V502" s="295">
        <v>50</v>
      </c>
      <c r="W502" s="295">
        <v>50</v>
      </c>
      <c r="X502" s="295">
        <v>50</v>
      </c>
      <c r="Y502" s="426">
        <v>0</v>
      </c>
      <c r="Z502" s="410">
        <v>9.5619351975512787E-2</v>
      </c>
      <c r="AA502" s="410">
        <v>6.7573665125464588E-2</v>
      </c>
      <c r="AB502" s="410">
        <v>3.3361183840630436E-2</v>
      </c>
      <c r="AC502" s="410">
        <v>0.8579295976721848</v>
      </c>
      <c r="AD502" s="410"/>
      <c r="AE502" s="410"/>
      <c r="AF502" s="415"/>
      <c r="AG502" s="415"/>
      <c r="AH502" s="415"/>
      <c r="AI502" s="415"/>
      <c r="AJ502" s="415"/>
      <c r="AK502" s="415"/>
      <c r="AL502" s="415"/>
      <c r="AM502" s="296">
        <f>SUM(Y502:AL502)</f>
        <v>1.0544837986137927</v>
      </c>
    </row>
    <row r="503" spans="1:39" outlineLevel="1">
      <c r="A503" s="532"/>
      <c r="B503" s="431" t="s">
        <v>308</v>
      </c>
      <c r="C503" s="340" t="s">
        <v>738</v>
      </c>
      <c r="D503" s="798">
        <v>11765</v>
      </c>
      <c r="E503" s="798">
        <f>D503+($G503-$D503)/3</f>
        <v>11765</v>
      </c>
      <c r="F503" s="798">
        <f>E503+($G503-$D503)/3</f>
        <v>11765</v>
      </c>
      <c r="G503" s="798">
        <v>11765</v>
      </c>
      <c r="H503" s="295"/>
      <c r="I503" s="295"/>
      <c r="J503" s="295"/>
      <c r="K503" s="295"/>
      <c r="L503" s="295"/>
      <c r="M503" s="295"/>
      <c r="N503" s="295">
        <f>N502</f>
        <v>12</v>
      </c>
      <c r="O503" s="295">
        <f>O502/D502*D503</f>
        <v>3.3237758162627462</v>
      </c>
      <c r="P503" s="295">
        <f t="shared" ref="P503:R503" si="1382">P502/E502*E503</f>
        <v>3.3237843396503597</v>
      </c>
      <c r="Q503" s="295">
        <f t="shared" si="1382"/>
        <v>3.3237843396503597</v>
      </c>
      <c r="R503" s="295">
        <f t="shared" si="1382"/>
        <v>3.3237843396503597</v>
      </c>
      <c r="S503" s="295"/>
      <c r="T503" s="295"/>
      <c r="U503" s="295"/>
      <c r="V503" s="295"/>
      <c r="W503" s="295"/>
      <c r="X503" s="295"/>
      <c r="Y503" s="411">
        <v>0</v>
      </c>
      <c r="Z503" s="411">
        <v>1</v>
      </c>
      <c r="AA503" s="411">
        <v>0</v>
      </c>
      <c r="AB503" s="411">
        <v>0</v>
      </c>
      <c r="AC503" s="411">
        <v>0</v>
      </c>
      <c r="AD503" s="411">
        <f t="shared" ref="AD503" si="1383">AD502</f>
        <v>0</v>
      </c>
      <c r="AE503" s="411">
        <f t="shared" ref="AE503" si="1384">AE502</f>
        <v>0</v>
      </c>
      <c r="AF503" s="411">
        <f t="shared" ref="AF503" si="1385">AF502</f>
        <v>0</v>
      </c>
      <c r="AG503" s="411">
        <f t="shared" ref="AG503" si="1386">AG502</f>
        <v>0</v>
      </c>
      <c r="AH503" s="411">
        <f t="shared" ref="AH503" si="1387">AH502</f>
        <v>0</v>
      </c>
      <c r="AI503" s="411">
        <f t="shared" ref="AI503" si="1388">AI502</f>
        <v>0</v>
      </c>
      <c r="AJ503" s="411">
        <f t="shared" ref="AJ503" si="1389">AJ502</f>
        <v>0</v>
      </c>
      <c r="AK503" s="411">
        <f t="shared" ref="AK503" si="1390">AK502</f>
        <v>0</v>
      </c>
      <c r="AL503" s="411">
        <f t="shared" ref="AL503" si="1391">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29</v>
      </c>
      <c r="B505" s="428" t="s">
        <v>121</v>
      </c>
      <c r="C505" s="291" t="s">
        <v>25</v>
      </c>
      <c r="D505" s="295"/>
      <c r="E505" s="295"/>
      <c r="F505" s="295"/>
      <c r="G505" s="295"/>
      <c r="H505" s="295"/>
      <c r="I505" s="295"/>
      <c r="J505" s="295"/>
      <c r="K505" s="295"/>
      <c r="L505" s="295"/>
      <c r="M505" s="295"/>
      <c r="N505" s="295">
        <v>3</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3</v>
      </c>
      <c r="O506" s="295"/>
      <c r="P506" s="295"/>
      <c r="Q506" s="295"/>
      <c r="R506" s="295"/>
      <c r="S506" s="295"/>
      <c r="T506" s="295"/>
      <c r="U506" s="295"/>
      <c r="V506" s="295"/>
      <c r="W506" s="295"/>
      <c r="X506" s="295"/>
      <c r="Y506" s="411">
        <f>Y505</f>
        <v>0</v>
      </c>
      <c r="Z506" s="411">
        <f t="shared" ref="Z506" si="1392">Z505</f>
        <v>0</v>
      </c>
      <c r="AA506" s="411">
        <f t="shared" ref="AA506" si="1393">AA505</f>
        <v>0</v>
      </c>
      <c r="AB506" s="411">
        <f t="shared" ref="AB506" si="1394">AB505</f>
        <v>0</v>
      </c>
      <c r="AC506" s="411">
        <f t="shared" ref="AC506" si="1395">AC505</f>
        <v>0</v>
      </c>
      <c r="AD506" s="411">
        <f t="shared" ref="AD506" si="1396">AD505</f>
        <v>0</v>
      </c>
      <c r="AE506" s="411">
        <f t="shared" ref="AE506" si="1397">AE505</f>
        <v>0</v>
      </c>
      <c r="AF506" s="411">
        <f t="shared" ref="AF506" si="1398">AF505</f>
        <v>0</v>
      </c>
      <c r="AG506" s="411">
        <f t="shared" ref="AG506" si="1399">AG505</f>
        <v>0</v>
      </c>
      <c r="AH506" s="411">
        <f t="shared" ref="AH506" si="1400">AH505</f>
        <v>0</v>
      </c>
      <c r="AI506" s="411">
        <f t="shared" ref="AI506" si="1401">AI505</f>
        <v>0</v>
      </c>
      <c r="AJ506" s="411">
        <f t="shared" ref="AJ506" si="1402">AJ505</f>
        <v>0</v>
      </c>
      <c r="AK506" s="411">
        <f t="shared" ref="AK506" si="1403">AK505</f>
        <v>0</v>
      </c>
      <c r="AL506" s="411">
        <f t="shared" ref="AL506" si="1404">AL505</f>
        <v>0</v>
      </c>
      <c r="AM506" s="306"/>
    </row>
    <row r="507" spans="1:39"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30</v>
      </c>
      <c r="B508" s="428" t="s">
        <v>122</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05">Z508</f>
        <v>0</v>
      </c>
      <c r="AA509" s="411">
        <f t="shared" ref="AA509" si="1406">AA508</f>
        <v>0</v>
      </c>
      <c r="AB509" s="411">
        <f t="shared" ref="AB509" si="1407">AB508</f>
        <v>0</v>
      </c>
      <c r="AC509" s="411">
        <f t="shared" ref="AC509" si="1408">AC508</f>
        <v>0</v>
      </c>
      <c r="AD509" s="411">
        <f t="shared" ref="AD509" si="1409">AD508</f>
        <v>0</v>
      </c>
      <c r="AE509" s="411">
        <f t="shared" ref="AE509" si="1410">AE508</f>
        <v>0</v>
      </c>
      <c r="AF509" s="411">
        <f t="shared" ref="AF509" si="1411">AF508</f>
        <v>0</v>
      </c>
      <c r="AG509" s="411">
        <f t="shared" ref="AG509" si="1412">AG508</f>
        <v>0</v>
      </c>
      <c r="AH509" s="411">
        <f t="shared" ref="AH509" si="1413">AH508</f>
        <v>0</v>
      </c>
      <c r="AI509" s="411">
        <f t="shared" ref="AI509" si="1414">AI508</f>
        <v>0</v>
      </c>
      <c r="AJ509" s="411">
        <f t="shared" ref="AJ509" si="1415">AJ508</f>
        <v>0</v>
      </c>
      <c r="AK509" s="411">
        <f t="shared" ref="AK509" si="1416">AK508</f>
        <v>0</v>
      </c>
      <c r="AL509" s="411">
        <f t="shared" ref="AL509" si="1417">AL508</f>
        <v>0</v>
      </c>
      <c r="AM509" s="306"/>
    </row>
    <row r="510" spans="1:39" outlineLevel="1">
      <c r="A510" s="532"/>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outlineLevel="1">
      <c r="A511" s="532">
        <v>31</v>
      </c>
      <c r="B511" s="428" t="s">
        <v>123</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32"/>
      <c r="B512" s="431" t="s">
        <v>308</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 si="1418">Z511</f>
        <v>0</v>
      </c>
      <c r="AA512" s="411">
        <f t="shared" ref="AA512" si="1419">AA511</f>
        <v>0</v>
      </c>
      <c r="AB512" s="411">
        <f t="shared" ref="AB512" si="1420">AB511</f>
        <v>0</v>
      </c>
      <c r="AC512" s="411">
        <f t="shared" ref="AC512" si="1421">AC511</f>
        <v>0</v>
      </c>
      <c r="AD512" s="411">
        <f t="shared" ref="AD512" si="1422">AD511</f>
        <v>0</v>
      </c>
      <c r="AE512" s="411">
        <f t="shared" ref="AE512" si="1423">AE511</f>
        <v>0</v>
      </c>
      <c r="AF512" s="411">
        <f t="shared" ref="AF512" si="1424">AF511</f>
        <v>0</v>
      </c>
      <c r="AG512" s="411">
        <f t="shared" ref="AG512" si="1425">AG511</f>
        <v>0</v>
      </c>
      <c r="AH512" s="411">
        <f t="shared" ref="AH512" si="1426">AH511</f>
        <v>0</v>
      </c>
      <c r="AI512" s="411">
        <f t="shared" ref="AI512" si="1427">AI511</f>
        <v>0</v>
      </c>
      <c r="AJ512" s="411">
        <f t="shared" ref="AJ512" si="1428">AJ511</f>
        <v>0</v>
      </c>
      <c r="AK512" s="411">
        <f t="shared" ref="AK512" si="1429">AK511</f>
        <v>0</v>
      </c>
      <c r="AL512" s="411">
        <f t="shared" ref="AL512" si="1430">AL511</f>
        <v>0</v>
      </c>
      <c r="AM512" s="306"/>
    </row>
    <row r="513" spans="1:39" outlineLevel="1">
      <c r="A513" s="532"/>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outlineLevel="1">
      <c r="A514" s="532">
        <v>32</v>
      </c>
      <c r="B514" s="428" t="s">
        <v>124</v>
      </c>
      <c r="C514" s="291" t="s">
        <v>25</v>
      </c>
      <c r="D514" s="295">
        <v>1564597.2361130677</v>
      </c>
      <c r="E514" s="295">
        <v>340167</v>
      </c>
      <c r="F514" s="295">
        <v>340167</v>
      </c>
      <c r="G514" s="295">
        <v>340167</v>
      </c>
      <c r="H514" s="295">
        <v>340167</v>
      </c>
      <c r="I514" s="295">
        <v>65921</v>
      </c>
      <c r="J514" s="295">
        <v>0</v>
      </c>
      <c r="K514" s="295">
        <v>0</v>
      </c>
      <c r="L514" s="295">
        <v>0</v>
      </c>
      <c r="M514" s="295">
        <v>0</v>
      </c>
      <c r="N514" s="295">
        <v>12</v>
      </c>
      <c r="O514" s="295">
        <v>1133</v>
      </c>
      <c r="P514" s="295">
        <v>641</v>
      </c>
      <c r="Q514" s="295">
        <v>641</v>
      </c>
      <c r="R514" s="295">
        <v>641</v>
      </c>
      <c r="S514" s="295">
        <v>641</v>
      </c>
      <c r="T514" s="295">
        <v>11</v>
      </c>
      <c r="U514" s="295">
        <v>0</v>
      </c>
      <c r="V514" s="295">
        <v>0</v>
      </c>
      <c r="W514" s="295">
        <v>0</v>
      </c>
      <c r="X514" s="295">
        <v>0</v>
      </c>
      <c r="Y514" s="426">
        <v>0</v>
      </c>
      <c r="Z514" s="426">
        <v>0</v>
      </c>
      <c r="AA514" s="426">
        <v>0</v>
      </c>
      <c r="AB514" s="426">
        <v>0</v>
      </c>
      <c r="AC514" s="426">
        <v>1</v>
      </c>
      <c r="AD514" s="410"/>
      <c r="AE514" s="410"/>
      <c r="AF514" s="415"/>
      <c r="AG514" s="415"/>
      <c r="AH514" s="415"/>
      <c r="AI514" s="415"/>
      <c r="AJ514" s="415"/>
      <c r="AK514" s="415"/>
      <c r="AL514" s="415"/>
      <c r="AM514" s="296">
        <f>SUM(Y514:AL514)</f>
        <v>1</v>
      </c>
    </row>
    <row r="515" spans="1:39" outlineLevel="1">
      <c r="A515" s="532"/>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 si="1431">Z514</f>
        <v>0</v>
      </c>
      <c r="AA515" s="411">
        <f t="shared" ref="AA515" si="1432">AA514</f>
        <v>0</v>
      </c>
      <c r="AB515" s="411">
        <f t="shared" ref="AB515" si="1433">AB514</f>
        <v>0</v>
      </c>
      <c r="AC515" s="411">
        <f t="shared" ref="AC515" si="1434">AC514</f>
        <v>1</v>
      </c>
      <c r="AD515" s="411">
        <f t="shared" ref="AD515" si="1435">AD514</f>
        <v>0</v>
      </c>
      <c r="AE515" s="411">
        <f t="shared" ref="AE515" si="1436">AE514</f>
        <v>0</v>
      </c>
      <c r="AF515" s="411">
        <f t="shared" ref="AF515" si="1437">AF514</f>
        <v>0</v>
      </c>
      <c r="AG515" s="411">
        <f t="shared" ref="AG515" si="1438">AG514</f>
        <v>0</v>
      </c>
      <c r="AH515" s="411">
        <f t="shared" ref="AH515" si="1439">AH514</f>
        <v>0</v>
      </c>
      <c r="AI515" s="411">
        <f t="shared" ref="AI515" si="1440">AI514</f>
        <v>0</v>
      </c>
      <c r="AJ515" s="411">
        <f t="shared" ref="AJ515" si="1441">AJ514</f>
        <v>0</v>
      </c>
      <c r="AK515" s="411">
        <f t="shared" ref="AK515" si="1442">AK514</f>
        <v>0</v>
      </c>
      <c r="AL515" s="411">
        <f t="shared" ref="AL515" si="1443">AL514</f>
        <v>0</v>
      </c>
      <c r="AM515" s="306"/>
    </row>
    <row r="516" spans="1:39" outlineLevel="1">
      <c r="A516" s="532"/>
      <c r="B516" s="428"/>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15.75" outlineLevel="1">
      <c r="A517" s="532"/>
      <c r="B517" s="504" t="s">
        <v>500</v>
      </c>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33</v>
      </c>
      <c r="B518" s="428" t="s">
        <v>125</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44">Z518</f>
        <v>0</v>
      </c>
      <c r="AA519" s="411">
        <f t="shared" ref="AA519" si="1445">AA518</f>
        <v>0</v>
      </c>
      <c r="AB519" s="411">
        <f t="shared" ref="AB519" si="1446">AB518</f>
        <v>0</v>
      </c>
      <c r="AC519" s="411">
        <f t="shared" ref="AC519" si="1447">AC518</f>
        <v>0</v>
      </c>
      <c r="AD519" s="411">
        <f t="shared" ref="AD519" si="1448">AD518</f>
        <v>0</v>
      </c>
      <c r="AE519" s="411">
        <f t="shared" ref="AE519" si="1449">AE518</f>
        <v>0</v>
      </c>
      <c r="AF519" s="411">
        <f t="shared" ref="AF519" si="1450">AF518</f>
        <v>0</v>
      </c>
      <c r="AG519" s="411">
        <f t="shared" ref="AG519" si="1451">AG518</f>
        <v>0</v>
      </c>
      <c r="AH519" s="411">
        <f t="shared" ref="AH519" si="1452">AH518</f>
        <v>0</v>
      </c>
      <c r="AI519" s="411">
        <f t="shared" ref="AI519" si="1453">AI518</f>
        <v>0</v>
      </c>
      <c r="AJ519" s="411">
        <f t="shared" ref="AJ519" si="1454">AJ518</f>
        <v>0</v>
      </c>
      <c r="AK519" s="411">
        <f t="shared" ref="AK519" si="1455">AK518</f>
        <v>0</v>
      </c>
      <c r="AL519" s="411">
        <f t="shared" ref="AL519" si="1456">AL518</f>
        <v>0</v>
      </c>
      <c r="AM519" s="306"/>
    </row>
    <row r="520" spans="1:39" outlineLevel="1">
      <c r="A520" s="532"/>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outlineLevel="1">
      <c r="A521" s="532">
        <v>34</v>
      </c>
      <c r="B521" s="428" t="s">
        <v>126</v>
      </c>
      <c r="C521" s="291" t="s">
        <v>25</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outlineLevel="1">
      <c r="A522" s="532"/>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0</v>
      </c>
      <c r="Z522" s="411">
        <f t="shared" ref="Z522" si="1457">Z521</f>
        <v>0</v>
      </c>
      <c r="AA522" s="411">
        <f t="shared" ref="AA522" si="1458">AA521</f>
        <v>0</v>
      </c>
      <c r="AB522" s="411">
        <f t="shared" ref="AB522" si="1459">AB521</f>
        <v>0</v>
      </c>
      <c r="AC522" s="411">
        <f t="shared" ref="AC522" si="1460">AC521</f>
        <v>0</v>
      </c>
      <c r="AD522" s="411">
        <f t="shared" ref="AD522" si="1461">AD521</f>
        <v>0</v>
      </c>
      <c r="AE522" s="411">
        <f t="shared" ref="AE522" si="1462">AE521</f>
        <v>0</v>
      </c>
      <c r="AF522" s="411">
        <f t="shared" ref="AF522" si="1463">AF521</f>
        <v>0</v>
      </c>
      <c r="AG522" s="411">
        <f t="shared" ref="AG522" si="1464">AG521</f>
        <v>0</v>
      </c>
      <c r="AH522" s="411">
        <f t="shared" ref="AH522" si="1465">AH521</f>
        <v>0</v>
      </c>
      <c r="AI522" s="411">
        <f t="shared" ref="AI522" si="1466">AI521</f>
        <v>0</v>
      </c>
      <c r="AJ522" s="411">
        <f t="shared" ref="AJ522" si="1467">AJ521</f>
        <v>0</v>
      </c>
      <c r="AK522" s="411">
        <f t="shared" ref="AK522" si="1468">AK521</f>
        <v>0</v>
      </c>
      <c r="AL522" s="411">
        <f t="shared" ref="AL522" si="1469">AL521</f>
        <v>0</v>
      </c>
      <c r="AM522" s="306"/>
    </row>
    <row r="523" spans="1:39" outlineLevel="1">
      <c r="A523" s="532"/>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outlineLevel="1">
      <c r="A524" s="532">
        <v>35</v>
      </c>
      <c r="B524" s="428" t="s">
        <v>127</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outlineLevel="1">
      <c r="A525" s="532"/>
      <c r="B525" s="431" t="s">
        <v>308</v>
      </c>
      <c r="C525" s="291" t="s">
        <v>163</v>
      </c>
      <c r="D525" s="295"/>
      <c r="E525" s="295"/>
      <c r="F525" s="295"/>
      <c r="G525" s="295"/>
      <c r="H525" s="295"/>
      <c r="I525" s="295"/>
      <c r="J525" s="295"/>
      <c r="K525" s="295"/>
      <c r="L525" s="295"/>
      <c r="M525" s="295"/>
      <c r="N525" s="295">
        <f>N524</f>
        <v>0</v>
      </c>
      <c r="O525" s="295"/>
      <c r="P525" s="295"/>
      <c r="Q525" s="295"/>
      <c r="R525" s="295"/>
      <c r="S525" s="295"/>
      <c r="T525" s="295"/>
      <c r="U525" s="295"/>
      <c r="V525" s="295"/>
      <c r="W525" s="295"/>
      <c r="X525" s="295"/>
      <c r="Y525" s="411">
        <f>Y524</f>
        <v>0</v>
      </c>
      <c r="Z525" s="411">
        <f t="shared" ref="Z525" si="1470">Z524</f>
        <v>0</v>
      </c>
      <c r="AA525" s="411">
        <f t="shared" ref="AA525" si="1471">AA524</f>
        <v>0</v>
      </c>
      <c r="AB525" s="411">
        <f t="shared" ref="AB525" si="1472">AB524</f>
        <v>0</v>
      </c>
      <c r="AC525" s="411">
        <f t="shared" ref="AC525" si="1473">AC524</f>
        <v>0</v>
      </c>
      <c r="AD525" s="411">
        <f t="shared" ref="AD525" si="1474">AD524</f>
        <v>0</v>
      </c>
      <c r="AE525" s="411">
        <f t="shared" ref="AE525" si="1475">AE524</f>
        <v>0</v>
      </c>
      <c r="AF525" s="411">
        <f t="shared" ref="AF525" si="1476">AF524</f>
        <v>0</v>
      </c>
      <c r="AG525" s="411">
        <f t="shared" ref="AG525" si="1477">AG524</f>
        <v>0</v>
      </c>
      <c r="AH525" s="411">
        <f t="shared" ref="AH525" si="1478">AH524</f>
        <v>0</v>
      </c>
      <c r="AI525" s="411">
        <f t="shared" ref="AI525" si="1479">AI524</f>
        <v>0</v>
      </c>
      <c r="AJ525" s="411">
        <f t="shared" ref="AJ525" si="1480">AJ524</f>
        <v>0</v>
      </c>
      <c r="AK525" s="411">
        <f t="shared" ref="AK525" si="1481">AK524</f>
        <v>0</v>
      </c>
      <c r="AL525" s="411">
        <f t="shared" ref="AL525" si="1482">AL524</f>
        <v>0</v>
      </c>
      <c r="AM525" s="306"/>
    </row>
    <row r="526" spans="1:39" outlineLevel="1">
      <c r="A526" s="532"/>
      <c r="B526" s="43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5.75" outlineLevel="1">
      <c r="A527" s="532"/>
      <c r="B527" s="504" t="s">
        <v>501</v>
      </c>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c r="B528" s="428" t="s">
        <v>713</v>
      </c>
      <c r="C528" s="291" t="s">
        <v>25</v>
      </c>
      <c r="D528" s="295">
        <v>21663.000000000007</v>
      </c>
      <c r="E528" s="295">
        <v>21663</v>
      </c>
      <c r="F528" s="295">
        <v>21663</v>
      </c>
      <c r="G528" s="295">
        <v>21663</v>
      </c>
      <c r="H528" s="295">
        <v>21663</v>
      </c>
      <c r="I528" s="295">
        <v>20993</v>
      </c>
      <c r="J528" s="295">
        <v>20993</v>
      </c>
      <c r="K528" s="295">
        <v>20993</v>
      </c>
      <c r="L528" s="295">
        <v>20993</v>
      </c>
      <c r="M528" s="295">
        <v>20993</v>
      </c>
      <c r="N528" s="291"/>
      <c r="O528" s="295">
        <v>3</v>
      </c>
      <c r="P528" s="295">
        <v>3</v>
      </c>
      <c r="Q528" s="295">
        <v>3</v>
      </c>
      <c r="R528" s="295">
        <v>3</v>
      </c>
      <c r="S528" s="295">
        <v>3</v>
      </c>
      <c r="T528" s="295">
        <v>2</v>
      </c>
      <c r="U528" s="295">
        <v>2</v>
      </c>
      <c r="V528" s="295">
        <v>2</v>
      </c>
      <c r="W528" s="295">
        <v>2</v>
      </c>
      <c r="X528" s="295">
        <v>2</v>
      </c>
      <c r="Y528" s="426">
        <v>1</v>
      </c>
      <c r="Z528" s="410"/>
      <c r="AA528" s="410"/>
      <c r="AB528" s="410"/>
      <c r="AC528" s="410"/>
      <c r="AD528" s="410"/>
      <c r="AE528" s="410"/>
      <c r="AF528" s="415"/>
      <c r="AG528" s="415"/>
      <c r="AH528" s="415"/>
      <c r="AI528" s="415"/>
      <c r="AJ528" s="415"/>
      <c r="AK528" s="415"/>
      <c r="AL528" s="415"/>
      <c r="AM528" s="296">
        <f>SUM(Y528:AL528)</f>
        <v>1</v>
      </c>
    </row>
    <row r="529" spans="1:39" outlineLevel="1">
      <c r="A529" s="532"/>
      <c r="B529" s="431" t="s">
        <v>308</v>
      </c>
      <c r="C529" s="291" t="s">
        <v>163</v>
      </c>
      <c r="D529" s="295"/>
      <c r="E529" s="295"/>
      <c r="F529" s="295"/>
      <c r="G529" s="295"/>
      <c r="H529" s="295"/>
      <c r="I529" s="295"/>
      <c r="J529" s="295"/>
      <c r="K529" s="295"/>
      <c r="L529" s="295"/>
      <c r="M529" s="295"/>
      <c r="N529" s="291"/>
      <c r="O529" s="295"/>
      <c r="P529" s="295"/>
      <c r="Q529" s="295"/>
      <c r="R529" s="295"/>
      <c r="S529" s="295"/>
      <c r="T529" s="295"/>
      <c r="U529" s="295"/>
      <c r="V529" s="295"/>
      <c r="W529" s="295"/>
      <c r="X529" s="295"/>
      <c r="Y529" s="411">
        <f>Y528</f>
        <v>1</v>
      </c>
      <c r="Z529" s="411">
        <f t="shared" ref="Z529:AL529" si="1483">Z528</f>
        <v>0</v>
      </c>
      <c r="AA529" s="411">
        <f t="shared" si="1483"/>
        <v>0</v>
      </c>
      <c r="AB529" s="411">
        <f t="shared" si="1483"/>
        <v>0</v>
      </c>
      <c r="AC529" s="411">
        <f t="shared" si="1483"/>
        <v>0</v>
      </c>
      <c r="AD529" s="411">
        <f t="shared" si="1483"/>
        <v>0</v>
      </c>
      <c r="AE529" s="411">
        <f t="shared" si="1483"/>
        <v>0</v>
      </c>
      <c r="AF529" s="411">
        <f t="shared" si="1483"/>
        <v>0</v>
      </c>
      <c r="AG529" s="411">
        <f t="shared" si="1483"/>
        <v>0</v>
      </c>
      <c r="AH529" s="411">
        <f t="shared" si="1483"/>
        <v>0</v>
      </c>
      <c r="AI529" s="411">
        <f t="shared" si="1483"/>
        <v>0</v>
      </c>
      <c r="AJ529" s="411">
        <f t="shared" si="1483"/>
        <v>0</v>
      </c>
      <c r="AK529" s="411">
        <f t="shared" si="1483"/>
        <v>0</v>
      </c>
      <c r="AL529" s="411">
        <f t="shared" si="1483"/>
        <v>0</v>
      </c>
      <c r="AM529" s="306"/>
    </row>
    <row r="530" spans="1:39" ht="15.75" outlineLevel="1">
      <c r="A530" s="532"/>
      <c r="B530" s="504"/>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idden="1" outlineLevel="1">
      <c r="A531" s="532">
        <v>36</v>
      </c>
      <c r="B531" s="428" t="s">
        <v>812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84">Z531</f>
        <v>0</v>
      </c>
      <c r="AA532" s="411">
        <f t="shared" ref="AA532" si="1485">AA531</f>
        <v>0</v>
      </c>
      <c r="AB532" s="411">
        <f t="shared" ref="AB532" si="1486">AB531</f>
        <v>0</v>
      </c>
      <c r="AC532" s="411">
        <f t="shared" ref="AC532" si="1487">AC531</f>
        <v>0</v>
      </c>
      <c r="AD532" s="411">
        <f t="shared" ref="AD532" si="1488">AD531</f>
        <v>0</v>
      </c>
      <c r="AE532" s="411">
        <f t="shared" ref="AE532" si="1489">AE531</f>
        <v>0</v>
      </c>
      <c r="AF532" s="411">
        <f t="shared" ref="AF532" si="1490">AF531</f>
        <v>0</v>
      </c>
      <c r="AG532" s="411">
        <f t="shared" ref="AG532" si="1491">AG531</f>
        <v>0</v>
      </c>
      <c r="AH532" s="411">
        <f t="shared" ref="AH532" si="1492">AH531</f>
        <v>0</v>
      </c>
      <c r="AI532" s="411">
        <f t="shared" ref="AI532" si="1493">AI531</f>
        <v>0</v>
      </c>
      <c r="AJ532" s="411">
        <f t="shared" ref="AJ532" si="1494">AJ531</f>
        <v>0</v>
      </c>
      <c r="AK532" s="411">
        <f t="shared" ref="AK532" si="1495">AK531</f>
        <v>0</v>
      </c>
      <c r="AL532" s="411">
        <f t="shared" ref="AL532" si="1496">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hidden="1" outlineLevel="1">
      <c r="A534" s="532">
        <v>37</v>
      </c>
      <c r="B534" s="428" t="s">
        <v>129</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97">Z534</f>
        <v>0</v>
      </c>
      <c r="AA535" s="411">
        <f t="shared" ref="AA535" si="1498">AA534</f>
        <v>0</v>
      </c>
      <c r="AB535" s="411">
        <f t="shared" ref="AB535" si="1499">AB534</f>
        <v>0</v>
      </c>
      <c r="AC535" s="411">
        <f t="shared" ref="AC535" si="1500">AC534</f>
        <v>0</v>
      </c>
      <c r="AD535" s="411">
        <f t="shared" ref="AD535" si="1501">AD534</f>
        <v>0</v>
      </c>
      <c r="AE535" s="411">
        <f t="shared" ref="AE535" si="1502">AE534</f>
        <v>0</v>
      </c>
      <c r="AF535" s="411">
        <f t="shared" ref="AF535" si="1503">AF534</f>
        <v>0</v>
      </c>
      <c r="AG535" s="411">
        <f t="shared" ref="AG535" si="1504">AG534</f>
        <v>0</v>
      </c>
      <c r="AH535" s="411">
        <f t="shared" ref="AH535" si="1505">AH534</f>
        <v>0</v>
      </c>
      <c r="AI535" s="411">
        <f t="shared" ref="AI535" si="1506">AI534</f>
        <v>0</v>
      </c>
      <c r="AJ535" s="411">
        <f t="shared" ref="AJ535" si="1507">AJ534</f>
        <v>0</v>
      </c>
      <c r="AK535" s="411">
        <f t="shared" ref="AK535" si="1508">AK534</f>
        <v>0</v>
      </c>
      <c r="AL535" s="411">
        <f t="shared" ref="AL535" si="1509">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idden="1" outlineLevel="1">
      <c r="A537" s="532">
        <v>38</v>
      </c>
      <c r="B537" s="428" t="s">
        <v>130</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10">Z537</f>
        <v>0</v>
      </c>
      <c r="AA538" s="411">
        <f t="shared" ref="AA538" si="1511">AA537</f>
        <v>0</v>
      </c>
      <c r="AB538" s="411">
        <f t="shared" ref="AB538" si="1512">AB537</f>
        <v>0</v>
      </c>
      <c r="AC538" s="411">
        <f t="shared" ref="AC538" si="1513">AC537</f>
        <v>0</v>
      </c>
      <c r="AD538" s="411">
        <f t="shared" ref="AD538" si="1514">AD537</f>
        <v>0</v>
      </c>
      <c r="AE538" s="411">
        <f t="shared" ref="AE538" si="1515">AE537</f>
        <v>0</v>
      </c>
      <c r="AF538" s="411">
        <f t="shared" ref="AF538" si="1516">AF537</f>
        <v>0</v>
      </c>
      <c r="AG538" s="411">
        <f t="shared" ref="AG538" si="1517">AG537</f>
        <v>0</v>
      </c>
      <c r="AH538" s="411">
        <f t="shared" ref="AH538" si="1518">AH537</f>
        <v>0</v>
      </c>
      <c r="AI538" s="411">
        <f t="shared" ref="AI538" si="1519">AI537</f>
        <v>0</v>
      </c>
      <c r="AJ538" s="411">
        <f t="shared" ref="AJ538" si="1520">AJ537</f>
        <v>0</v>
      </c>
      <c r="AK538" s="411">
        <f t="shared" ref="AK538" si="1521">AK537</f>
        <v>0</v>
      </c>
      <c r="AL538" s="411">
        <f t="shared" ref="AL538" si="1522">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39</v>
      </c>
      <c r="B540" s="428" t="s">
        <v>131</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23">Z540</f>
        <v>0</v>
      </c>
      <c r="AA541" s="411">
        <f t="shared" ref="AA541" si="1524">AA540</f>
        <v>0</v>
      </c>
      <c r="AB541" s="411">
        <f t="shared" ref="AB541" si="1525">AB540</f>
        <v>0</v>
      </c>
      <c r="AC541" s="411">
        <f t="shared" ref="AC541" si="1526">AC540</f>
        <v>0</v>
      </c>
      <c r="AD541" s="411">
        <f t="shared" ref="AD541" si="1527">AD540</f>
        <v>0</v>
      </c>
      <c r="AE541" s="411">
        <f t="shared" ref="AE541" si="1528">AE540</f>
        <v>0</v>
      </c>
      <c r="AF541" s="411">
        <f t="shared" ref="AF541" si="1529">AF540</f>
        <v>0</v>
      </c>
      <c r="AG541" s="411">
        <f t="shared" ref="AG541" si="1530">AG540</f>
        <v>0</v>
      </c>
      <c r="AH541" s="411">
        <f t="shared" ref="AH541" si="1531">AH540</f>
        <v>0</v>
      </c>
      <c r="AI541" s="411">
        <f t="shared" ref="AI541" si="1532">AI540</f>
        <v>0</v>
      </c>
      <c r="AJ541" s="411">
        <f t="shared" ref="AJ541" si="1533">AJ540</f>
        <v>0</v>
      </c>
      <c r="AK541" s="411">
        <f t="shared" ref="AK541" si="1534">AK540</f>
        <v>0</v>
      </c>
      <c r="AL541" s="411">
        <f t="shared" ref="AL541" si="1535">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hidden="1" outlineLevel="1">
      <c r="A543" s="532">
        <v>40</v>
      </c>
      <c r="B543" s="428" t="s">
        <v>132</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36">Z543</f>
        <v>0</v>
      </c>
      <c r="AA544" s="411">
        <f t="shared" ref="AA544" si="1537">AA543</f>
        <v>0</v>
      </c>
      <c r="AB544" s="411">
        <f t="shared" ref="AB544" si="1538">AB543</f>
        <v>0</v>
      </c>
      <c r="AC544" s="411">
        <f t="shared" ref="AC544" si="1539">AC543</f>
        <v>0</v>
      </c>
      <c r="AD544" s="411">
        <f t="shared" ref="AD544" si="1540">AD543</f>
        <v>0</v>
      </c>
      <c r="AE544" s="411">
        <f t="shared" ref="AE544" si="1541">AE543</f>
        <v>0</v>
      </c>
      <c r="AF544" s="411">
        <f t="shared" ref="AF544" si="1542">AF543</f>
        <v>0</v>
      </c>
      <c r="AG544" s="411">
        <f t="shared" ref="AG544" si="1543">AG543</f>
        <v>0</v>
      </c>
      <c r="AH544" s="411">
        <f t="shared" ref="AH544" si="1544">AH543</f>
        <v>0</v>
      </c>
      <c r="AI544" s="411">
        <f t="shared" ref="AI544" si="1545">AI543</f>
        <v>0</v>
      </c>
      <c r="AJ544" s="411">
        <f t="shared" ref="AJ544" si="1546">AJ543</f>
        <v>0</v>
      </c>
      <c r="AK544" s="411">
        <f t="shared" ref="AK544" si="1547">AK543</f>
        <v>0</v>
      </c>
      <c r="AL544" s="411">
        <f t="shared" ref="AL544" si="1548">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hidden="1" outlineLevel="1">
      <c r="A546" s="532">
        <v>41</v>
      </c>
      <c r="B546" s="428" t="s">
        <v>133</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49">Z546</f>
        <v>0</v>
      </c>
      <c r="AA547" s="411">
        <f t="shared" ref="AA547" si="1550">AA546</f>
        <v>0</v>
      </c>
      <c r="AB547" s="411">
        <f t="shared" ref="AB547" si="1551">AB546</f>
        <v>0</v>
      </c>
      <c r="AC547" s="411">
        <f t="shared" ref="AC547" si="1552">AC546</f>
        <v>0</v>
      </c>
      <c r="AD547" s="411">
        <f t="shared" ref="AD547" si="1553">AD546</f>
        <v>0</v>
      </c>
      <c r="AE547" s="411">
        <f t="shared" ref="AE547" si="1554">AE546</f>
        <v>0</v>
      </c>
      <c r="AF547" s="411">
        <f t="shared" ref="AF547" si="1555">AF546</f>
        <v>0</v>
      </c>
      <c r="AG547" s="411">
        <f t="shared" ref="AG547" si="1556">AG546</f>
        <v>0</v>
      </c>
      <c r="AH547" s="411">
        <f t="shared" ref="AH547" si="1557">AH546</f>
        <v>0</v>
      </c>
      <c r="AI547" s="411">
        <f t="shared" ref="AI547" si="1558">AI546</f>
        <v>0</v>
      </c>
      <c r="AJ547" s="411">
        <f t="shared" ref="AJ547" si="1559">AJ546</f>
        <v>0</v>
      </c>
      <c r="AK547" s="411">
        <f t="shared" ref="AK547" si="1560">AK546</f>
        <v>0</v>
      </c>
      <c r="AL547" s="411">
        <f t="shared" ref="AL547" si="1561">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45" hidden="1" outlineLevel="1">
      <c r="A549" s="532">
        <v>42</v>
      </c>
      <c r="B549" s="428" t="s">
        <v>134</v>
      </c>
      <c r="C549" s="291" t="s">
        <v>25</v>
      </c>
      <c r="D549" s="295"/>
      <c r="E549" s="295"/>
      <c r="F549" s="295"/>
      <c r="G549" s="295"/>
      <c r="H549" s="295"/>
      <c r="I549" s="295"/>
      <c r="J549" s="295"/>
      <c r="K549" s="295"/>
      <c r="L549" s="295"/>
      <c r="M549" s="295"/>
      <c r="N549" s="291"/>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468"/>
      <c r="O550" s="295"/>
      <c r="P550" s="295"/>
      <c r="Q550" s="295"/>
      <c r="R550" s="295"/>
      <c r="S550" s="295"/>
      <c r="T550" s="295"/>
      <c r="U550" s="295"/>
      <c r="V550" s="295"/>
      <c r="W550" s="295"/>
      <c r="X550" s="295"/>
      <c r="Y550" s="411">
        <f>Y549</f>
        <v>0</v>
      </c>
      <c r="Z550" s="411">
        <f t="shared" ref="Z550" si="1562">Z549</f>
        <v>0</v>
      </c>
      <c r="AA550" s="411">
        <f t="shared" ref="AA550" si="1563">AA549</f>
        <v>0</v>
      </c>
      <c r="AB550" s="411">
        <f t="shared" ref="AB550" si="1564">AB549</f>
        <v>0</v>
      </c>
      <c r="AC550" s="411">
        <f t="shared" ref="AC550" si="1565">AC549</f>
        <v>0</v>
      </c>
      <c r="AD550" s="411">
        <f t="shared" ref="AD550" si="1566">AD549</f>
        <v>0</v>
      </c>
      <c r="AE550" s="411">
        <f t="shared" ref="AE550" si="1567">AE549</f>
        <v>0</v>
      </c>
      <c r="AF550" s="411">
        <f t="shared" ref="AF550" si="1568">AF549</f>
        <v>0</v>
      </c>
      <c r="AG550" s="411">
        <f t="shared" ref="AG550" si="1569">AG549</f>
        <v>0</v>
      </c>
      <c r="AH550" s="411">
        <f t="shared" ref="AH550" si="1570">AH549</f>
        <v>0</v>
      </c>
      <c r="AI550" s="411">
        <f t="shared" ref="AI550" si="1571">AI549</f>
        <v>0</v>
      </c>
      <c r="AJ550" s="411">
        <f t="shared" ref="AJ550" si="1572">AJ549</f>
        <v>0</v>
      </c>
      <c r="AK550" s="411">
        <f t="shared" ref="AK550" si="1573">AK549</f>
        <v>0</v>
      </c>
      <c r="AL550" s="411">
        <f t="shared" ref="AL550" si="1574">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43</v>
      </c>
      <c r="B552" s="428" t="s">
        <v>135</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75">Z552</f>
        <v>0</v>
      </c>
      <c r="AA553" s="411">
        <f t="shared" ref="AA553" si="1576">AA552</f>
        <v>0</v>
      </c>
      <c r="AB553" s="411">
        <f t="shared" ref="AB553" si="1577">AB552</f>
        <v>0</v>
      </c>
      <c r="AC553" s="411">
        <f t="shared" ref="AC553" si="1578">AC552</f>
        <v>0</v>
      </c>
      <c r="AD553" s="411">
        <f t="shared" ref="AD553" si="1579">AD552</f>
        <v>0</v>
      </c>
      <c r="AE553" s="411">
        <f t="shared" ref="AE553" si="1580">AE552</f>
        <v>0</v>
      </c>
      <c r="AF553" s="411">
        <f t="shared" ref="AF553" si="1581">AF552</f>
        <v>0</v>
      </c>
      <c r="AG553" s="411">
        <f t="shared" ref="AG553" si="1582">AG552</f>
        <v>0</v>
      </c>
      <c r="AH553" s="411">
        <f t="shared" ref="AH553" si="1583">AH552</f>
        <v>0</v>
      </c>
      <c r="AI553" s="411">
        <f t="shared" ref="AI553" si="1584">AI552</f>
        <v>0</v>
      </c>
      <c r="AJ553" s="411">
        <f t="shared" ref="AJ553" si="1585">AJ552</f>
        <v>0</v>
      </c>
      <c r="AK553" s="411">
        <f t="shared" ref="AK553" si="1586">AK552</f>
        <v>0</v>
      </c>
      <c r="AL553" s="411">
        <f t="shared" ref="AL553" si="1587">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44</v>
      </c>
      <c r="B555" s="428" t="s">
        <v>136</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88">Z555</f>
        <v>0</v>
      </c>
      <c r="AA556" s="411">
        <f t="shared" ref="AA556" si="1589">AA555</f>
        <v>0</v>
      </c>
      <c r="AB556" s="411">
        <f t="shared" ref="AB556" si="1590">AB555</f>
        <v>0</v>
      </c>
      <c r="AC556" s="411">
        <f t="shared" ref="AC556" si="1591">AC555</f>
        <v>0</v>
      </c>
      <c r="AD556" s="411">
        <f t="shared" ref="AD556" si="1592">AD555</f>
        <v>0</v>
      </c>
      <c r="AE556" s="411">
        <f t="shared" ref="AE556" si="1593">AE555</f>
        <v>0</v>
      </c>
      <c r="AF556" s="411">
        <f t="shared" ref="AF556" si="1594">AF555</f>
        <v>0</v>
      </c>
      <c r="AG556" s="411">
        <f t="shared" ref="AG556" si="1595">AG555</f>
        <v>0</v>
      </c>
      <c r="AH556" s="411">
        <f t="shared" ref="AH556" si="1596">AH555</f>
        <v>0</v>
      </c>
      <c r="AI556" s="411">
        <f t="shared" ref="AI556" si="1597">AI555</f>
        <v>0</v>
      </c>
      <c r="AJ556" s="411">
        <f t="shared" ref="AJ556" si="1598">AJ555</f>
        <v>0</v>
      </c>
      <c r="AK556" s="411">
        <f t="shared" ref="AK556" si="1599">AK555</f>
        <v>0</v>
      </c>
      <c r="AL556" s="411">
        <f t="shared" ref="AL556" si="1600">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45</v>
      </c>
      <c r="B558" s="428" t="s">
        <v>137</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01">Z558</f>
        <v>0</v>
      </c>
      <c r="AA559" s="411">
        <f t="shared" ref="AA559" si="1602">AA558</f>
        <v>0</v>
      </c>
      <c r="AB559" s="411">
        <f t="shared" ref="AB559" si="1603">AB558</f>
        <v>0</v>
      </c>
      <c r="AC559" s="411">
        <f t="shared" ref="AC559" si="1604">AC558</f>
        <v>0</v>
      </c>
      <c r="AD559" s="411">
        <f t="shared" ref="AD559" si="1605">AD558</f>
        <v>0</v>
      </c>
      <c r="AE559" s="411">
        <f t="shared" ref="AE559" si="1606">AE558</f>
        <v>0</v>
      </c>
      <c r="AF559" s="411">
        <f t="shared" ref="AF559" si="1607">AF558</f>
        <v>0</v>
      </c>
      <c r="AG559" s="411">
        <f t="shared" ref="AG559" si="1608">AG558</f>
        <v>0</v>
      </c>
      <c r="AH559" s="411">
        <f t="shared" ref="AH559" si="1609">AH558</f>
        <v>0</v>
      </c>
      <c r="AI559" s="411">
        <f t="shared" ref="AI559" si="1610">AI558</f>
        <v>0</v>
      </c>
      <c r="AJ559" s="411">
        <f t="shared" ref="AJ559" si="1611">AJ558</f>
        <v>0</v>
      </c>
      <c r="AK559" s="411">
        <f t="shared" ref="AK559" si="1612">AK558</f>
        <v>0</v>
      </c>
      <c r="AL559" s="411">
        <f t="shared" ref="AL559" si="1613">AL558</f>
        <v>0</v>
      </c>
      <c r="AM559" s="306"/>
    </row>
    <row r="560" spans="1:39"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32">
        <v>46</v>
      </c>
      <c r="B561" s="428" t="s">
        <v>138</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14">Z561</f>
        <v>0</v>
      </c>
      <c r="AA562" s="411">
        <f t="shared" ref="AA562" si="1615">AA561</f>
        <v>0</v>
      </c>
      <c r="AB562" s="411">
        <f t="shared" ref="AB562" si="1616">AB561</f>
        <v>0</v>
      </c>
      <c r="AC562" s="411">
        <f t="shared" ref="AC562" si="1617">AC561</f>
        <v>0</v>
      </c>
      <c r="AD562" s="411">
        <f t="shared" ref="AD562" si="1618">AD561</f>
        <v>0</v>
      </c>
      <c r="AE562" s="411">
        <f t="shared" ref="AE562" si="1619">AE561</f>
        <v>0</v>
      </c>
      <c r="AF562" s="411">
        <f t="shared" ref="AF562" si="1620">AF561</f>
        <v>0</v>
      </c>
      <c r="AG562" s="411">
        <f t="shared" ref="AG562" si="1621">AG561</f>
        <v>0</v>
      </c>
      <c r="AH562" s="411">
        <f t="shared" ref="AH562" si="1622">AH561</f>
        <v>0</v>
      </c>
      <c r="AI562" s="411">
        <f t="shared" ref="AI562" si="1623">AI561</f>
        <v>0</v>
      </c>
      <c r="AJ562" s="411">
        <f t="shared" ref="AJ562" si="1624">AJ561</f>
        <v>0</v>
      </c>
      <c r="AK562" s="411">
        <f t="shared" ref="AK562" si="1625">AK561</f>
        <v>0</v>
      </c>
      <c r="AL562" s="411">
        <f t="shared" ref="AL562" si="1626">AL561</f>
        <v>0</v>
      </c>
      <c r="AM562" s="306"/>
    </row>
    <row r="563" spans="1:39" hidden="1"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0" hidden="1" outlineLevel="1">
      <c r="A564" s="532">
        <v>47</v>
      </c>
      <c r="B564" s="428" t="s">
        <v>139</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idden="1" outlineLevel="1">
      <c r="A565" s="532"/>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627">Z564</f>
        <v>0</v>
      </c>
      <c r="AA565" s="411">
        <f t="shared" ref="AA565" si="1628">AA564</f>
        <v>0</v>
      </c>
      <c r="AB565" s="411">
        <f t="shared" ref="AB565" si="1629">AB564</f>
        <v>0</v>
      </c>
      <c r="AC565" s="411">
        <f t="shared" ref="AC565" si="1630">AC564</f>
        <v>0</v>
      </c>
      <c r="AD565" s="411">
        <f t="shared" ref="AD565" si="1631">AD564</f>
        <v>0</v>
      </c>
      <c r="AE565" s="411">
        <f t="shared" ref="AE565" si="1632">AE564</f>
        <v>0</v>
      </c>
      <c r="AF565" s="411">
        <f t="shared" ref="AF565" si="1633">AF564</f>
        <v>0</v>
      </c>
      <c r="AG565" s="411">
        <f t="shared" ref="AG565" si="1634">AG564</f>
        <v>0</v>
      </c>
      <c r="AH565" s="411">
        <f t="shared" ref="AH565" si="1635">AH564</f>
        <v>0</v>
      </c>
      <c r="AI565" s="411">
        <f t="shared" ref="AI565" si="1636">AI564</f>
        <v>0</v>
      </c>
      <c r="AJ565" s="411">
        <f t="shared" ref="AJ565" si="1637">AJ564</f>
        <v>0</v>
      </c>
      <c r="AK565" s="411">
        <f t="shared" ref="AK565" si="1638">AK564</f>
        <v>0</v>
      </c>
      <c r="AL565" s="411">
        <f t="shared" ref="AL565" si="1639">AL564</f>
        <v>0</v>
      </c>
      <c r="AM565" s="306"/>
    </row>
    <row r="566" spans="1:39" hidden="1"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45" hidden="1" outlineLevel="1">
      <c r="A567" s="532">
        <v>48</v>
      </c>
      <c r="B567" s="428" t="s">
        <v>140</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idden="1" outlineLevel="1">
      <c r="A568" s="532"/>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640">Z567</f>
        <v>0</v>
      </c>
      <c r="AA568" s="411">
        <f t="shared" ref="AA568" si="1641">AA567</f>
        <v>0</v>
      </c>
      <c r="AB568" s="411">
        <f t="shared" ref="AB568" si="1642">AB567</f>
        <v>0</v>
      </c>
      <c r="AC568" s="411">
        <f t="shared" ref="AC568" si="1643">AC567</f>
        <v>0</v>
      </c>
      <c r="AD568" s="411">
        <f t="shared" ref="AD568" si="1644">AD567</f>
        <v>0</v>
      </c>
      <c r="AE568" s="411">
        <f t="shared" ref="AE568" si="1645">AE567</f>
        <v>0</v>
      </c>
      <c r="AF568" s="411">
        <f t="shared" ref="AF568" si="1646">AF567</f>
        <v>0</v>
      </c>
      <c r="AG568" s="411">
        <f t="shared" ref="AG568" si="1647">AG567</f>
        <v>0</v>
      </c>
      <c r="AH568" s="411">
        <f t="shared" ref="AH568" si="1648">AH567</f>
        <v>0</v>
      </c>
      <c r="AI568" s="411">
        <f t="shared" ref="AI568" si="1649">AI567</f>
        <v>0</v>
      </c>
      <c r="AJ568" s="411">
        <f t="shared" ref="AJ568" si="1650">AJ567</f>
        <v>0</v>
      </c>
      <c r="AK568" s="411">
        <f t="shared" ref="AK568" si="1651">AK567</f>
        <v>0</v>
      </c>
      <c r="AL568" s="411">
        <f t="shared" ref="AL568" si="1652">AL567</f>
        <v>0</v>
      </c>
      <c r="AM568" s="306"/>
    </row>
    <row r="569" spans="1:39" hidden="1" outlineLevel="1">
      <c r="A569" s="532"/>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0" hidden="1" outlineLevel="1">
      <c r="A570" s="532">
        <v>49</v>
      </c>
      <c r="B570" s="428" t="s">
        <v>141</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idden="1" outlineLevel="1">
      <c r="A571" s="532"/>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653">Z570</f>
        <v>0</v>
      </c>
      <c r="AA571" s="411">
        <f t="shared" ref="AA571" si="1654">AA570</f>
        <v>0</v>
      </c>
      <c r="AB571" s="411">
        <f t="shared" ref="AB571" si="1655">AB570</f>
        <v>0</v>
      </c>
      <c r="AC571" s="411">
        <f t="shared" ref="AC571" si="1656">AC570</f>
        <v>0</v>
      </c>
      <c r="AD571" s="411">
        <f t="shared" ref="AD571" si="1657">AD570</f>
        <v>0</v>
      </c>
      <c r="AE571" s="411">
        <f t="shared" ref="AE571" si="1658">AE570</f>
        <v>0</v>
      </c>
      <c r="AF571" s="411">
        <f t="shared" ref="AF571" si="1659">AF570</f>
        <v>0</v>
      </c>
      <c r="AG571" s="411">
        <f t="shared" ref="AG571" si="1660">AG570</f>
        <v>0</v>
      </c>
      <c r="AH571" s="411">
        <f t="shared" ref="AH571" si="1661">AH570</f>
        <v>0</v>
      </c>
      <c r="AI571" s="411">
        <f t="shared" ref="AI571" si="1662">AI570</f>
        <v>0</v>
      </c>
      <c r="AJ571" s="411">
        <f t="shared" ref="AJ571" si="1663">AJ570</f>
        <v>0</v>
      </c>
      <c r="AK571" s="411">
        <f t="shared" ref="AK571" si="1664">AK570</f>
        <v>0</v>
      </c>
      <c r="AL571" s="411">
        <f t="shared" ref="AL571" si="1665">AL570</f>
        <v>0</v>
      </c>
      <c r="AM571" s="306"/>
    </row>
    <row r="572" spans="1:39" outlineLevel="1">
      <c r="A572" s="532"/>
      <c r="B572" s="431"/>
      <c r="C572" s="305"/>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301"/>
      <c r="Z572" s="301"/>
      <c r="AA572" s="301"/>
      <c r="AB572" s="301"/>
      <c r="AC572" s="301"/>
      <c r="AD572" s="301"/>
      <c r="AE572" s="301"/>
      <c r="AF572" s="301"/>
      <c r="AG572" s="301"/>
      <c r="AH572" s="301"/>
      <c r="AI572" s="301"/>
      <c r="AJ572" s="301"/>
      <c r="AK572" s="301"/>
      <c r="AL572" s="301"/>
      <c r="AM572" s="306"/>
    </row>
    <row r="573" spans="1:39" ht="15.75">
      <c r="B573" s="327" t="s">
        <v>292</v>
      </c>
      <c r="C573" s="329"/>
      <c r="D573" s="329">
        <f>SUM(D407:D571)</f>
        <v>10206672.40127237</v>
      </c>
      <c r="E573" s="329"/>
      <c r="F573" s="329"/>
      <c r="G573" s="329"/>
      <c r="H573" s="329"/>
      <c r="I573" s="329"/>
      <c r="J573" s="329"/>
      <c r="K573" s="329"/>
      <c r="L573" s="329"/>
      <c r="M573" s="329"/>
      <c r="N573" s="329"/>
      <c r="O573" s="329">
        <f>SUM(O407:O571)</f>
        <v>2657.396580432166</v>
      </c>
      <c r="P573" s="329"/>
      <c r="Q573" s="329"/>
      <c r="R573" s="329"/>
      <c r="S573" s="329"/>
      <c r="T573" s="329"/>
      <c r="U573" s="329"/>
      <c r="V573" s="329"/>
      <c r="W573" s="329"/>
      <c r="X573" s="329"/>
      <c r="Y573" s="329">
        <f>IF(Y405="kWh",SUMPRODUCT(D407:D571,Y407:Y571))</f>
        <v>3250116.9485420133</v>
      </c>
      <c r="Z573" s="329">
        <f>IF(Z405="kWh",SUMPRODUCT(D407:D571,Z407:Z571))</f>
        <v>1178294.0266348328</v>
      </c>
      <c r="AA573" s="329">
        <f>IF(AA405="kw",SUMPRODUCT(N407:N571,O407:O571,AA407:AA571),SUMPRODUCT(D407:D571,AA407:AA571))</f>
        <v>762.82544868719879</v>
      </c>
      <c r="AB573" s="329">
        <f>IF(AB405="kw",SUMPRODUCT(N407:N571,O407:O571,AB407:AB571),SUMPRODUCT(D407:D571,AB407:AB571))</f>
        <v>372.31081166143565</v>
      </c>
      <c r="AC573" s="329">
        <f>IF(AC405="kw",SUMPRODUCT(N407:N571,O407:O571,AC407:AC571),SUMPRODUCT(D407:D571,AC407:AC571))</f>
        <v>24712.584831653541</v>
      </c>
      <c r="AD573" s="329">
        <f>IF(AD405="kw",SUMPRODUCT(N407:N571,O407:O571,AD407:AD571),SUMPRODUCT(D407:D571,AD407:AD571))</f>
        <v>0</v>
      </c>
      <c r="AE573" s="329">
        <f>IF(AE405="kw",SUMPRODUCT(O407:O571,P407:P571,AE407:AE571),SUMPRODUCT(E407:E571,AE407:AE571))</f>
        <v>0</v>
      </c>
      <c r="AF573" s="329">
        <f>IF(AF405="kw",SUMPRODUCT(N407:N571,O407:O571,AF407:AF571),SUMPRODUCT(D407:D571,AF407:AF571))</f>
        <v>0</v>
      </c>
      <c r="AG573" s="329">
        <f>IF(AG405="kw",SUMPRODUCT(N407:N571,O407:O571,AG407:AG571),SUMPRODUCT(D407:D571,AG407:AG571))</f>
        <v>0</v>
      </c>
      <c r="AH573" s="329">
        <f>IF(AH405="kw",SUMPRODUCT(N407:N571,O407:O571,AH407:AH571),SUMPRODUCT(D407:D571,AH407:AH571))</f>
        <v>0</v>
      </c>
      <c r="AI573" s="329">
        <f>IF(AI405="kw",SUMPRODUCT(N407:N571,O407:O571,AI407:AI571),SUMPRODUCT(D407:D571,AI407:AI571))</f>
        <v>0</v>
      </c>
      <c r="AJ573" s="329">
        <f>IF(AJ405="kw",SUMPRODUCT(N407:N571,O407:O571,AJ407:AJ571),SUMPRODUCT(D407:D571,AJ407:AJ571))</f>
        <v>0</v>
      </c>
      <c r="AK573" s="329">
        <f>IF(AK405="kw",SUMPRODUCT(N407:N571,O407:O571,AK407:AK571),SUMPRODUCT(D407:D571,AK407:AK571))</f>
        <v>0</v>
      </c>
      <c r="AL573" s="329">
        <f>IF(AL405="kw",SUMPRODUCT(N407:N571,O407:O571,AL407:AL571),SUMPRODUCT(D407:D571,AL407:AL571))</f>
        <v>0</v>
      </c>
      <c r="AM573" s="330"/>
    </row>
    <row r="574" spans="1:39" ht="15.75">
      <c r="B574" s="391" t="s">
        <v>293</v>
      </c>
      <c r="C574" s="392"/>
      <c r="D574" s="392"/>
      <c r="E574" s="392"/>
      <c r="F574" s="392"/>
      <c r="G574" s="392"/>
      <c r="H574" s="392"/>
      <c r="I574" s="392"/>
      <c r="J574" s="392"/>
      <c r="K574" s="392"/>
      <c r="L574" s="392"/>
      <c r="M574" s="392"/>
      <c r="N574" s="392"/>
      <c r="O574" s="392"/>
      <c r="P574" s="392"/>
      <c r="Q574" s="392"/>
      <c r="R574" s="392"/>
      <c r="S574" s="392"/>
      <c r="T574" s="392"/>
      <c r="U574" s="392"/>
      <c r="V574" s="392"/>
      <c r="W574" s="392"/>
      <c r="X574" s="392"/>
      <c r="Y574" s="392">
        <f>HLOOKUP(Y220,'2. LRAMVA Threshold'!$B$42:$Q$53,9,FALSE)</f>
        <v>1457817</v>
      </c>
      <c r="Z574" s="392">
        <f>HLOOKUP(Z220,'2. LRAMVA Threshold'!$B$42:$Q$53,9,FALSE)</f>
        <v>497827</v>
      </c>
      <c r="AA574" s="392">
        <f>HLOOKUP(AA220,'2. LRAMVA Threshold'!$B$42:$Q$53,9,FALSE)</f>
        <v>265</v>
      </c>
      <c r="AB574" s="392">
        <f>HLOOKUP(AB220,'2. LRAMVA Threshold'!$B$42:$Q$53,9,FALSE)</f>
        <v>384</v>
      </c>
      <c r="AC574" s="392">
        <f>HLOOKUP(AC220,'2. LRAMVA Threshold'!$B$42:$Q$53,9,FALSE)</f>
        <v>296</v>
      </c>
      <c r="AD574" s="392">
        <f>HLOOKUP(AD220,'2. LRAMVA Threshold'!$B$42:$Q$53,9,FALSE)</f>
        <v>73</v>
      </c>
      <c r="AE574" s="392">
        <f>HLOOKUP(AE220,'2. LRAMVA Threshold'!$B$42:$Q$53,9,FALSE)</f>
        <v>6100</v>
      </c>
      <c r="AF574" s="392">
        <f>HLOOKUP(AF220,'2. LRAMVA Threshold'!$B$42:$Q$53,9,FALSE)</f>
        <v>1</v>
      </c>
      <c r="AG574" s="392">
        <f>HLOOKUP(AG220,'2. LRAMVA Threshold'!$B$42:$Q$53,9,FALSE)</f>
        <v>25</v>
      </c>
      <c r="AH574" s="392">
        <f>HLOOKUP(AH220,'2. LRAMVA Threshold'!$B$42:$Q$53,9,FALSE)</f>
        <v>0</v>
      </c>
      <c r="AI574" s="392">
        <f>HLOOKUP(AI220,'2. LRAMVA Threshold'!$B$42:$Q$53,9,FALSE)</f>
        <v>0</v>
      </c>
      <c r="AJ574" s="392">
        <f>HLOOKUP(AJ220,'2. LRAMVA Threshold'!$B$42:$Q$53,9,FALSE)</f>
        <v>0</v>
      </c>
      <c r="AK574" s="392">
        <f>HLOOKUP(AK220,'2. LRAMVA Threshold'!$B$42:$Q$53,9,FALSE)</f>
        <v>0</v>
      </c>
      <c r="AL574" s="392">
        <f>HLOOKUP(AL220,'2. LRAMVA Threshold'!$B$42:$Q$53,9,FALSE)</f>
        <v>0</v>
      </c>
      <c r="AM574" s="393"/>
    </row>
    <row r="575" spans="1:39">
      <c r="B575" s="394"/>
      <c r="C575" s="432"/>
      <c r="D575" s="433"/>
      <c r="E575" s="433"/>
      <c r="F575" s="433"/>
      <c r="G575" s="433"/>
      <c r="H575" s="433"/>
      <c r="I575" s="433"/>
      <c r="J575" s="433"/>
      <c r="K575" s="433"/>
      <c r="L575" s="433"/>
      <c r="M575" s="433"/>
      <c r="N575" s="433"/>
      <c r="O575" s="434"/>
      <c r="P575" s="433"/>
      <c r="Q575" s="433"/>
      <c r="R575" s="433"/>
      <c r="S575" s="435"/>
      <c r="T575" s="435"/>
      <c r="U575" s="435"/>
      <c r="V575" s="435"/>
      <c r="W575" s="433"/>
      <c r="X575" s="433"/>
      <c r="Y575" s="436"/>
      <c r="Z575" s="436"/>
      <c r="AA575" s="436"/>
      <c r="AB575" s="436"/>
      <c r="AC575" s="436"/>
      <c r="AD575" s="436"/>
      <c r="AE575" s="436"/>
      <c r="AF575" s="399"/>
      <c r="AG575" s="399"/>
      <c r="AH575" s="399"/>
      <c r="AI575" s="399"/>
      <c r="AJ575" s="399"/>
      <c r="AK575" s="399"/>
      <c r="AL575" s="399"/>
      <c r="AM575" s="400"/>
    </row>
    <row r="576" spans="1:39">
      <c r="B576" s="324" t="s">
        <v>294</v>
      </c>
      <c r="C576" s="338"/>
      <c r="D576" s="338"/>
      <c r="E576" s="376"/>
      <c r="F576" s="376"/>
      <c r="G576" s="376"/>
      <c r="H576" s="376"/>
      <c r="I576" s="376"/>
      <c r="J576" s="376"/>
      <c r="K576" s="376"/>
      <c r="L576" s="376"/>
      <c r="M576" s="376"/>
      <c r="N576" s="376"/>
      <c r="O576" s="291"/>
      <c r="P576" s="340"/>
      <c r="Q576" s="340"/>
      <c r="R576" s="340"/>
      <c r="S576" s="339"/>
      <c r="T576" s="339"/>
      <c r="U576" s="339"/>
      <c r="V576" s="339"/>
      <c r="W576" s="340"/>
      <c r="X576" s="340"/>
      <c r="Y576" s="341">
        <f>HLOOKUP(Y$35,'3.  Distribution Rates'!$C$122:$P$133,9,FALSE)</f>
        <v>1.09E-2</v>
      </c>
      <c r="Z576" s="341">
        <f>HLOOKUP(Z$35,'3.  Distribution Rates'!$C$122:$P$133,9,FALSE)</f>
        <v>1.44E-2</v>
      </c>
      <c r="AA576" s="341">
        <f>HLOOKUP(AA$35,'3.  Distribution Rates'!$C$122:$P$133,9,FALSE)</f>
        <v>3.0861000000000001</v>
      </c>
      <c r="AB576" s="341">
        <f>HLOOKUP(AB$35,'3.  Distribution Rates'!$C$122:$P$133,9,FALSE)</f>
        <v>4.194</v>
      </c>
      <c r="AC576" s="341">
        <f>HLOOKUP(AC$35,'3.  Distribution Rates'!$C$122:$P$133,9,FALSE)</f>
        <v>1.8946000000000001</v>
      </c>
      <c r="AD576" s="341">
        <f>HLOOKUP(AD$35,'3.  Distribution Rates'!$C$122:$P$133,9,FALSE)</f>
        <v>4.0410000000000004</v>
      </c>
      <c r="AE576" s="341">
        <f>HLOOKUP(AE$35,'3.  Distribution Rates'!$C$122:$P$133,9,FALSE)</f>
        <v>0.11360000000000001</v>
      </c>
      <c r="AF576" s="341">
        <f>HLOOKUP(AF$35,'3.  Distribution Rates'!$C$122:$P$133,9,FALSE)</f>
        <v>15.590400000000001</v>
      </c>
      <c r="AG576" s="341">
        <f>HLOOKUP(AG$35,'3.  Distribution Rates'!$C$122:$P$133,9,FALSE)</f>
        <v>23.381399999999999</v>
      </c>
      <c r="AH576" s="341">
        <f>HLOOKUP(AH$35,'3.  Distribution Rates'!$C$122:$P$133,9,FALSE)</f>
        <v>0</v>
      </c>
      <c r="AI576" s="341">
        <f>HLOOKUP(AI$35,'3.  Distribution Rates'!$C$122:$P$133,9,FALSE)</f>
        <v>0</v>
      </c>
      <c r="AJ576" s="341">
        <f>HLOOKUP(AJ$35,'3.  Distribution Rates'!$C$122:$P$133,9,FALSE)</f>
        <v>0</v>
      </c>
      <c r="AK576" s="341">
        <f>HLOOKUP(AK$35,'3.  Distribution Rates'!$C$122:$P$133,9,FALSE)</f>
        <v>0</v>
      </c>
      <c r="AL576" s="341">
        <f>HLOOKUP(AL$35,'3.  Distribution Rates'!$C$122:$P$133,9,FALSE)</f>
        <v>0</v>
      </c>
      <c r="AM576" s="441"/>
    </row>
    <row r="577" spans="2:39">
      <c r="B577" s="324" t="s">
        <v>295</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LRAM'!Y140*Y576</f>
        <v>3122.4874020491702</v>
      </c>
      <c r="Z577" s="378">
        <f>'4.  2011-2014 LRAM'!Z140*Z576</f>
        <v>1949.8178295478185</v>
      </c>
      <c r="AA577" s="378">
        <f>'4.  2011-2014 LRAM'!AA140*AA576</f>
        <v>1168.9856151620711</v>
      </c>
      <c r="AB577" s="378">
        <f>'4.  2011-2014 LRAM'!AB140*AB576</f>
        <v>2273.9655376908231</v>
      </c>
      <c r="AC577" s="378">
        <f>'4.  2011-2014 LRAM'!AC140*AC576</f>
        <v>186.33748973336048</v>
      </c>
      <c r="AD577" s="378">
        <f>'4.  2011-2014 LRAM'!AD140*AD576</f>
        <v>0</v>
      </c>
      <c r="AE577" s="378">
        <f>'4.  2011-2014 LRAM'!AE140*AE576</f>
        <v>0</v>
      </c>
      <c r="AF577" s="378">
        <f>'4.  2011-2014 LRAM'!AF140*AF576</f>
        <v>0</v>
      </c>
      <c r="AG577" s="378">
        <f>'4.  2011-2014 LRAM'!AG140*AG576</f>
        <v>0</v>
      </c>
      <c r="AH577" s="378">
        <f>'4.  2011-2014 LRAM'!AH140*AH576</f>
        <v>0</v>
      </c>
      <c r="AI577" s="378">
        <f>'4.  2011-2014 LRAM'!AI140*AI576</f>
        <v>0</v>
      </c>
      <c r="AJ577" s="378">
        <f>'4.  2011-2014 LRAM'!AJ140*AJ576</f>
        <v>0</v>
      </c>
      <c r="AK577" s="378">
        <f>'4.  2011-2014 LRAM'!AK140*AK576</f>
        <v>0</v>
      </c>
      <c r="AL577" s="378">
        <f>'4.  2011-2014 LRAM'!AL140*AL576</f>
        <v>0</v>
      </c>
      <c r="AM577" s="629">
        <f t="shared" ref="AM577:AM583" si="1666">SUM(Y577:AL577)</f>
        <v>8701.5938741832433</v>
      </c>
    </row>
    <row r="578" spans="2:39">
      <c r="B578" s="324" t="s">
        <v>296</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'4.  2011-2014 LRAM'!Y271*Y576</f>
        <v>2318.7041165624191</v>
      </c>
      <c r="Z578" s="378">
        <f>'4.  2011-2014 LRAM'!Z271*Z576</f>
        <v>3538.2381012363576</v>
      </c>
      <c r="AA578" s="378">
        <f>'4.  2011-2014 LRAM'!AA271*AA576</f>
        <v>0</v>
      </c>
      <c r="AB578" s="378">
        <f>'4.  2011-2014 LRAM'!AB271*AB576</f>
        <v>1739.4690699205448</v>
      </c>
      <c r="AC578" s="378">
        <f>'4.  2011-2014 LRAM'!AC271*AC576</f>
        <v>6607.2156875731653</v>
      </c>
      <c r="AD578" s="378">
        <f>'4.  2011-2014 LRAM'!AD271*AD576</f>
        <v>0</v>
      </c>
      <c r="AE578" s="378">
        <f>'4.  2011-2014 LRAM'!AE271*AE576</f>
        <v>0</v>
      </c>
      <c r="AF578" s="378">
        <f>'4.  2011-2014 LRAM'!AF271*AF576</f>
        <v>0</v>
      </c>
      <c r="AG578" s="378">
        <f>'4.  2011-2014 LRAM'!AG271*AG576</f>
        <v>28507.83741792</v>
      </c>
      <c r="AH578" s="378">
        <f>'4.  2011-2014 LRAM'!AH271*AH576</f>
        <v>0</v>
      </c>
      <c r="AI578" s="378">
        <f>'4.  2011-2014 LRAM'!AI271*AI576</f>
        <v>0</v>
      </c>
      <c r="AJ578" s="378">
        <f>'4.  2011-2014 LRAM'!AJ271*AJ576</f>
        <v>0</v>
      </c>
      <c r="AK578" s="378">
        <f>'4.  2011-2014 LRAM'!AK271*AK576</f>
        <v>0</v>
      </c>
      <c r="AL578" s="378">
        <f>'4.  2011-2014 LRAM'!AL271*AL576</f>
        <v>0</v>
      </c>
      <c r="AM578" s="629">
        <f t="shared" si="1666"/>
        <v>42711.464393212489</v>
      </c>
    </row>
    <row r="579" spans="2:39">
      <c r="B579" s="324" t="s">
        <v>297</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'4.  2011-2014 LRAM'!Y401*Y576</f>
        <v>3648.9124124690029</v>
      </c>
      <c r="Z579" s="378">
        <f>'4.  2011-2014 LRAM'!Z401*Z576</f>
        <v>3409.4790621321172</v>
      </c>
      <c r="AA579" s="378">
        <f>'4.  2011-2014 LRAM'!AA401*AA576</f>
        <v>1698.634650996019</v>
      </c>
      <c r="AB579" s="378">
        <f>'4.  2011-2014 LRAM'!AB401*AB576</f>
        <v>1652.0293317285775</v>
      </c>
      <c r="AC579" s="378">
        <f>'4.  2011-2014 LRAM'!AC401*AC576</f>
        <v>8185.142338336349</v>
      </c>
      <c r="AD579" s="378">
        <f>'4.  2011-2014 LRAM'!AD401*AD576</f>
        <v>0</v>
      </c>
      <c r="AE579" s="378">
        <f>'4.  2011-2014 LRAM'!AE401*AE576</f>
        <v>0</v>
      </c>
      <c r="AF579" s="378">
        <f>'4.  2011-2014 LRAM'!AF401*AF576</f>
        <v>0</v>
      </c>
      <c r="AG579" s="378">
        <f>'4.  2011-2014 LRAM'!AG401*AG576</f>
        <v>33050.852790479992</v>
      </c>
      <c r="AH579" s="378">
        <f>'4.  2011-2014 LRAM'!AH401*AH576</f>
        <v>0</v>
      </c>
      <c r="AI579" s="378">
        <f>'4.  2011-2014 LRAM'!AI401*AI576</f>
        <v>0</v>
      </c>
      <c r="AJ579" s="378">
        <f>'4.  2011-2014 LRAM'!AJ401*AJ576</f>
        <v>0</v>
      </c>
      <c r="AK579" s="378">
        <f>'4.  2011-2014 LRAM'!AK401*AK576</f>
        <v>0</v>
      </c>
      <c r="AL579" s="378">
        <f>'4.  2011-2014 LRAM'!AL401*AL576</f>
        <v>0</v>
      </c>
      <c r="AM579" s="629">
        <f t="shared" si="1666"/>
        <v>51645.050586142053</v>
      </c>
    </row>
    <row r="580" spans="2:39">
      <c r="B580" s="324" t="s">
        <v>298</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LRAM'!Y532*Y576</f>
        <v>8344.7582050113178</v>
      </c>
      <c r="Z580" s="378">
        <f>'4.  2011-2014 LRAM'!Z532*Z576</f>
        <v>6104.356737073158</v>
      </c>
      <c r="AA580" s="378">
        <f>'4.  2011-2014 LRAM'!AA532*AA576</f>
        <v>2773.5945767798676</v>
      </c>
      <c r="AB580" s="378">
        <f>'4.  2011-2014 LRAM'!AB532*AB576</f>
        <v>33154.160037265567</v>
      </c>
      <c r="AC580" s="378">
        <f>'4.  2011-2014 LRAM'!AC532*AC576</f>
        <v>2406.5361167533129</v>
      </c>
      <c r="AD580" s="378">
        <f>'4.  2011-2014 LRAM'!AD532*AD576</f>
        <v>0</v>
      </c>
      <c r="AE580" s="378">
        <f>'4.  2011-2014 LRAM'!AE532*AE576</f>
        <v>0</v>
      </c>
      <c r="AF580" s="378">
        <f>'4.  2011-2014 LRAM'!AF532*AF576</f>
        <v>0</v>
      </c>
      <c r="AG580" s="378">
        <f>'4.  2011-2014 LRAM'!AG532*AG576</f>
        <v>10796.3146872</v>
      </c>
      <c r="AH580" s="378">
        <f>'4.  2011-2014 LRAM'!AH532*AH576</f>
        <v>0</v>
      </c>
      <c r="AI580" s="378">
        <f>'4.  2011-2014 LRAM'!AI532*AI576</f>
        <v>0</v>
      </c>
      <c r="AJ580" s="378">
        <f>'4.  2011-2014 LRAM'!AJ532*AJ576</f>
        <v>0</v>
      </c>
      <c r="AK580" s="378">
        <f>'4.  2011-2014 LRAM'!AK532*AK576</f>
        <v>0</v>
      </c>
      <c r="AL580" s="378">
        <f>'4.  2011-2014 LRAM'!AL532*AL576</f>
        <v>0</v>
      </c>
      <c r="AM580" s="629">
        <f t="shared" si="1666"/>
        <v>63579.720360083222</v>
      </c>
    </row>
    <row r="581" spans="2:39">
      <c r="B581" s="324" t="s">
        <v>299</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 t="shared" ref="Y581:AL581" si="1667">Y211*Y576</f>
        <v>9396.3731873048255</v>
      </c>
      <c r="Z581" s="378">
        <f t="shared" si="1667"/>
        <v>4500.4389402408369</v>
      </c>
      <c r="AA581" s="378">
        <f t="shared" si="1667"/>
        <v>11144.993465744084</v>
      </c>
      <c r="AB581" s="378">
        <f t="shared" si="1667"/>
        <v>83896.381157768992</v>
      </c>
      <c r="AC581" s="378">
        <f t="shared" si="1667"/>
        <v>10327.277149623167</v>
      </c>
      <c r="AD581" s="378">
        <f t="shared" si="1667"/>
        <v>0</v>
      </c>
      <c r="AE581" s="378">
        <f t="shared" si="1667"/>
        <v>0</v>
      </c>
      <c r="AF581" s="378">
        <f t="shared" si="1667"/>
        <v>0</v>
      </c>
      <c r="AG581" s="378">
        <f t="shared" si="1667"/>
        <v>7909.9716651222452</v>
      </c>
      <c r="AH581" s="378">
        <f t="shared" si="1667"/>
        <v>0</v>
      </c>
      <c r="AI581" s="378">
        <f t="shared" si="1667"/>
        <v>0</v>
      </c>
      <c r="AJ581" s="378">
        <f t="shared" si="1667"/>
        <v>0</v>
      </c>
      <c r="AK581" s="378">
        <f t="shared" si="1667"/>
        <v>0</v>
      </c>
      <c r="AL581" s="378">
        <f t="shared" si="1667"/>
        <v>0</v>
      </c>
      <c r="AM581" s="629">
        <f t="shared" si="1666"/>
        <v>127175.43556580415</v>
      </c>
    </row>
    <row r="582" spans="2:39">
      <c r="B582" s="324" t="s">
        <v>300</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 t="shared" ref="Y582:AL582" si="1668">Y395*Y576</f>
        <v>19277.881700000002</v>
      </c>
      <c r="Z582" s="378">
        <f t="shared" si="1668"/>
        <v>7750.1449327680284</v>
      </c>
      <c r="AA582" s="378">
        <f t="shared" si="1668"/>
        <v>3683.4092559297719</v>
      </c>
      <c r="AB582" s="378">
        <f t="shared" si="1668"/>
        <v>0</v>
      </c>
      <c r="AC582" s="378">
        <f t="shared" si="1668"/>
        <v>308.36228035157757</v>
      </c>
      <c r="AD582" s="378">
        <f t="shared" si="1668"/>
        <v>0</v>
      </c>
      <c r="AE582" s="378">
        <f t="shared" si="1668"/>
        <v>0</v>
      </c>
      <c r="AF582" s="378">
        <f t="shared" si="1668"/>
        <v>0</v>
      </c>
      <c r="AG582" s="378">
        <f t="shared" si="1668"/>
        <v>0</v>
      </c>
      <c r="AH582" s="378">
        <f t="shared" si="1668"/>
        <v>0</v>
      </c>
      <c r="AI582" s="378">
        <f t="shared" si="1668"/>
        <v>0</v>
      </c>
      <c r="AJ582" s="378">
        <f t="shared" si="1668"/>
        <v>0</v>
      </c>
      <c r="AK582" s="378">
        <f t="shared" si="1668"/>
        <v>0</v>
      </c>
      <c r="AL582" s="378">
        <f t="shared" si="1668"/>
        <v>0</v>
      </c>
      <c r="AM582" s="629">
        <f t="shared" si="1666"/>
        <v>31019.79816904938</v>
      </c>
    </row>
    <row r="583" spans="2:39">
      <c r="B583" s="324" t="s">
        <v>301</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Y573*Y576</f>
        <v>35426.274739107947</v>
      </c>
      <c r="Z583" s="378">
        <f t="shared" ref="Z583:AL583" si="1669">Z573*Z576</f>
        <v>16967.433983541592</v>
      </c>
      <c r="AA583" s="378">
        <f t="shared" si="1669"/>
        <v>2354.155617193564</v>
      </c>
      <c r="AB583" s="378">
        <f t="shared" si="1669"/>
        <v>1561.4715441080612</v>
      </c>
      <c r="AC583" s="378">
        <f t="shared" si="1669"/>
        <v>46820.463222050799</v>
      </c>
      <c r="AD583" s="378">
        <f t="shared" si="1669"/>
        <v>0</v>
      </c>
      <c r="AE583" s="378">
        <f t="shared" si="1669"/>
        <v>0</v>
      </c>
      <c r="AF583" s="378">
        <f t="shared" si="1669"/>
        <v>0</v>
      </c>
      <c r="AG583" s="378">
        <f t="shared" si="1669"/>
        <v>0</v>
      </c>
      <c r="AH583" s="378">
        <f t="shared" si="1669"/>
        <v>0</v>
      </c>
      <c r="AI583" s="378">
        <f t="shared" si="1669"/>
        <v>0</v>
      </c>
      <c r="AJ583" s="378">
        <f t="shared" si="1669"/>
        <v>0</v>
      </c>
      <c r="AK583" s="378">
        <f t="shared" si="1669"/>
        <v>0</v>
      </c>
      <c r="AL583" s="378">
        <f t="shared" si="1669"/>
        <v>0</v>
      </c>
      <c r="AM583" s="629">
        <f t="shared" si="1666"/>
        <v>103129.79910600197</v>
      </c>
    </row>
    <row r="584" spans="2:39" ht="15.75">
      <c r="B584" s="349" t="s">
        <v>302</v>
      </c>
      <c r="C584" s="345"/>
      <c r="D584" s="336"/>
      <c r="E584" s="334"/>
      <c r="F584" s="334"/>
      <c r="G584" s="334"/>
      <c r="H584" s="334"/>
      <c r="I584" s="334"/>
      <c r="J584" s="334"/>
      <c r="K584" s="334"/>
      <c r="L584" s="334"/>
      <c r="M584" s="334"/>
      <c r="N584" s="334"/>
      <c r="O584" s="300"/>
      <c r="P584" s="334"/>
      <c r="Q584" s="334"/>
      <c r="R584" s="334"/>
      <c r="S584" s="336"/>
      <c r="T584" s="336"/>
      <c r="U584" s="336"/>
      <c r="V584" s="336"/>
      <c r="W584" s="334"/>
      <c r="X584" s="334"/>
      <c r="Y584" s="346">
        <f>SUM(Y577:Y583)</f>
        <v>81535.391762504689</v>
      </c>
      <c r="Z584" s="346">
        <f>SUM(Z577:Z583)</f>
        <v>44219.909586539907</v>
      </c>
      <c r="AA584" s="346">
        <f t="shared" ref="AA584:AE584" si="1670">SUM(AA577:AA583)</f>
        <v>22823.773181805376</v>
      </c>
      <c r="AB584" s="346">
        <f t="shared" si="1670"/>
        <v>124277.47667848258</v>
      </c>
      <c r="AC584" s="346">
        <f t="shared" si="1670"/>
        <v>74841.334284421726</v>
      </c>
      <c r="AD584" s="346">
        <f>SUM(AD577:AD583)</f>
        <v>0</v>
      </c>
      <c r="AE584" s="346">
        <f t="shared" si="1670"/>
        <v>0</v>
      </c>
      <c r="AF584" s="346">
        <f>SUM(AF577:AF583)</f>
        <v>0</v>
      </c>
      <c r="AG584" s="346">
        <f>SUM(AG577:AG583)</f>
        <v>80264.976560722236</v>
      </c>
      <c r="AH584" s="346">
        <f t="shared" ref="AH584:AL584" si="1671">SUM(AH577:AH583)</f>
        <v>0</v>
      </c>
      <c r="AI584" s="346">
        <f t="shared" si="1671"/>
        <v>0</v>
      </c>
      <c r="AJ584" s="346">
        <f>SUM(AJ577:AJ583)</f>
        <v>0</v>
      </c>
      <c r="AK584" s="346">
        <f t="shared" si="1671"/>
        <v>0</v>
      </c>
      <c r="AL584" s="346">
        <f t="shared" si="1671"/>
        <v>0</v>
      </c>
      <c r="AM584" s="407">
        <f>SUM(AM577:AM583)</f>
        <v>427962.86205447651</v>
      </c>
    </row>
    <row r="585" spans="2:39" ht="15.75">
      <c r="B585" s="349" t="s">
        <v>303</v>
      </c>
      <c r="C585" s="345"/>
      <c r="D585" s="350"/>
      <c r="E585" s="334"/>
      <c r="F585" s="334"/>
      <c r="G585" s="334"/>
      <c r="H585" s="334"/>
      <c r="I585" s="334"/>
      <c r="J585" s="334"/>
      <c r="K585" s="334"/>
      <c r="L585" s="334"/>
      <c r="M585" s="334"/>
      <c r="N585" s="334"/>
      <c r="O585" s="300"/>
      <c r="P585" s="334"/>
      <c r="Q585" s="334"/>
      <c r="R585" s="334"/>
      <c r="S585" s="336"/>
      <c r="T585" s="336"/>
      <c r="U585" s="336"/>
      <c r="V585" s="336"/>
      <c r="W585" s="334"/>
      <c r="X585" s="334"/>
      <c r="Y585" s="347">
        <f>Y574*Y576</f>
        <v>15890.2053</v>
      </c>
      <c r="Z585" s="347">
        <f t="shared" ref="Z585:AE585" si="1672">Z574*Z576</f>
        <v>7168.7087999999994</v>
      </c>
      <c r="AA585" s="347">
        <f t="shared" si="1672"/>
        <v>817.81650000000002</v>
      </c>
      <c r="AB585" s="347">
        <f t="shared" si="1672"/>
        <v>1610.4960000000001</v>
      </c>
      <c r="AC585" s="347">
        <f t="shared" si="1672"/>
        <v>560.80160000000001</v>
      </c>
      <c r="AD585" s="347">
        <f>AD574*AD576</f>
        <v>294.99300000000005</v>
      </c>
      <c r="AE585" s="347">
        <f t="shared" si="1672"/>
        <v>692.96</v>
      </c>
      <c r="AF585" s="347">
        <f>AF574*AF576</f>
        <v>15.590400000000001</v>
      </c>
      <c r="AG585" s="347">
        <f t="shared" ref="AG585:AL585" si="1673">AG574*AG576</f>
        <v>584.53499999999997</v>
      </c>
      <c r="AH585" s="347">
        <f t="shared" si="1673"/>
        <v>0</v>
      </c>
      <c r="AI585" s="347">
        <f t="shared" si="1673"/>
        <v>0</v>
      </c>
      <c r="AJ585" s="347">
        <f>AJ574*AJ576</f>
        <v>0</v>
      </c>
      <c r="AK585" s="347">
        <f>AK574*AK576</f>
        <v>0</v>
      </c>
      <c r="AL585" s="347">
        <f t="shared" si="1673"/>
        <v>0</v>
      </c>
      <c r="AM585" s="407">
        <f>SUM(Y585:AL585)</f>
        <v>27636.106599999996</v>
      </c>
    </row>
    <row r="586" spans="2:39" ht="15.75">
      <c r="B586" s="349" t="s">
        <v>304</v>
      </c>
      <c r="C586" s="345"/>
      <c r="D586" s="350"/>
      <c r="E586" s="334"/>
      <c r="F586" s="334"/>
      <c r="G586" s="334"/>
      <c r="H586" s="334"/>
      <c r="I586" s="334"/>
      <c r="J586" s="334"/>
      <c r="K586" s="334"/>
      <c r="L586" s="334"/>
      <c r="M586" s="334"/>
      <c r="N586" s="334"/>
      <c r="O586" s="300"/>
      <c r="P586" s="334"/>
      <c r="Q586" s="334"/>
      <c r="R586" s="334"/>
      <c r="S586" s="350"/>
      <c r="T586" s="350"/>
      <c r="U586" s="350"/>
      <c r="V586" s="350"/>
      <c r="W586" s="334"/>
      <c r="X586" s="334"/>
      <c r="Y586" s="351"/>
      <c r="Z586" s="351"/>
      <c r="AA586" s="351"/>
      <c r="AB586" s="351"/>
      <c r="AC586" s="351"/>
      <c r="AD586" s="351"/>
      <c r="AE586" s="351"/>
      <c r="AF586" s="351"/>
      <c r="AG586" s="351"/>
      <c r="AH586" s="351"/>
      <c r="AI586" s="351"/>
      <c r="AJ586" s="351"/>
      <c r="AK586" s="351"/>
      <c r="AL586" s="351"/>
      <c r="AM586" s="407">
        <f>AM584-AM585</f>
        <v>400326.75545447652</v>
      </c>
    </row>
    <row r="587" spans="2:39">
      <c r="B587" s="324"/>
      <c r="C587" s="350"/>
      <c r="D587" s="350"/>
      <c r="E587" s="334"/>
      <c r="F587" s="334"/>
      <c r="G587" s="334"/>
      <c r="H587" s="334"/>
      <c r="I587" s="334"/>
      <c r="J587" s="334"/>
      <c r="K587" s="334"/>
      <c r="L587" s="334"/>
      <c r="M587" s="334"/>
      <c r="N587" s="334"/>
      <c r="O587" s="300"/>
      <c r="P587" s="334"/>
      <c r="Q587" s="334"/>
      <c r="R587" s="334"/>
      <c r="S587" s="350"/>
      <c r="T587" s="345"/>
      <c r="U587" s="350"/>
      <c r="V587" s="350"/>
      <c r="W587" s="334"/>
      <c r="X587" s="334"/>
      <c r="Y587" s="352"/>
      <c r="Z587" s="352"/>
      <c r="AA587" s="352"/>
      <c r="AB587" s="352"/>
      <c r="AC587" s="352"/>
      <c r="AD587" s="352"/>
      <c r="AE587" s="352"/>
      <c r="AF587" s="352"/>
      <c r="AG587" s="352"/>
      <c r="AH587" s="352"/>
      <c r="AI587" s="352"/>
      <c r="AJ587" s="352"/>
      <c r="AK587" s="352"/>
      <c r="AL587" s="352"/>
      <c r="AM587" s="348"/>
    </row>
    <row r="588" spans="2:39">
      <c r="B588" s="439" t="s">
        <v>305</v>
      </c>
      <c r="C588" s="304"/>
      <c r="D588" s="279"/>
      <c r="E588" s="279"/>
      <c r="F588" s="279"/>
      <c r="G588" s="279"/>
      <c r="H588" s="279"/>
      <c r="I588" s="279"/>
      <c r="J588" s="279"/>
      <c r="K588" s="279"/>
      <c r="L588" s="279"/>
      <c r="M588" s="279"/>
      <c r="N588" s="279"/>
      <c r="O588" s="357"/>
      <c r="P588" s="279"/>
      <c r="Q588" s="279"/>
      <c r="R588" s="279"/>
      <c r="S588" s="304"/>
      <c r="T588" s="309"/>
      <c r="U588" s="309"/>
      <c r="V588" s="279"/>
      <c r="W588" s="279"/>
      <c r="X588" s="309"/>
      <c r="Y588" s="291">
        <f>SUMPRODUCT(E407:E571,Y407:Y571)</f>
        <v>2566423.1173690492</v>
      </c>
      <c r="Z588" s="291">
        <f>SUMPRODUCT(E407:E571,Z407:Z571)</f>
        <v>1185682.6864574349</v>
      </c>
      <c r="AA588" s="291">
        <f t="shared" ref="AA588:AL588" si="1674">IF(AA405="kw",SUMPRODUCT($N$407:$N$571,$P$407:$P$571,AA407:AA571),SUMPRODUCT($E$407:$E$571,AA407:AA571))</f>
        <v>789.73425311653546</v>
      </c>
      <c r="AB588" s="291">
        <f t="shared" si="1674"/>
        <v>385.52184046232532</v>
      </c>
      <c r="AC588" s="291">
        <f t="shared" si="1674"/>
        <v>19174.837479257214</v>
      </c>
      <c r="AD588" s="291">
        <f t="shared" si="1674"/>
        <v>0</v>
      </c>
      <c r="AE588" s="291">
        <f t="shared" si="1674"/>
        <v>0</v>
      </c>
      <c r="AF588" s="291">
        <f t="shared" si="1674"/>
        <v>0</v>
      </c>
      <c r="AG588" s="291">
        <f t="shared" si="1674"/>
        <v>0</v>
      </c>
      <c r="AH588" s="291">
        <f t="shared" si="1674"/>
        <v>0</v>
      </c>
      <c r="AI588" s="291">
        <f t="shared" si="1674"/>
        <v>0</v>
      </c>
      <c r="AJ588" s="291">
        <f t="shared" si="1674"/>
        <v>0</v>
      </c>
      <c r="AK588" s="291">
        <f t="shared" si="1674"/>
        <v>0</v>
      </c>
      <c r="AL588" s="291">
        <f t="shared" si="1674"/>
        <v>0</v>
      </c>
      <c r="AM588" s="337"/>
    </row>
    <row r="589" spans="2:39">
      <c r="B589" s="439" t="s">
        <v>306</v>
      </c>
      <c r="C589" s="304"/>
      <c r="D589" s="279"/>
      <c r="E589" s="279"/>
      <c r="F589" s="279"/>
      <c r="G589" s="279"/>
      <c r="H589" s="279"/>
      <c r="I589" s="279"/>
      <c r="J589" s="279"/>
      <c r="K589" s="279"/>
      <c r="L589" s="279"/>
      <c r="M589" s="279"/>
      <c r="N589" s="279"/>
      <c r="O589" s="357"/>
      <c r="P589" s="279"/>
      <c r="Q589" s="279"/>
      <c r="R589" s="279"/>
      <c r="S589" s="304"/>
      <c r="T589" s="309"/>
      <c r="U589" s="309"/>
      <c r="V589" s="279"/>
      <c r="W589" s="279"/>
      <c r="X589" s="309"/>
      <c r="Y589" s="291">
        <f>SUMPRODUCT(F407:F571,Y407:Y571)</f>
        <v>2566423.0586845246</v>
      </c>
      <c r="Z589" s="291">
        <f>SUMPRODUCT(F407:F571,Z407:Z571)</f>
        <v>1173379.6864574349</v>
      </c>
      <c r="AA589" s="291">
        <f t="shared" ref="AA589:AL589" si="1675">IF(AA405="kw",SUMPRODUCT($N$407:$N$571,$Q$407:$Q$571,AA407:AA571),SUMPRODUCT($F$407:$F$571,AA407:AA571))</f>
        <v>789.73425311653546</v>
      </c>
      <c r="AB589" s="291">
        <f t="shared" si="1675"/>
        <v>385.52184046232532</v>
      </c>
      <c r="AC589" s="291">
        <f t="shared" si="1675"/>
        <v>19174.837479257214</v>
      </c>
      <c r="AD589" s="291">
        <f t="shared" si="1675"/>
        <v>0</v>
      </c>
      <c r="AE589" s="291">
        <f t="shared" si="1675"/>
        <v>0</v>
      </c>
      <c r="AF589" s="291">
        <f t="shared" si="1675"/>
        <v>0</v>
      </c>
      <c r="AG589" s="291">
        <f t="shared" si="1675"/>
        <v>0</v>
      </c>
      <c r="AH589" s="291">
        <f t="shared" si="1675"/>
        <v>0</v>
      </c>
      <c r="AI589" s="291">
        <f t="shared" si="1675"/>
        <v>0</v>
      </c>
      <c r="AJ589" s="291">
        <f t="shared" si="1675"/>
        <v>0</v>
      </c>
      <c r="AK589" s="291">
        <f t="shared" si="1675"/>
        <v>0</v>
      </c>
      <c r="AL589" s="291">
        <f t="shared" si="1675"/>
        <v>0</v>
      </c>
      <c r="AM589" s="337"/>
    </row>
    <row r="590" spans="2:39">
      <c r="B590" s="440" t="s">
        <v>307</v>
      </c>
      <c r="C590" s="364"/>
      <c r="D590" s="384"/>
      <c r="E590" s="384"/>
      <c r="F590" s="384"/>
      <c r="G590" s="384"/>
      <c r="H590" s="384"/>
      <c r="I590" s="384"/>
      <c r="J590" s="384"/>
      <c r="K590" s="384"/>
      <c r="L590" s="384"/>
      <c r="M590" s="384"/>
      <c r="N590" s="384"/>
      <c r="O590" s="383"/>
      <c r="P590" s="384"/>
      <c r="Q590" s="384"/>
      <c r="R590" s="384"/>
      <c r="S590" s="364"/>
      <c r="T590" s="385"/>
      <c r="U590" s="385"/>
      <c r="V590" s="384"/>
      <c r="W590" s="384"/>
      <c r="X590" s="385"/>
      <c r="Y590" s="326">
        <f>SUMPRODUCT(G407:G571,Y407:Y571)</f>
        <v>2566423</v>
      </c>
      <c r="Z590" s="326">
        <f>SUMPRODUCT(G407:G571,Z407:Z571)</f>
        <v>1093053.6864574349</v>
      </c>
      <c r="AA590" s="326">
        <f t="shared" ref="AA590:AL590" si="1676">IF(AA405="kw",SUMPRODUCT($N$407:$N$571,$R$407:$R$571,AA407:AA571),SUMPRODUCT($G$407:$G$571,AA407:AA571))</f>
        <v>789.73425311653546</v>
      </c>
      <c r="AB590" s="326">
        <f t="shared" si="1676"/>
        <v>385.52184046232532</v>
      </c>
      <c r="AC590" s="326">
        <f t="shared" si="1676"/>
        <v>19174.837479257214</v>
      </c>
      <c r="AD590" s="326">
        <f t="shared" si="1676"/>
        <v>0</v>
      </c>
      <c r="AE590" s="326">
        <f t="shared" si="1676"/>
        <v>0</v>
      </c>
      <c r="AF590" s="326">
        <f t="shared" si="1676"/>
        <v>0</v>
      </c>
      <c r="AG590" s="326">
        <f t="shared" si="1676"/>
        <v>0</v>
      </c>
      <c r="AH590" s="326">
        <f t="shared" si="1676"/>
        <v>0</v>
      </c>
      <c r="AI590" s="326">
        <f t="shared" si="1676"/>
        <v>0</v>
      </c>
      <c r="AJ590" s="326">
        <f t="shared" si="1676"/>
        <v>0</v>
      </c>
      <c r="AK590" s="326">
        <f t="shared" si="1676"/>
        <v>0</v>
      </c>
      <c r="AL590" s="326">
        <f t="shared" si="1676"/>
        <v>0</v>
      </c>
      <c r="AM590" s="386"/>
    </row>
    <row r="591" spans="2:39" ht="22.5" customHeight="1">
      <c r="B591" s="368" t="s">
        <v>590</v>
      </c>
      <c r="C591" s="387"/>
      <c r="D591" s="388"/>
      <c r="E591" s="388"/>
      <c r="F591" s="388"/>
      <c r="G591" s="388"/>
      <c r="H591" s="388"/>
      <c r="I591" s="388"/>
      <c r="J591" s="388"/>
      <c r="K591" s="388"/>
      <c r="L591" s="388"/>
      <c r="M591" s="388"/>
      <c r="N591" s="388"/>
      <c r="O591" s="388"/>
      <c r="P591" s="388"/>
      <c r="Q591" s="388"/>
      <c r="R591" s="388"/>
      <c r="S591" s="371"/>
      <c r="T591" s="372"/>
      <c r="U591" s="388"/>
      <c r="V591" s="388"/>
      <c r="W591" s="388"/>
      <c r="X591" s="388"/>
      <c r="Y591" s="409"/>
      <c r="Z591" s="409"/>
      <c r="AA591" s="409"/>
      <c r="AB591" s="409"/>
      <c r="AC591" s="409"/>
      <c r="AD591" s="409"/>
      <c r="AE591" s="409"/>
      <c r="AF591" s="409"/>
      <c r="AG591" s="409"/>
      <c r="AH591" s="409"/>
      <c r="AI591" s="409"/>
      <c r="AJ591" s="409"/>
      <c r="AK591" s="409"/>
      <c r="AL591" s="409"/>
      <c r="AM591" s="389"/>
    </row>
    <row r="594" spans="1:39" ht="15.75">
      <c r="B594" s="280" t="s">
        <v>309</v>
      </c>
      <c r="C594" s="281"/>
      <c r="D594" s="590" t="s">
        <v>525</v>
      </c>
      <c r="E594" s="253"/>
      <c r="F594" s="590"/>
      <c r="G594" s="253"/>
      <c r="H594" s="253"/>
      <c r="I594" s="253"/>
      <c r="J594" s="253"/>
      <c r="K594" s="253"/>
      <c r="L594" s="253"/>
      <c r="M594" s="253"/>
      <c r="N594" s="253"/>
      <c r="O594" s="281"/>
      <c r="P594" s="253"/>
      <c r="Q594" s="253"/>
      <c r="R594" s="253"/>
      <c r="S594" s="253"/>
      <c r="T594" s="253"/>
      <c r="U594" s="253"/>
      <c r="V594" s="253"/>
      <c r="W594" s="253"/>
      <c r="X594" s="253"/>
      <c r="Y594" s="270"/>
      <c r="Z594" s="267"/>
      <c r="AA594" s="267"/>
      <c r="AB594" s="267"/>
      <c r="AC594" s="267"/>
      <c r="AD594" s="267"/>
      <c r="AE594" s="267"/>
      <c r="AF594" s="267"/>
      <c r="AG594" s="267"/>
      <c r="AH594" s="267"/>
      <c r="AI594" s="267"/>
      <c r="AJ594" s="267"/>
      <c r="AK594" s="267"/>
      <c r="AL594" s="267"/>
    </row>
    <row r="595" spans="1:39" ht="33.75" customHeight="1">
      <c r="B595" s="866" t="s">
        <v>211</v>
      </c>
      <c r="C595" s="868" t="s">
        <v>33</v>
      </c>
      <c r="D595" s="284" t="s">
        <v>421</v>
      </c>
      <c r="E595" s="870" t="s">
        <v>209</v>
      </c>
      <c r="F595" s="871"/>
      <c r="G595" s="871"/>
      <c r="H595" s="871"/>
      <c r="I595" s="871"/>
      <c r="J595" s="871"/>
      <c r="K595" s="871"/>
      <c r="L595" s="871"/>
      <c r="M595" s="872"/>
      <c r="N595" s="876" t="s">
        <v>213</v>
      </c>
      <c r="O595" s="284" t="s">
        <v>422</v>
      </c>
      <c r="P595" s="870" t="s">
        <v>212</v>
      </c>
      <c r="Q595" s="871"/>
      <c r="R595" s="871"/>
      <c r="S595" s="871"/>
      <c r="T595" s="871"/>
      <c r="U595" s="871"/>
      <c r="V595" s="871"/>
      <c r="W595" s="871"/>
      <c r="X595" s="872"/>
      <c r="Y595" s="873" t="s">
        <v>243</v>
      </c>
      <c r="Z595" s="874"/>
      <c r="AA595" s="874"/>
      <c r="AB595" s="874"/>
      <c r="AC595" s="874"/>
      <c r="AD595" s="874"/>
      <c r="AE595" s="874"/>
      <c r="AF595" s="874"/>
      <c r="AG595" s="874"/>
      <c r="AH595" s="874"/>
      <c r="AI595" s="874"/>
      <c r="AJ595" s="874"/>
      <c r="AK595" s="874"/>
      <c r="AL595" s="874"/>
      <c r="AM595" s="875"/>
    </row>
    <row r="596" spans="1:39" ht="68.25" customHeight="1">
      <c r="B596" s="867"/>
      <c r="C596" s="869"/>
      <c r="D596" s="285">
        <v>2018</v>
      </c>
      <c r="E596" s="285">
        <v>2019</v>
      </c>
      <c r="F596" s="285">
        <v>2020</v>
      </c>
      <c r="G596" s="285">
        <v>2021</v>
      </c>
      <c r="H596" s="285">
        <v>2022</v>
      </c>
      <c r="I596" s="285">
        <v>2023</v>
      </c>
      <c r="J596" s="285">
        <v>2024</v>
      </c>
      <c r="K596" s="285">
        <v>2025</v>
      </c>
      <c r="L596" s="285">
        <v>2026</v>
      </c>
      <c r="M596" s="285">
        <v>2027</v>
      </c>
      <c r="N596" s="877"/>
      <c r="O596" s="285">
        <v>2018</v>
      </c>
      <c r="P596" s="285">
        <v>2019</v>
      </c>
      <c r="Q596" s="285">
        <v>2020</v>
      </c>
      <c r="R596" s="285">
        <v>2021</v>
      </c>
      <c r="S596" s="285">
        <v>2022</v>
      </c>
      <c r="T596" s="285">
        <v>2023</v>
      </c>
      <c r="U596" s="285">
        <v>2024</v>
      </c>
      <c r="V596" s="285">
        <v>2025</v>
      </c>
      <c r="W596" s="285">
        <v>2026</v>
      </c>
      <c r="X596" s="285">
        <v>2027</v>
      </c>
      <c r="Y596" s="285" t="str">
        <f>'1.  LRAMVA Summary'!D52</f>
        <v>Residential</v>
      </c>
      <c r="Z596" s="285" t="str">
        <f>'1.  LRAMVA Summary'!E52</f>
        <v>GS&lt;50 kW</v>
      </c>
      <c r="AA596" s="285" t="str">
        <f>'1.  LRAMVA Summary'!F52</f>
        <v>GS&gt;50 to 999 kW</v>
      </c>
      <c r="AB596" s="285" t="str">
        <f>'1.  LRAMVA Summary'!G52</f>
        <v>Intermediate</v>
      </c>
      <c r="AC596" s="285" t="str">
        <f>'1.  LRAMVA Summary'!H52</f>
        <v>Large Use</v>
      </c>
      <c r="AD596" s="285" t="str">
        <f>'1.  LRAMVA Summary'!I52</f>
        <v>Embedded Distributor</v>
      </c>
      <c r="AE596" s="285" t="str">
        <f>'1.  LRAMVA Summary'!J52</f>
        <v>Unmetered Scattered Load</v>
      </c>
      <c r="AF596" s="285" t="str">
        <f>'1.  LRAMVA Summary'!K52</f>
        <v>Sentinel Lighting</v>
      </c>
      <c r="AG596" s="285" t="str">
        <f>'1.  LRAMVA Summary'!L52</f>
        <v>Street Lighting</v>
      </c>
      <c r="AH596" s="285" t="str">
        <f>'1.  LRAMVA Summary'!M52</f>
        <v/>
      </c>
      <c r="AI596" s="285" t="str">
        <f>'1.  LRAMVA Summary'!N52</f>
        <v/>
      </c>
      <c r="AJ596" s="285" t="str">
        <f>'1.  LRAMVA Summary'!O52</f>
        <v/>
      </c>
      <c r="AK596" s="285" t="str">
        <f>'1.  LRAMVA Summary'!P52</f>
        <v/>
      </c>
      <c r="AL596" s="285" t="str">
        <f>'1.  LRAMVA Summary'!Q52</f>
        <v/>
      </c>
      <c r="AM596" s="287" t="str">
        <f>'1.  LRAMVA Summary'!R52</f>
        <v>Total</v>
      </c>
    </row>
    <row r="597" spans="1:39" ht="15.75" hidden="1" customHeight="1">
      <c r="A597" s="532"/>
      <c r="B597" s="518" t="s">
        <v>503</v>
      </c>
      <c r="C597" s="289"/>
      <c r="D597" s="289"/>
      <c r="E597" s="289"/>
      <c r="F597" s="289"/>
      <c r="G597" s="289"/>
      <c r="H597" s="289"/>
      <c r="I597" s="289"/>
      <c r="J597" s="289"/>
      <c r="K597" s="289"/>
      <c r="L597" s="289"/>
      <c r="M597" s="289"/>
      <c r="N597" s="290"/>
      <c r="O597" s="289"/>
      <c r="P597" s="289"/>
      <c r="Q597" s="289"/>
      <c r="R597" s="289"/>
      <c r="S597" s="289"/>
      <c r="T597" s="289"/>
      <c r="U597" s="289"/>
      <c r="V597" s="289"/>
      <c r="W597" s="289"/>
      <c r="X597" s="289"/>
      <c r="Y597" s="291" t="str">
        <f>'1.  LRAMVA Summary'!D53</f>
        <v>kWh</v>
      </c>
      <c r="Z597" s="291" t="str">
        <f>'1.  LRAMVA Summary'!E53</f>
        <v>kWh</v>
      </c>
      <c r="AA597" s="291" t="str">
        <f>'1.  LRAMVA Summary'!F53</f>
        <v>kW</v>
      </c>
      <c r="AB597" s="291" t="str">
        <f>'1.  LRAMVA Summary'!G53</f>
        <v>kW</v>
      </c>
      <c r="AC597" s="291" t="str">
        <f>'1.  LRAMVA Summary'!H53</f>
        <v>kW</v>
      </c>
      <c r="AD597" s="291" t="str">
        <f>'1.  LRAMVA Summary'!I53</f>
        <v>kW</v>
      </c>
      <c r="AE597" s="291" t="str">
        <f>'1.  LRAMVA Summary'!J53</f>
        <v>kWh</v>
      </c>
      <c r="AF597" s="291" t="str">
        <f>'1.  LRAMVA Summary'!K53</f>
        <v>kW</v>
      </c>
      <c r="AG597" s="291" t="str">
        <f>'1.  LRAMVA Summary'!L53</f>
        <v>kW</v>
      </c>
      <c r="AH597" s="291">
        <f>'1.  LRAMVA Summary'!M53</f>
        <v>0</v>
      </c>
      <c r="AI597" s="291">
        <f>'1.  LRAMVA Summary'!N53</f>
        <v>0</v>
      </c>
      <c r="AJ597" s="291">
        <f>'1.  LRAMVA Summary'!O53</f>
        <v>0</v>
      </c>
      <c r="AK597" s="291">
        <f>'1.  LRAMVA Summary'!P53</f>
        <v>0</v>
      </c>
      <c r="AL597" s="291">
        <f>'1.  LRAMVA Summary'!Q53</f>
        <v>0</v>
      </c>
      <c r="AM597" s="292"/>
    </row>
    <row r="598" spans="1:39" ht="15.75" hidden="1" outlineLevel="1">
      <c r="A598" s="532"/>
      <c r="B598" s="504" t="s">
        <v>496</v>
      </c>
      <c r="C598" s="289"/>
      <c r="D598" s="289"/>
      <c r="E598" s="289"/>
      <c r="F598" s="289"/>
      <c r="G598" s="289"/>
      <c r="H598" s="289"/>
      <c r="I598" s="289"/>
      <c r="J598" s="289"/>
      <c r="K598" s="289"/>
      <c r="L598" s="289"/>
      <c r="M598" s="289"/>
      <c r="N598" s="290"/>
      <c r="O598" s="289"/>
      <c r="P598" s="289"/>
      <c r="Q598" s="289"/>
      <c r="R598" s="289"/>
      <c r="S598" s="289"/>
      <c r="T598" s="289"/>
      <c r="U598" s="289"/>
      <c r="V598" s="289"/>
      <c r="W598" s="289"/>
      <c r="X598" s="289"/>
      <c r="Y598" s="291"/>
      <c r="Z598" s="291"/>
      <c r="AA598" s="291"/>
      <c r="AB598" s="291"/>
      <c r="AC598" s="291"/>
      <c r="AD598" s="291"/>
      <c r="AE598" s="291"/>
      <c r="AF598" s="291"/>
      <c r="AG598" s="291"/>
      <c r="AH598" s="291"/>
      <c r="AI598" s="291"/>
      <c r="AJ598" s="291"/>
      <c r="AK598" s="291"/>
      <c r="AL598" s="291"/>
      <c r="AM598" s="292"/>
    </row>
    <row r="599" spans="1:39" hidden="1" outlineLevel="1">
      <c r="A599" s="532">
        <v>1</v>
      </c>
      <c r="B599" s="428" t="s">
        <v>95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77">Z599</f>
        <v>0</v>
      </c>
      <c r="AA600" s="411">
        <f t="shared" ref="AA600" si="1678">AA599</f>
        <v>0</v>
      </c>
      <c r="AB600" s="411">
        <f t="shared" ref="AB600" si="1679">AB599</f>
        <v>0</v>
      </c>
      <c r="AC600" s="411">
        <f t="shared" ref="AC600" si="1680">AC599</f>
        <v>0</v>
      </c>
      <c r="AD600" s="411">
        <f t="shared" ref="AD600" si="1681">AD599</f>
        <v>0</v>
      </c>
      <c r="AE600" s="411">
        <f t="shared" ref="AE600" si="1682">AE599</f>
        <v>0</v>
      </c>
      <c r="AF600" s="411">
        <f t="shared" ref="AF600" si="1683">AF599</f>
        <v>0</v>
      </c>
      <c r="AG600" s="411">
        <f t="shared" ref="AG600" si="1684">AG599</f>
        <v>0</v>
      </c>
      <c r="AH600" s="411">
        <f t="shared" ref="AH600" si="1685">AH599</f>
        <v>0</v>
      </c>
      <c r="AI600" s="411">
        <f t="shared" ref="AI600" si="1686">AI599</f>
        <v>0</v>
      </c>
      <c r="AJ600" s="411">
        <f t="shared" ref="AJ600" si="1687">AJ599</f>
        <v>0</v>
      </c>
      <c r="AK600" s="411">
        <f t="shared" ref="AK600" si="1688">AK599</f>
        <v>0</v>
      </c>
      <c r="AL600" s="411">
        <f t="shared" ref="AL600" si="1689">AL599</f>
        <v>0</v>
      </c>
      <c r="AM600" s="297"/>
    </row>
    <row r="601" spans="1:39" ht="15.75" hidden="1" outlineLevel="1">
      <c r="A601" s="532"/>
      <c r="B601" s="298"/>
      <c r="C601" s="299"/>
      <c r="D601" s="299"/>
      <c r="E601" s="299"/>
      <c r="F601" s="299"/>
      <c r="G601" s="299"/>
      <c r="H601" s="299"/>
      <c r="I601" s="299"/>
      <c r="J601" s="299"/>
      <c r="K601" s="299"/>
      <c r="L601" s="299"/>
      <c r="M601" s="299"/>
      <c r="N601" s="300"/>
      <c r="O601" s="299"/>
      <c r="P601" s="299"/>
      <c r="Q601" s="299"/>
      <c r="R601" s="299"/>
      <c r="S601" s="299"/>
      <c r="T601" s="299"/>
      <c r="U601" s="299"/>
      <c r="V601" s="299"/>
      <c r="W601" s="299"/>
      <c r="X601" s="299"/>
      <c r="Y601" s="412"/>
      <c r="Z601" s="413"/>
      <c r="AA601" s="413"/>
      <c r="AB601" s="413"/>
      <c r="AC601" s="413"/>
      <c r="AD601" s="413"/>
      <c r="AE601" s="413"/>
      <c r="AF601" s="413"/>
      <c r="AG601" s="413"/>
      <c r="AH601" s="413"/>
      <c r="AI601" s="413"/>
      <c r="AJ601" s="413"/>
      <c r="AK601" s="413"/>
      <c r="AL601" s="413"/>
      <c r="AM601" s="302"/>
    </row>
    <row r="602" spans="1:39" hidden="1" outlineLevel="1">
      <c r="A602" s="532">
        <v>2</v>
      </c>
      <c r="B602" s="428" t="s">
        <v>96</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90">Z602</f>
        <v>0</v>
      </c>
      <c r="AA603" s="411">
        <f t="shared" ref="AA603" si="1691">AA602</f>
        <v>0</v>
      </c>
      <c r="AB603" s="411">
        <f t="shared" ref="AB603" si="1692">AB602</f>
        <v>0</v>
      </c>
      <c r="AC603" s="411">
        <f t="shared" ref="AC603" si="1693">AC602</f>
        <v>0</v>
      </c>
      <c r="AD603" s="411">
        <f t="shared" ref="AD603" si="1694">AD602</f>
        <v>0</v>
      </c>
      <c r="AE603" s="411">
        <f t="shared" ref="AE603" si="1695">AE602</f>
        <v>0</v>
      </c>
      <c r="AF603" s="411">
        <f t="shared" ref="AF603" si="1696">AF602</f>
        <v>0</v>
      </c>
      <c r="AG603" s="411">
        <f t="shared" ref="AG603" si="1697">AG602</f>
        <v>0</v>
      </c>
      <c r="AH603" s="411">
        <f t="shared" ref="AH603" si="1698">AH602</f>
        <v>0</v>
      </c>
      <c r="AI603" s="411">
        <f t="shared" ref="AI603" si="1699">AI602</f>
        <v>0</v>
      </c>
      <c r="AJ603" s="411">
        <f t="shared" ref="AJ603" si="1700">AJ602</f>
        <v>0</v>
      </c>
      <c r="AK603" s="411">
        <f t="shared" ref="AK603" si="1701">AK602</f>
        <v>0</v>
      </c>
      <c r="AL603" s="411">
        <f t="shared" ref="AL603" si="1702">AL602</f>
        <v>0</v>
      </c>
      <c r="AM603" s="297"/>
    </row>
    <row r="604" spans="1:39" ht="15.75" hidden="1" outlineLevel="1">
      <c r="A604" s="532"/>
      <c r="B604" s="298"/>
      <c r="C604" s="299"/>
      <c r="D604" s="304"/>
      <c r="E604" s="304"/>
      <c r="F604" s="304"/>
      <c r="G604" s="304"/>
      <c r="H604" s="304"/>
      <c r="I604" s="304"/>
      <c r="J604" s="304"/>
      <c r="K604" s="304"/>
      <c r="L604" s="304"/>
      <c r="M604" s="304"/>
      <c r="N604" s="300"/>
      <c r="O604" s="304"/>
      <c r="P604" s="304"/>
      <c r="Q604" s="304"/>
      <c r="R604" s="304"/>
      <c r="S604" s="304"/>
      <c r="T604" s="304"/>
      <c r="U604" s="304"/>
      <c r="V604" s="304"/>
      <c r="W604" s="304"/>
      <c r="X604" s="304"/>
      <c r="Y604" s="412"/>
      <c r="Z604" s="413"/>
      <c r="AA604" s="413"/>
      <c r="AB604" s="413"/>
      <c r="AC604" s="413"/>
      <c r="AD604" s="413"/>
      <c r="AE604" s="413"/>
      <c r="AF604" s="413"/>
      <c r="AG604" s="413"/>
      <c r="AH604" s="413"/>
      <c r="AI604" s="413"/>
      <c r="AJ604" s="413"/>
      <c r="AK604" s="413"/>
      <c r="AL604" s="413"/>
      <c r="AM604" s="302"/>
    </row>
    <row r="605" spans="1:39" hidden="1" outlineLevel="1">
      <c r="A605" s="532">
        <v>3</v>
      </c>
      <c r="B605" s="428" t="s">
        <v>97</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hidden="1" outlineLevel="1">
      <c r="A606" s="532"/>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03">Z605</f>
        <v>0</v>
      </c>
      <c r="AA606" s="411">
        <f t="shared" ref="AA606" si="1704">AA605</f>
        <v>0</v>
      </c>
      <c r="AB606" s="411">
        <f t="shared" ref="AB606" si="1705">AB605</f>
        <v>0</v>
      </c>
      <c r="AC606" s="411">
        <f t="shared" ref="AC606" si="1706">AC605</f>
        <v>0</v>
      </c>
      <c r="AD606" s="411">
        <f t="shared" ref="AD606" si="1707">AD605</f>
        <v>0</v>
      </c>
      <c r="AE606" s="411">
        <f t="shared" ref="AE606" si="1708">AE605</f>
        <v>0</v>
      </c>
      <c r="AF606" s="411">
        <f t="shared" ref="AF606" si="1709">AF605</f>
        <v>0</v>
      </c>
      <c r="AG606" s="411">
        <f t="shared" ref="AG606" si="1710">AG605</f>
        <v>0</v>
      </c>
      <c r="AH606" s="411">
        <f t="shared" ref="AH606" si="1711">AH605</f>
        <v>0</v>
      </c>
      <c r="AI606" s="411">
        <f t="shared" ref="AI606" si="1712">AI605</f>
        <v>0</v>
      </c>
      <c r="AJ606" s="411">
        <f t="shared" ref="AJ606" si="1713">AJ605</f>
        <v>0</v>
      </c>
      <c r="AK606" s="411">
        <f t="shared" ref="AK606" si="1714">AK605</f>
        <v>0</v>
      </c>
      <c r="AL606" s="411">
        <f t="shared" ref="AL606" si="1715">AL605</f>
        <v>0</v>
      </c>
      <c r="AM606" s="297"/>
    </row>
    <row r="607" spans="1:39" hidden="1" outlineLevel="1">
      <c r="A607" s="532"/>
      <c r="B607" s="294"/>
      <c r="C607" s="305"/>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412"/>
      <c r="Z607" s="412"/>
      <c r="AA607" s="412"/>
      <c r="AB607" s="412"/>
      <c r="AC607" s="412"/>
      <c r="AD607" s="412"/>
      <c r="AE607" s="412"/>
      <c r="AF607" s="412"/>
      <c r="AG607" s="412"/>
      <c r="AH607" s="412"/>
      <c r="AI607" s="412"/>
      <c r="AJ607" s="412"/>
      <c r="AK607" s="412"/>
      <c r="AL607" s="412"/>
      <c r="AM607" s="306"/>
    </row>
    <row r="608" spans="1:39" hidden="1" outlineLevel="1">
      <c r="A608" s="532">
        <v>4</v>
      </c>
      <c r="B608" s="520" t="s">
        <v>679</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f>Y608</f>
        <v>0</v>
      </c>
      <c r="Z609" s="411">
        <f t="shared" ref="Z609" si="1716">Z608</f>
        <v>0</v>
      </c>
      <c r="AA609" s="411">
        <f t="shared" ref="AA609" si="1717">AA608</f>
        <v>0</v>
      </c>
      <c r="AB609" s="411">
        <f t="shared" ref="AB609" si="1718">AB608</f>
        <v>0</v>
      </c>
      <c r="AC609" s="411">
        <f t="shared" ref="AC609" si="1719">AC608</f>
        <v>0</v>
      </c>
      <c r="AD609" s="411">
        <f t="shared" ref="AD609" si="1720">AD608</f>
        <v>0</v>
      </c>
      <c r="AE609" s="411">
        <f t="shared" ref="AE609" si="1721">AE608</f>
        <v>0</v>
      </c>
      <c r="AF609" s="411">
        <f t="shared" ref="AF609" si="1722">AF608</f>
        <v>0</v>
      </c>
      <c r="AG609" s="411">
        <f t="shared" ref="AG609" si="1723">AG608</f>
        <v>0</v>
      </c>
      <c r="AH609" s="411">
        <f t="shared" ref="AH609" si="1724">AH608</f>
        <v>0</v>
      </c>
      <c r="AI609" s="411">
        <f t="shared" ref="AI609" si="1725">AI608</f>
        <v>0</v>
      </c>
      <c r="AJ609" s="411">
        <f t="shared" ref="AJ609" si="1726">AJ608</f>
        <v>0</v>
      </c>
      <c r="AK609" s="411">
        <f t="shared" ref="AK609" si="1727">AK608</f>
        <v>0</v>
      </c>
      <c r="AL609" s="411">
        <f t="shared" ref="AL609" si="1728">AL608</f>
        <v>0</v>
      </c>
      <c r="AM609" s="297"/>
    </row>
    <row r="610" spans="1:39" hidden="1" outlineLevel="1">
      <c r="A610" s="532"/>
      <c r="B610" s="294"/>
      <c r="C610" s="305"/>
      <c r="D610" s="304"/>
      <c r="E610" s="304"/>
      <c r="F610" s="304"/>
      <c r="G610" s="304"/>
      <c r="H610" s="304"/>
      <c r="I610" s="304"/>
      <c r="J610" s="304"/>
      <c r="K610" s="304"/>
      <c r="L610" s="304"/>
      <c r="M610" s="304"/>
      <c r="N610" s="291"/>
      <c r="O610" s="304"/>
      <c r="P610" s="304"/>
      <c r="Q610" s="304"/>
      <c r="R610" s="304"/>
      <c r="S610" s="304"/>
      <c r="T610" s="304"/>
      <c r="U610" s="304"/>
      <c r="V610" s="304"/>
      <c r="W610" s="304"/>
      <c r="X610" s="304"/>
      <c r="Y610" s="412"/>
      <c r="Z610" s="412"/>
      <c r="AA610" s="412"/>
      <c r="AB610" s="412"/>
      <c r="AC610" s="412"/>
      <c r="AD610" s="412"/>
      <c r="AE610" s="412"/>
      <c r="AF610" s="412"/>
      <c r="AG610" s="412"/>
      <c r="AH610" s="412"/>
      <c r="AI610" s="412"/>
      <c r="AJ610" s="412"/>
      <c r="AK610" s="412"/>
      <c r="AL610" s="412"/>
      <c r="AM610" s="306"/>
    </row>
    <row r="611" spans="1:39" ht="15.75" hidden="1" customHeight="1" outlineLevel="1">
      <c r="A611" s="532">
        <v>5</v>
      </c>
      <c r="B611" s="428" t="s">
        <v>98</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idden="1" outlineLevel="1">
      <c r="A612" s="532"/>
      <c r="B612" s="294" t="s">
        <v>310</v>
      </c>
      <c r="C612" s="291" t="s">
        <v>163</v>
      </c>
      <c r="D612" s="295"/>
      <c r="E612" s="295"/>
      <c r="F612" s="295"/>
      <c r="G612" s="295"/>
      <c r="H612" s="295"/>
      <c r="I612" s="295"/>
      <c r="J612" s="295"/>
      <c r="K612" s="295"/>
      <c r="L612" s="295"/>
      <c r="M612" s="295"/>
      <c r="N612" s="468"/>
      <c r="O612" s="295"/>
      <c r="P612" s="295"/>
      <c r="Q612" s="295"/>
      <c r="R612" s="295"/>
      <c r="S612" s="295"/>
      <c r="T612" s="295"/>
      <c r="U612" s="295"/>
      <c r="V612" s="295"/>
      <c r="W612" s="295"/>
      <c r="X612" s="295"/>
      <c r="Y612" s="411">
        <f>Y611</f>
        <v>0</v>
      </c>
      <c r="Z612" s="411">
        <f t="shared" ref="Z612" si="1729">Z611</f>
        <v>0</v>
      </c>
      <c r="AA612" s="411">
        <f t="shared" ref="AA612" si="1730">AA611</f>
        <v>0</v>
      </c>
      <c r="AB612" s="411">
        <f t="shared" ref="AB612" si="1731">AB611</f>
        <v>0</v>
      </c>
      <c r="AC612" s="411">
        <f t="shared" ref="AC612" si="1732">AC611</f>
        <v>0</v>
      </c>
      <c r="AD612" s="411">
        <f t="shared" ref="AD612" si="1733">AD611</f>
        <v>0</v>
      </c>
      <c r="AE612" s="411">
        <f t="shared" ref="AE612" si="1734">AE611</f>
        <v>0</v>
      </c>
      <c r="AF612" s="411">
        <f t="shared" ref="AF612" si="1735">AF611</f>
        <v>0</v>
      </c>
      <c r="AG612" s="411">
        <f t="shared" ref="AG612" si="1736">AG611</f>
        <v>0</v>
      </c>
      <c r="AH612" s="411">
        <f t="shared" ref="AH612" si="1737">AH611</f>
        <v>0</v>
      </c>
      <c r="AI612" s="411">
        <f t="shared" ref="AI612" si="1738">AI611</f>
        <v>0</v>
      </c>
      <c r="AJ612" s="411">
        <f t="shared" ref="AJ612" si="1739">AJ611</f>
        <v>0</v>
      </c>
      <c r="AK612" s="411">
        <f t="shared" ref="AK612" si="1740">AK611</f>
        <v>0</v>
      </c>
      <c r="AL612" s="411">
        <f t="shared" ref="AL612" si="1741">AL611</f>
        <v>0</v>
      </c>
      <c r="AM612" s="297"/>
    </row>
    <row r="613" spans="1:39" hidden="1" outlineLevel="1">
      <c r="A613" s="532"/>
      <c r="B613" s="294"/>
      <c r="C613" s="291"/>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22"/>
      <c r="Z613" s="423"/>
      <c r="AA613" s="423"/>
      <c r="AB613" s="423"/>
      <c r="AC613" s="423"/>
      <c r="AD613" s="423"/>
      <c r="AE613" s="423"/>
      <c r="AF613" s="423"/>
      <c r="AG613" s="423"/>
      <c r="AH613" s="423"/>
      <c r="AI613" s="423"/>
      <c r="AJ613" s="423"/>
      <c r="AK613" s="423"/>
      <c r="AL613" s="423"/>
      <c r="AM613" s="297"/>
    </row>
    <row r="614" spans="1:39" ht="15.75" hidden="1" outlineLevel="1">
      <c r="A614" s="532"/>
      <c r="B614" s="319" t="s">
        <v>497</v>
      </c>
      <c r="C614" s="289"/>
      <c r="D614" s="289"/>
      <c r="E614" s="289"/>
      <c r="F614" s="289"/>
      <c r="G614" s="289"/>
      <c r="H614" s="289"/>
      <c r="I614" s="289"/>
      <c r="J614" s="289"/>
      <c r="K614" s="289"/>
      <c r="L614" s="289"/>
      <c r="M614" s="289"/>
      <c r="N614" s="290"/>
      <c r="O614" s="289"/>
      <c r="P614" s="289"/>
      <c r="Q614" s="289"/>
      <c r="R614" s="289"/>
      <c r="S614" s="289"/>
      <c r="T614" s="289"/>
      <c r="U614" s="289"/>
      <c r="V614" s="289"/>
      <c r="W614" s="289"/>
      <c r="X614" s="289"/>
      <c r="Y614" s="414"/>
      <c r="Z614" s="414"/>
      <c r="AA614" s="414"/>
      <c r="AB614" s="414"/>
      <c r="AC614" s="414"/>
      <c r="AD614" s="414"/>
      <c r="AE614" s="414"/>
      <c r="AF614" s="414"/>
      <c r="AG614" s="414"/>
      <c r="AH614" s="414"/>
      <c r="AI614" s="414"/>
      <c r="AJ614" s="414"/>
      <c r="AK614" s="414"/>
      <c r="AL614" s="414"/>
      <c r="AM614" s="292"/>
    </row>
    <row r="615" spans="1:39" hidden="1" outlineLevel="1">
      <c r="A615" s="532">
        <v>6</v>
      </c>
      <c r="B615" s="428" t="s">
        <v>99</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742">Z615</f>
        <v>0</v>
      </c>
      <c r="AA616" s="411">
        <f t="shared" ref="AA616" si="1743">AA615</f>
        <v>0</v>
      </c>
      <c r="AB616" s="411">
        <f t="shared" ref="AB616" si="1744">AB615</f>
        <v>0</v>
      </c>
      <c r="AC616" s="411">
        <f t="shared" ref="AC616" si="1745">AC615</f>
        <v>0</v>
      </c>
      <c r="AD616" s="411">
        <f t="shared" ref="AD616" si="1746">AD615</f>
        <v>0</v>
      </c>
      <c r="AE616" s="411">
        <f t="shared" ref="AE616" si="1747">AE615</f>
        <v>0</v>
      </c>
      <c r="AF616" s="411">
        <f t="shared" ref="AF616" si="1748">AF615</f>
        <v>0</v>
      </c>
      <c r="AG616" s="411">
        <f t="shared" ref="AG616" si="1749">AG615</f>
        <v>0</v>
      </c>
      <c r="AH616" s="411">
        <f t="shared" ref="AH616" si="1750">AH615</f>
        <v>0</v>
      </c>
      <c r="AI616" s="411">
        <f t="shared" ref="AI616" si="1751">AI615</f>
        <v>0</v>
      </c>
      <c r="AJ616" s="411">
        <f t="shared" ref="AJ616" si="1752">AJ615</f>
        <v>0</v>
      </c>
      <c r="AK616" s="411">
        <f t="shared" ref="AK616" si="1753">AK615</f>
        <v>0</v>
      </c>
      <c r="AL616" s="411">
        <f t="shared" ref="AL616" si="1754">AL615</f>
        <v>0</v>
      </c>
      <c r="AM616" s="311"/>
    </row>
    <row r="617" spans="1:39" hidden="1" outlineLevel="1">
      <c r="A617" s="532"/>
      <c r="B617" s="310"/>
      <c r="C617" s="312"/>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16"/>
      <c r="Z617" s="416"/>
      <c r="AA617" s="416"/>
      <c r="AB617" s="416"/>
      <c r="AC617" s="416"/>
      <c r="AD617" s="416"/>
      <c r="AE617" s="416"/>
      <c r="AF617" s="416"/>
      <c r="AG617" s="416"/>
      <c r="AH617" s="416"/>
      <c r="AI617" s="416"/>
      <c r="AJ617" s="416"/>
      <c r="AK617" s="416"/>
      <c r="AL617" s="416"/>
      <c r="AM617" s="313"/>
    </row>
    <row r="618" spans="1:39" ht="30" hidden="1" outlineLevel="1">
      <c r="A618" s="532">
        <v>7</v>
      </c>
      <c r="B618" s="428" t="s">
        <v>100</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2"/>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755">Z618</f>
        <v>0</v>
      </c>
      <c r="AA619" s="411">
        <f t="shared" ref="AA619" si="1756">AA618</f>
        <v>0</v>
      </c>
      <c r="AB619" s="411">
        <f t="shared" ref="AB619" si="1757">AB618</f>
        <v>0</v>
      </c>
      <c r="AC619" s="411">
        <f t="shared" ref="AC619" si="1758">AC618</f>
        <v>0</v>
      </c>
      <c r="AD619" s="411">
        <f t="shared" ref="AD619" si="1759">AD618</f>
        <v>0</v>
      </c>
      <c r="AE619" s="411">
        <f t="shared" ref="AE619" si="1760">AE618</f>
        <v>0</v>
      </c>
      <c r="AF619" s="411">
        <f t="shared" ref="AF619" si="1761">AF618</f>
        <v>0</v>
      </c>
      <c r="AG619" s="411">
        <f t="shared" ref="AG619" si="1762">AG618</f>
        <v>0</v>
      </c>
      <c r="AH619" s="411">
        <f t="shared" ref="AH619" si="1763">AH618</f>
        <v>0</v>
      </c>
      <c r="AI619" s="411">
        <f t="shared" ref="AI619" si="1764">AI618</f>
        <v>0</v>
      </c>
      <c r="AJ619" s="411">
        <f t="shared" ref="AJ619" si="1765">AJ618</f>
        <v>0</v>
      </c>
      <c r="AK619" s="411">
        <f t="shared" ref="AK619" si="1766">AK618</f>
        <v>0</v>
      </c>
      <c r="AL619" s="411">
        <f t="shared" ref="AL619" si="1767">AL618</f>
        <v>0</v>
      </c>
      <c r="AM619" s="311"/>
    </row>
    <row r="620" spans="1:39" hidden="1" outlineLevel="1">
      <c r="A620" s="532"/>
      <c r="B620" s="314"/>
      <c r="C620" s="312"/>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416"/>
      <c r="Z620" s="417"/>
      <c r="AA620" s="416"/>
      <c r="AB620" s="416"/>
      <c r="AC620" s="416"/>
      <c r="AD620" s="416"/>
      <c r="AE620" s="416"/>
      <c r="AF620" s="416"/>
      <c r="AG620" s="416"/>
      <c r="AH620" s="416"/>
      <c r="AI620" s="416"/>
      <c r="AJ620" s="416"/>
      <c r="AK620" s="416"/>
      <c r="AL620" s="416"/>
      <c r="AM620" s="313"/>
    </row>
    <row r="621" spans="1:39" ht="30" hidden="1" outlineLevel="1">
      <c r="A621" s="532">
        <v>8</v>
      </c>
      <c r="B621" s="428" t="s">
        <v>101</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hidden="1" outlineLevel="1">
      <c r="A622" s="532"/>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1">
        <f>Y621</f>
        <v>0</v>
      </c>
      <c r="Z622" s="411">
        <f t="shared" ref="Z622" si="1768">Z621</f>
        <v>0</v>
      </c>
      <c r="AA622" s="411">
        <f t="shared" ref="AA622" si="1769">AA621</f>
        <v>0</v>
      </c>
      <c r="AB622" s="411">
        <f t="shared" ref="AB622" si="1770">AB621</f>
        <v>0</v>
      </c>
      <c r="AC622" s="411">
        <f t="shared" ref="AC622" si="1771">AC621</f>
        <v>0</v>
      </c>
      <c r="AD622" s="411">
        <f t="shared" ref="AD622" si="1772">AD621</f>
        <v>0</v>
      </c>
      <c r="AE622" s="411">
        <f t="shared" ref="AE622" si="1773">AE621</f>
        <v>0</v>
      </c>
      <c r="AF622" s="411">
        <f t="shared" ref="AF622" si="1774">AF621</f>
        <v>0</v>
      </c>
      <c r="AG622" s="411">
        <f t="shared" ref="AG622" si="1775">AG621</f>
        <v>0</v>
      </c>
      <c r="AH622" s="411">
        <f t="shared" ref="AH622" si="1776">AH621</f>
        <v>0</v>
      </c>
      <c r="AI622" s="411">
        <f t="shared" ref="AI622" si="1777">AI621</f>
        <v>0</v>
      </c>
      <c r="AJ622" s="411">
        <f t="shared" ref="AJ622" si="1778">AJ621</f>
        <v>0</v>
      </c>
      <c r="AK622" s="411">
        <f t="shared" ref="AK622" si="1779">AK621</f>
        <v>0</v>
      </c>
      <c r="AL622" s="411">
        <f t="shared" ref="AL622" si="1780">AL621</f>
        <v>0</v>
      </c>
      <c r="AM622" s="311"/>
    </row>
    <row r="623" spans="1:39" hidden="1" outlineLevel="1">
      <c r="A623" s="532"/>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7"/>
      <c r="AA623" s="416"/>
      <c r="AB623" s="416"/>
      <c r="AC623" s="416"/>
      <c r="AD623" s="416"/>
      <c r="AE623" s="416"/>
      <c r="AF623" s="416"/>
      <c r="AG623" s="416"/>
      <c r="AH623" s="416"/>
      <c r="AI623" s="416"/>
      <c r="AJ623" s="416"/>
      <c r="AK623" s="416"/>
      <c r="AL623" s="416"/>
      <c r="AM623" s="313"/>
    </row>
    <row r="624" spans="1:39" ht="30" hidden="1" outlineLevel="1">
      <c r="A624" s="532">
        <v>9</v>
      </c>
      <c r="B624" s="428" t="s">
        <v>102</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idden="1" outlineLevel="1">
      <c r="A625" s="532"/>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 si="1781">Z624</f>
        <v>0</v>
      </c>
      <c r="AA625" s="411">
        <f t="shared" ref="AA625" si="1782">AA624</f>
        <v>0</v>
      </c>
      <c r="AB625" s="411">
        <f t="shared" ref="AB625" si="1783">AB624</f>
        <v>0</v>
      </c>
      <c r="AC625" s="411">
        <f t="shared" ref="AC625" si="1784">AC624</f>
        <v>0</v>
      </c>
      <c r="AD625" s="411">
        <f t="shared" ref="AD625" si="1785">AD624</f>
        <v>0</v>
      </c>
      <c r="AE625" s="411">
        <f t="shared" ref="AE625" si="1786">AE624</f>
        <v>0</v>
      </c>
      <c r="AF625" s="411">
        <f t="shared" ref="AF625" si="1787">AF624</f>
        <v>0</v>
      </c>
      <c r="AG625" s="411">
        <f t="shared" ref="AG625" si="1788">AG624</f>
        <v>0</v>
      </c>
      <c r="AH625" s="411">
        <f t="shared" ref="AH625" si="1789">AH624</f>
        <v>0</v>
      </c>
      <c r="AI625" s="411">
        <f t="shared" ref="AI625" si="1790">AI624</f>
        <v>0</v>
      </c>
      <c r="AJ625" s="411">
        <f t="shared" ref="AJ625" si="1791">AJ624</f>
        <v>0</v>
      </c>
      <c r="AK625" s="411">
        <f t="shared" ref="AK625" si="1792">AK624</f>
        <v>0</v>
      </c>
      <c r="AL625" s="411">
        <f t="shared" ref="AL625" si="1793">AL624</f>
        <v>0</v>
      </c>
      <c r="AM625" s="311"/>
    </row>
    <row r="626" spans="1:39" hidden="1" outlineLevel="1">
      <c r="A626" s="532"/>
      <c r="B626" s="314"/>
      <c r="C626" s="312"/>
      <c r="D626" s="316"/>
      <c r="E626" s="316"/>
      <c r="F626" s="316"/>
      <c r="G626" s="316"/>
      <c r="H626" s="316"/>
      <c r="I626" s="316"/>
      <c r="J626" s="316"/>
      <c r="K626" s="316"/>
      <c r="L626" s="316"/>
      <c r="M626" s="316"/>
      <c r="N626" s="291"/>
      <c r="O626" s="316"/>
      <c r="P626" s="316"/>
      <c r="Q626" s="316"/>
      <c r="R626" s="316"/>
      <c r="S626" s="316"/>
      <c r="T626" s="316"/>
      <c r="U626" s="316"/>
      <c r="V626" s="316"/>
      <c r="W626" s="316"/>
      <c r="X626" s="316"/>
      <c r="Y626" s="416"/>
      <c r="Z626" s="416"/>
      <c r="AA626" s="416"/>
      <c r="AB626" s="416"/>
      <c r="AC626" s="416"/>
      <c r="AD626" s="416"/>
      <c r="AE626" s="416"/>
      <c r="AF626" s="416"/>
      <c r="AG626" s="416"/>
      <c r="AH626" s="416"/>
      <c r="AI626" s="416"/>
      <c r="AJ626" s="416"/>
      <c r="AK626" s="416"/>
      <c r="AL626" s="416"/>
      <c r="AM626" s="313"/>
    </row>
    <row r="627" spans="1:39" ht="30" hidden="1" outlineLevel="1">
      <c r="A627" s="532">
        <v>10</v>
      </c>
      <c r="B627" s="428" t="s">
        <v>103</v>
      </c>
      <c r="C627" s="291" t="s">
        <v>25</v>
      </c>
      <c r="D627" s="295"/>
      <c r="E627" s="295"/>
      <c r="F627" s="295"/>
      <c r="G627" s="295"/>
      <c r="H627" s="295"/>
      <c r="I627" s="295"/>
      <c r="J627" s="295"/>
      <c r="K627" s="295"/>
      <c r="L627" s="295"/>
      <c r="M627" s="295"/>
      <c r="N627" s="295">
        <v>3</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idden="1" outlineLevel="1">
      <c r="A628" s="532"/>
      <c r="B628" s="294" t="s">
        <v>310</v>
      </c>
      <c r="C628" s="291" t="s">
        <v>163</v>
      </c>
      <c r="D628" s="295"/>
      <c r="E628" s="295"/>
      <c r="F628" s="295"/>
      <c r="G628" s="295"/>
      <c r="H628" s="295"/>
      <c r="I628" s="295"/>
      <c r="J628" s="295"/>
      <c r="K628" s="295"/>
      <c r="L628" s="295"/>
      <c r="M628" s="295"/>
      <c r="N628" s="295">
        <f>N627</f>
        <v>3</v>
      </c>
      <c r="O628" s="295"/>
      <c r="P628" s="295"/>
      <c r="Q628" s="295"/>
      <c r="R628" s="295"/>
      <c r="S628" s="295"/>
      <c r="T628" s="295"/>
      <c r="U628" s="295"/>
      <c r="V628" s="295"/>
      <c r="W628" s="295"/>
      <c r="X628" s="295"/>
      <c r="Y628" s="411">
        <f>Y627</f>
        <v>0</v>
      </c>
      <c r="Z628" s="411">
        <f t="shared" ref="Z628" si="1794">Z627</f>
        <v>0</v>
      </c>
      <c r="AA628" s="411">
        <f t="shared" ref="AA628" si="1795">AA627</f>
        <v>0</v>
      </c>
      <c r="AB628" s="411">
        <f t="shared" ref="AB628" si="1796">AB627</f>
        <v>0</v>
      </c>
      <c r="AC628" s="411">
        <f t="shared" ref="AC628" si="1797">AC627</f>
        <v>0</v>
      </c>
      <c r="AD628" s="411">
        <f t="shared" ref="AD628" si="1798">AD627</f>
        <v>0</v>
      </c>
      <c r="AE628" s="411">
        <f t="shared" ref="AE628" si="1799">AE627</f>
        <v>0</v>
      </c>
      <c r="AF628" s="411">
        <f t="shared" ref="AF628" si="1800">AF627</f>
        <v>0</v>
      </c>
      <c r="AG628" s="411">
        <f t="shared" ref="AG628" si="1801">AG627</f>
        <v>0</v>
      </c>
      <c r="AH628" s="411">
        <f t="shared" ref="AH628" si="1802">AH627</f>
        <v>0</v>
      </c>
      <c r="AI628" s="411">
        <f t="shared" ref="AI628" si="1803">AI627</f>
        <v>0</v>
      </c>
      <c r="AJ628" s="411">
        <f t="shared" ref="AJ628" si="1804">AJ627</f>
        <v>0</v>
      </c>
      <c r="AK628" s="411">
        <f t="shared" ref="AK628" si="1805">AK627</f>
        <v>0</v>
      </c>
      <c r="AL628" s="411">
        <f t="shared" ref="AL628" si="1806">AL627</f>
        <v>0</v>
      </c>
      <c r="AM628" s="311"/>
    </row>
    <row r="629" spans="1:39" hidden="1" outlineLevel="1">
      <c r="A629" s="532"/>
      <c r="B629" s="314"/>
      <c r="C629" s="312"/>
      <c r="D629" s="316"/>
      <c r="E629" s="316"/>
      <c r="F629" s="316"/>
      <c r="G629" s="316"/>
      <c r="H629" s="316"/>
      <c r="I629" s="316"/>
      <c r="J629" s="316"/>
      <c r="K629" s="316"/>
      <c r="L629" s="316"/>
      <c r="M629" s="316"/>
      <c r="N629" s="291"/>
      <c r="O629" s="316"/>
      <c r="P629" s="316"/>
      <c r="Q629" s="316"/>
      <c r="R629" s="316"/>
      <c r="S629" s="316"/>
      <c r="T629" s="316"/>
      <c r="U629" s="316"/>
      <c r="V629" s="316"/>
      <c r="W629" s="316"/>
      <c r="X629" s="316"/>
      <c r="Y629" s="416"/>
      <c r="Z629" s="417"/>
      <c r="AA629" s="416"/>
      <c r="AB629" s="416"/>
      <c r="AC629" s="416"/>
      <c r="AD629" s="416"/>
      <c r="AE629" s="416"/>
      <c r="AF629" s="416"/>
      <c r="AG629" s="416"/>
      <c r="AH629" s="416"/>
      <c r="AI629" s="416"/>
      <c r="AJ629" s="416"/>
      <c r="AK629" s="416"/>
      <c r="AL629" s="416"/>
      <c r="AM629" s="313"/>
    </row>
    <row r="630" spans="1:39" ht="15.75" hidden="1" outlineLevel="1">
      <c r="A630" s="532"/>
      <c r="B630" s="288" t="s">
        <v>10</v>
      </c>
      <c r="C630" s="289"/>
      <c r="D630" s="289"/>
      <c r="E630" s="289"/>
      <c r="F630" s="289"/>
      <c r="G630" s="289"/>
      <c r="H630" s="289"/>
      <c r="I630" s="289"/>
      <c r="J630" s="289"/>
      <c r="K630" s="289"/>
      <c r="L630" s="289"/>
      <c r="M630" s="289"/>
      <c r="N630" s="290"/>
      <c r="O630" s="289"/>
      <c r="P630" s="289"/>
      <c r="Q630" s="289"/>
      <c r="R630" s="289"/>
      <c r="S630" s="289"/>
      <c r="T630" s="289"/>
      <c r="U630" s="289"/>
      <c r="V630" s="289"/>
      <c r="W630" s="289"/>
      <c r="X630" s="289"/>
      <c r="Y630" s="414"/>
      <c r="Z630" s="414"/>
      <c r="AA630" s="414"/>
      <c r="AB630" s="414"/>
      <c r="AC630" s="414"/>
      <c r="AD630" s="414"/>
      <c r="AE630" s="414"/>
      <c r="AF630" s="414"/>
      <c r="AG630" s="414"/>
      <c r="AH630" s="414"/>
      <c r="AI630" s="414"/>
      <c r="AJ630" s="414"/>
      <c r="AK630" s="414"/>
      <c r="AL630" s="414"/>
      <c r="AM630" s="292"/>
    </row>
    <row r="631" spans="1:39" ht="30" hidden="1" outlineLevel="1">
      <c r="A631" s="532">
        <v>11</v>
      </c>
      <c r="B631" s="428" t="s">
        <v>104</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26"/>
      <c r="Z631" s="410"/>
      <c r="AA631" s="410"/>
      <c r="AB631" s="410"/>
      <c r="AC631" s="410"/>
      <c r="AD631" s="410"/>
      <c r="AE631" s="410"/>
      <c r="AF631" s="415"/>
      <c r="AG631" s="415"/>
      <c r="AH631" s="415"/>
      <c r="AI631" s="415"/>
      <c r="AJ631" s="415"/>
      <c r="AK631" s="415"/>
      <c r="AL631" s="415"/>
      <c r="AM631" s="296">
        <f>SUM(Y631:AL631)</f>
        <v>0</v>
      </c>
    </row>
    <row r="632" spans="1:39" hidden="1" outlineLevel="1">
      <c r="A632" s="532"/>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07">Z631</f>
        <v>0</v>
      </c>
      <c r="AA632" s="411">
        <f t="shared" ref="AA632" si="1808">AA631</f>
        <v>0</v>
      </c>
      <c r="AB632" s="411">
        <f t="shared" ref="AB632" si="1809">AB631</f>
        <v>0</v>
      </c>
      <c r="AC632" s="411">
        <f t="shared" ref="AC632" si="1810">AC631</f>
        <v>0</v>
      </c>
      <c r="AD632" s="411">
        <f t="shared" ref="AD632" si="1811">AD631</f>
        <v>0</v>
      </c>
      <c r="AE632" s="411">
        <f t="shared" ref="AE632" si="1812">AE631</f>
        <v>0</v>
      </c>
      <c r="AF632" s="411">
        <f t="shared" ref="AF632" si="1813">AF631</f>
        <v>0</v>
      </c>
      <c r="AG632" s="411">
        <f t="shared" ref="AG632" si="1814">AG631</f>
        <v>0</v>
      </c>
      <c r="AH632" s="411">
        <f t="shared" ref="AH632" si="1815">AH631</f>
        <v>0</v>
      </c>
      <c r="AI632" s="411">
        <f t="shared" ref="AI632" si="1816">AI631</f>
        <v>0</v>
      </c>
      <c r="AJ632" s="411">
        <f t="shared" ref="AJ632" si="1817">AJ631</f>
        <v>0</v>
      </c>
      <c r="AK632" s="411">
        <f t="shared" ref="AK632" si="1818">AK631</f>
        <v>0</v>
      </c>
      <c r="AL632" s="411">
        <f t="shared" ref="AL632" si="1819">AL631</f>
        <v>0</v>
      </c>
      <c r="AM632" s="297"/>
    </row>
    <row r="633" spans="1:39" hidden="1" outlineLevel="1">
      <c r="A633" s="532"/>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21"/>
      <c r="AA633" s="421"/>
      <c r="AB633" s="421"/>
      <c r="AC633" s="421"/>
      <c r="AD633" s="421"/>
      <c r="AE633" s="421"/>
      <c r="AF633" s="421"/>
      <c r="AG633" s="421"/>
      <c r="AH633" s="421"/>
      <c r="AI633" s="421"/>
      <c r="AJ633" s="421"/>
      <c r="AK633" s="421"/>
      <c r="AL633" s="421"/>
      <c r="AM633" s="306"/>
    </row>
    <row r="634" spans="1:39" ht="45" hidden="1" outlineLevel="1">
      <c r="A634" s="532">
        <v>12</v>
      </c>
      <c r="B634" s="428" t="s">
        <v>105</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5"/>
      <c r="AG634" s="415"/>
      <c r="AH634" s="415"/>
      <c r="AI634" s="415"/>
      <c r="AJ634" s="415"/>
      <c r="AK634" s="415"/>
      <c r="AL634" s="415"/>
      <c r="AM634" s="296">
        <f>SUM(Y634:AL634)</f>
        <v>0</v>
      </c>
    </row>
    <row r="635" spans="1:39" hidden="1"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20">Z634</f>
        <v>0</v>
      </c>
      <c r="AA635" s="411">
        <f t="shared" ref="AA635" si="1821">AA634</f>
        <v>0</v>
      </c>
      <c r="AB635" s="411">
        <f t="shared" ref="AB635" si="1822">AB634</f>
        <v>0</v>
      </c>
      <c r="AC635" s="411">
        <f t="shared" ref="AC635" si="1823">AC634</f>
        <v>0</v>
      </c>
      <c r="AD635" s="411">
        <f t="shared" ref="AD635" si="1824">AD634</f>
        <v>0</v>
      </c>
      <c r="AE635" s="411">
        <f t="shared" ref="AE635" si="1825">AE634</f>
        <v>0</v>
      </c>
      <c r="AF635" s="411">
        <f t="shared" ref="AF635" si="1826">AF634</f>
        <v>0</v>
      </c>
      <c r="AG635" s="411">
        <f t="shared" ref="AG635" si="1827">AG634</f>
        <v>0</v>
      </c>
      <c r="AH635" s="411">
        <f t="shared" ref="AH635" si="1828">AH634</f>
        <v>0</v>
      </c>
      <c r="AI635" s="411">
        <f t="shared" ref="AI635" si="1829">AI634</f>
        <v>0</v>
      </c>
      <c r="AJ635" s="411">
        <f t="shared" ref="AJ635" si="1830">AJ634</f>
        <v>0</v>
      </c>
      <c r="AK635" s="411">
        <f t="shared" ref="AK635" si="1831">AK634</f>
        <v>0</v>
      </c>
      <c r="AL635" s="411">
        <f t="shared" ref="AL635" si="1832">AL634</f>
        <v>0</v>
      </c>
      <c r="AM635" s="297"/>
    </row>
    <row r="636" spans="1:39" hidden="1"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22"/>
      <c r="Z636" s="422"/>
      <c r="AA636" s="412"/>
      <c r="AB636" s="412"/>
      <c r="AC636" s="412"/>
      <c r="AD636" s="412"/>
      <c r="AE636" s="412"/>
      <c r="AF636" s="412"/>
      <c r="AG636" s="412"/>
      <c r="AH636" s="412"/>
      <c r="AI636" s="412"/>
      <c r="AJ636" s="412"/>
      <c r="AK636" s="412"/>
      <c r="AL636" s="412"/>
      <c r="AM636" s="306"/>
    </row>
    <row r="637" spans="1:39" ht="30" hidden="1" outlineLevel="1">
      <c r="A637" s="532">
        <v>13</v>
      </c>
      <c r="B637" s="428" t="s">
        <v>106</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10"/>
      <c r="Z637" s="410"/>
      <c r="AA637" s="410"/>
      <c r="AB637" s="410"/>
      <c r="AC637" s="410"/>
      <c r="AD637" s="410"/>
      <c r="AE637" s="410"/>
      <c r="AF637" s="415"/>
      <c r="AG637" s="415"/>
      <c r="AH637" s="415"/>
      <c r="AI637" s="415"/>
      <c r="AJ637" s="415"/>
      <c r="AK637" s="415"/>
      <c r="AL637" s="415"/>
      <c r="AM637" s="296">
        <f>SUM(Y637:AL637)</f>
        <v>0</v>
      </c>
    </row>
    <row r="638" spans="1:39" hidden="1" outlineLevel="1">
      <c r="A638" s="532"/>
      <c r="B638" s="294" t="s">
        <v>310</v>
      </c>
      <c r="C638" s="291" t="s">
        <v>163</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1">
        <f>Y637</f>
        <v>0</v>
      </c>
      <c r="Z638" s="411">
        <f t="shared" ref="Z638" si="1833">Z637</f>
        <v>0</v>
      </c>
      <c r="AA638" s="411">
        <f t="shared" ref="AA638" si="1834">AA637</f>
        <v>0</v>
      </c>
      <c r="AB638" s="411">
        <f t="shared" ref="AB638" si="1835">AB637</f>
        <v>0</v>
      </c>
      <c r="AC638" s="411">
        <f t="shared" ref="AC638" si="1836">AC637</f>
        <v>0</v>
      </c>
      <c r="AD638" s="411">
        <f t="shared" ref="AD638" si="1837">AD637</f>
        <v>0</v>
      </c>
      <c r="AE638" s="411">
        <f t="shared" ref="AE638" si="1838">AE637</f>
        <v>0</v>
      </c>
      <c r="AF638" s="411">
        <f t="shared" ref="AF638" si="1839">AF637</f>
        <v>0</v>
      </c>
      <c r="AG638" s="411">
        <f t="shared" ref="AG638" si="1840">AG637</f>
        <v>0</v>
      </c>
      <c r="AH638" s="411">
        <f t="shared" ref="AH638" si="1841">AH637</f>
        <v>0</v>
      </c>
      <c r="AI638" s="411">
        <f t="shared" ref="AI638" si="1842">AI637</f>
        <v>0</v>
      </c>
      <c r="AJ638" s="411">
        <f t="shared" ref="AJ638" si="1843">AJ637</f>
        <v>0</v>
      </c>
      <c r="AK638" s="411">
        <f t="shared" ref="AK638" si="1844">AK637</f>
        <v>0</v>
      </c>
      <c r="AL638" s="411">
        <f t="shared" ref="AL638" si="1845">AL637</f>
        <v>0</v>
      </c>
      <c r="AM638" s="306"/>
    </row>
    <row r="639" spans="1:39" hidden="1" outlineLevel="1">
      <c r="A639" s="532"/>
      <c r="B639" s="315"/>
      <c r="C639" s="305"/>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2"/>
      <c r="AF639" s="412"/>
      <c r="AG639" s="412"/>
      <c r="AH639" s="412"/>
      <c r="AI639" s="412"/>
      <c r="AJ639" s="412"/>
      <c r="AK639" s="412"/>
      <c r="AL639" s="412"/>
      <c r="AM639" s="306"/>
    </row>
    <row r="640" spans="1:39" ht="15.75" hidden="1" outlineLevel="1">
      <c r="A640" s="532"/>
      <c r="B640" s="288" t="s">
        <v>107</v>
      </c>
      <c r="C640" s="289"/>
      <c r="D640" s="290"/>
      <c r="E640" s="290"/>
      <c r="F640" s="290"/>
      <c r="G640" s="290"/>
      <c r="H640" s="290"/>
      <c r="I640" s="290"/>
      <c r="J640" s="290"/>
      <c r="K640" s="290"/>
      <c r="L640" s="290"/>
      <c r="M640" s="290"/>
      <c r="N640" s="290"/>
      <c r="O640" s="290"/>
      <c r="P640" s="289"/>
      <c r="Q640" s="289"/>
      <c r="R640" s="289"/>
      <c r="S640" s="289"/>
      <c r="T640" s="289"/>
      <c r="U640" s="289"/>
      <c r="V640" s="289"/>
      <c r="W640" s="289"/>
      <c r="X640" s="289"/>
      <c r="Y640" s="414"/>
      <c r="Z640" s="414"/>
      <c r="AA640" s="414"/>
      <c r="AB640" s="414"/>
      <c r="AC640" s="414"/>
      <c r="AD640" s="414"/>
      <c r="AE640" s="414"/>
      <c r="AF640" s="414"/>
      <c r="AG640" s="414"/>
      <c r="AH640" s="414"/>
      <c r="AI640" s="414"/>
      <c r="AJ640" s="414"/>
      <c r="AK640" s="414"/>
      <c r="AL640" s="414"/>
      <c r="AM640" s="292"/>
    </row>
    <row r="641" spans="1:40" hidden="1" outlineLevel="1">
      <c r="A641" s="532">
        <v>14</v>
      </c>
      <c r="B641" s="315" t="s">
        <v>108</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0"/>
      <c r="AG641" s="410"/>
      <c r="AH641" s="410"/>
      <c r="AI641" s="410"/>
      <c r="AJ641" s="410"/>
      <c r="AK641" s="410"/>
      <c r="AL641" s="410"/>
      <c r="AM641" s="296">
        <f>SUM(Y641:AL641)</f>
        <v>0</v>
      </c>
    </row>
    <row r="642" spans="1:40" hidden="1"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46">Z641</f>
        <v>0</v>
      </c>
      <c r="AA642" s="411">
        <f t="shared" ref="AA642" si="1847">AA641</f>
        <v>0</v>
      </c>
      <c r="AB642" s="411">
        <f t="shared" ref="AB642" si="1848">AB641</f>
        <v>0</v>
      </c>
      <c r="AC642" s="411">
        <f t="shared" ref="AC642" si="1849">AC641</f>
        <v>0</v>
      </c>
      <c r="AD642" s="411">
        <f t="shared" ref="AD642" si="1850">AD641</f>
        <v>0</v>
      </c>
      <c r="AE642" s="411">
        <f t="shared" ref="AE642" si="1851">AE641</f>
        <v>0</v>
      </c>
      <c r="AF642" s="411">
        <f t="shared" ref="AF642" si="1852">AF641</f>
        <v>0</v>
      </c>
      <c r="AG642" s="411">
        <f t="shared" ref="AG642" si="1853">AG641</f>
        <v>0</v>
      </c>
      <c r="AH642" s="411">
        <f t="shared" ref="AH642" si="1854">AH641</f>
        <v>0</v>
      </c>
      <c r="AI642" s="411">
        <f t="shared" ref="AI642" si="1855">AI641</f>
        <v>0</v>
      </c>
      <c r="AJ642" s="411">
        <f t="shared" ref="AJ642" si="1856">AJ641</f>
        <v>0</v>
      </c>
      <c r="AK642" s="411">
        <f t="shared" ref="AK642" si="1857">AK641</f>
        <v>0</v>
      </c>
      <c r="AL642" s="411">
        <f t="shared" ref="AL642" si="1858">AL641</f>
        <v>0</v>
      </c>
      <c r="AM642" s="516"/>
      <c r="AN642" s="630"/>
    </row>
    <row r="643" spans="1:40" hidden="1" outlineLevel="1">
      <c r="A643" s="532"/>
      <c r="B643" s="315"/>
      <c r="C643" s="305"/>
      <c r="D643" s="291"/>
      <c r="E643" s="291"/>
      <c r="F643" s="291"/>
      <c r="G643" s="291"/>
      <c r="H643" s="291"/>
      <c r="I643" s="291"/>
      <c r="J643" s="291"/>
      <c r="K643" s="291"/>
      <c r="L643" s="291"/>
      <c r="M643" s="291"/>
      <c r="N643" s="468"/>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1"/>
      <c r="AN643" s="630"/>
    </row>
    <row r="644" spans="1:40" s="309" customFormat="1" ht="15.75" hidden="1" outlineLevel="1">
      <c r="A644" s="532"/>
      <c r="B644" s="288" t="s">
        <v>489</v>
      </c>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6"/>
      <c r="AF644" s="416"/>
      <c r="AG644" s="416"/>
      <c r="AH644" s="416"/>
      <c r="AI644" s="416"/>
      <c r="AJ644" s="416"/>
      <c r="AK644" s="416"/>
      <c r="AL644" s="416"/>
      <c r="AM644" s="517"/>
      <c r="AN644" s="631"/>
    </row>
    <row r="645" spans="1:40" hidden="1" outlineLevel="1">
      <c r="A645" s="532">
        <v>15</v>
      </c>
      <c r="B645" s="294" t="s">
        <v>494</v>
      </c>
      <c r="C645" s="291" t="s">
        <v>25</v>
      </c>
      <c r="D645" s="295"/>
      <c r="E645" s="295"/>
      <c r="F645" s="295"/>
      <c r="G645" s="295"/>
      <c r="H645" s="295"/>
      <c r="I645" s="295"/>
      <c r="J645" s="295"/>
      <c r="K645" s="295"/>
      <c r="L645" s="295"/>
      <c r="M645" s="295"/>
      <c r="N645" s="295">
        <v>0</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idden="1" outlineLevel="1">
      <c r="A646" s="532"/>
      <c r="B646" s="294" t="s">
        <v>310</v>
      </c>
      <c r="C646" s="291" t="s">
        <v>163</v>
      </c>
      <c r="D646" s="295"/>
      <c r="E646" s="295"/>
      <c r="F646" s="295"/>
      <c r="G646" s="295"/>
      <c r="H646" s="295"/>
      <c r="I646" s="295"/>
      <c r="J646" s="295"/>
      <c r="K646" s="295"/>
      <c r="L646" s="295"/>
      <c r="M646" s="295"/>
      <c r="N646" s="295">
        <f>N645</f>
        <v>0</v>
      </c>
      <c r="O646" s="295"/>
      <c r="P646" s="295"/>
      <c r="Q646" s="295"/>
      <c r="R646" s="295"/>
      <c r="S646" s="295"/>
      <c r="T646" s="295"/>
      <c r="U646" s="295"/>
      <c r="V646" s="295"/>
      <c r="W646" s="295"/>
      <c r="X646" s="295"/>
      <c r="Y646" s="411">
        <f>Y645</f>
        <v>0</v>
      </c>
      <c r="Z646" s="411">
        <f t="shared" ref="Z646:AL646" si="1859">Z645</f>
        <v>0</v>
      </c>
      <c r="AA646" s="411">
        <f t="shared" si="1859"/>
        <v>0</v>
      </c>
      <c r="AB646" s="411">
        <f t="shared" si="1859"/>
        <v>0</v>
      </c>
      <c r="AC646" s="411">
        <f t="shared" si="1859"/>
        <v>0</v>
      </c>
      <c r="AD646" s="411">
        <f t="shared" si="1859"/>
        <v>0</v>
      </c>
      <c r="AE646" s="411">
        <f t="shared" si="1859"/>
        <v>0</v>
      </c>
      <c r="AF646" s="411">
        <f t="shared" si="1859"/>
        <v>0</v>
      </c>
      <c r="AG646" s="411">
        <f t="shared" si="1859"/>
        <v>0</v>
      </c>
      <c r="AH646" s="411">
        <f t="shared" si="1859"/>
        <v>0</v>
      </c>
      <c r="AI646" s="411">
        <f t="shared" si="1859"/>
        <v>0</v>
      </c>
      <c r="AJ646" s="411">
        <f t="shared" si="1859"/>
        <v>0</v>
      </c>
      <c r="AK646" s="411">
        <f t="shared" si="1859"/>
        <v>0</v>
      </c>
      <c r="AL646" s="411">
        <f t="shared" si="1859"/>
        <v>0</v>
      </c>
      <c r="AM646" s="297"/>
    </row>
    <row r="647" spans="1:40" hidden="1" outlineLevel="1">
      <c r="A647" s="532"/>
      <c r="B647" s="315"/>
      <c r="C647" s="305"/>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6"/>
    </row>
    <row r="648" spans="1:40" s="283" customFormat="1" hidden="1" outlineLevel="1">
      <c r="A648" s="532">
        <v>16</v>
      </c>
      <c r="B648" s="324" t="s">
        <v>490</v>
      </c>
      <c r="C648" s="291" t="s">
        <v>25</v>
      </c>
      <c r="D648" s="295"/>
      <c r="E648" s="295"/>
      <c r="F648" s="295"/>
      <c r="G648" s="295"/>
      <c r="H648" s="295"/>
      <c r="I648" s="295"/>
      <c r="J648" s="295"/>
      <c r="K648" s="295"/>
      <c r="L648" s="295"/>
      <c r="M648" s="295"/>
      <c r="N648" s="295">
        <v>0</v>
      </c>
      <c r="O648" s="295"/>
      <c r="P648" s="295"/>
      <c r="Q648" s="295"/>
      <c r="R648" s="295"/>
      <c r="S648" s="295"/>
      <c r="T648" s="295"/>
      <c r="U648" s="295"/>
      <c r="V648" s="295"/>
      <c r="W648" s="295"/>
      <c r="X648" s="295"/>
      <c r="Y648" s="410"/>
      <c r="Z648" s="410"/>
      <c r="AA648" s="410"/>
      <c r="AB648" s="410"/>
      <c r="AC648" s="410"/>
      <c r="AD648" s="410"/>
      <c r="AE648" s="410"/>
      <c r="AF648" s="410"/>
      <c r="AG648" s="410"/>
      <c r="AH648" s="410"/>
      <c r="AI648" s="410"/>
      <c r="AJ648" s="410"/>
      <c r="AK648" s="410"/>
      <c r="AL648" s="410"/>
      <c r="AM648" s="296">
        <f>SUM(Y648:AL648)</f>
        <v>0</v>
      </c>
    </row>
    <row r="649" spans="1:40" s="283" customFormat="1" hidden="1" outlineLevel="1">
      <c r="A649" s="532"/>
      <c r="B649" s="294" t="s">
        <v>310</v>
      </c>
      <c r="C649" s="291" t="s">
        <v>163</v>
      </c>
      <c r="D649" s="295"/>
      <c r="E649" s="295"/>
      <c r="F649" s="295"/>
      <c r="G649" s="295"/>
      <c r="H649" s="295"/>
      <c r="I649" s="295"/>
      <c r="J649" s="295"/>
      <c r="K649" s="295"/>
      <c r="L649" s="295"/>
      <c r="M649" s="295"/>
      <c r="N649" s="295">
        <f>N648</f>
        <v>0</v>
      </c>
      <c r="O649" s="295"/>
      <c r="P649" s="295"/>
      <c r="Q649" s="295"/>
      <c r="R649" s="295"/>
      <c r="S649" s="295"/>
      <c r="T649" s="295"/>
      <c r="U649" s="295"/>
      <c r="V649" s="295"/>
      <c r="W649" s="295"/>
      <c r="X649" s="295"/>
      <c r="Y649" s="411">
        <f>Y648</f>
        <v>0</v>
      </c>
      <c r="Z649" s="411">
        <f t="shared" ref="Z649:AL649" si="1860">Z648</f>
        <v>0</v>
      </c>
      <c r="AA649" s="411">
        <f t="shared" si="1860"/>
        <v>0</v>
      </c>
      <c r="AB649" s="411">
        <f t="shared" si="1860"/>
        <v>0</v>
      </c>
      <c r="AC649" s="411">
        <f t="shared" si="1860"/>
        <v>0</v>
      </c>
      <c r="AD649" s="411">
        <f t="shared" si="1860"/>
        <v>0</v>
      </c>
      <c r="AE649" s="411">
        <f t="shared" si="1860"/>
        <v>0</v>
      </c>
      <c r="AF649" s="411">
        <f t="shared" si="1860"/>
        <v>0</v>
      </c>
      <c r="AG649" s="411">
        <f t="shared" si="1860"/>
        <v>0</v>
      </c>
      <c r="AH649" s="411">
        <f t="shared" si="1860"/>
        <v>0</v>
      </c>
      <c r="AI649" s="411">
        <f t="shared" si="1860"/>
        <v>0</v>
      </c>
      <c r="AJ649" s="411">
        <f t="shared" si="1860"/>
        <v>0</v>
      </c>
      <c r="AK649" s="411">
        <f t="shared" si="1860"/>
        <v>0</v>
      </c>
      <c r="AL649" s="411">
        <f t="shared" si="1860"/>
        <v>0</v>
      </c>
      <c r="AM649" s="297"/>
    </row>
    <row r="650" spans="1:40" s="283" customFormat="1" hidden="1" outlineLevel="1">
      <c r="A650" s="532"/>
      <c r="B650" s="324"/>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12"/>
      <c r="Z650" s="412"/>
      <c r="AA650" s="412"/>
      <c r="AB650" s="412"/>
      <c r="AC650" s="412"/>
      <c r="AD650" s="412"/>
      <c r="AE650" s="416"/>
      <c r="AF650" s="416"/>
      <c r="AG650" s="416"/>
      <c r="AH650" s="416"/>
      <c r="AI650" s="416"/>
      <c r="AJ650" s="416"/>
      <c r="AK650" s="416"/>
      <c r="AL650" s="416"/>
      <c r="AM650" s="313"/>
    </row>
    <row r="651" spans="1:40" ht="15.75" hidden="1" outlineLevel="1">
      <c r="A651" s="532"/>
      <c r="B651" s="519" t="s">
        <v>495</v>
      </c>
      <c r="C651" s="320"/>
      <c r="D651" s="290"/>
      <c r="E651" s="289"/>
      <c r="F651" s="289"/>
      <c r="G651" s="289"/>
      <c r="H651" s="289"/>
      <c r="I651" s="289"/>
      <c r="J651" s="289"/>
      <c r="K651" s="289"/>
      <c r="L651" s="289"/>
      <c r="M651" s="289"/>
      <c r="N651" s="290"/>
      <c r="O651" s="289"/>
      <c r="P651" s="289"/>
      <c r="Q651" s="289"/>
      <c r="R651" s="289"/>
      <c r="S651" s="289"/>
      <c r="T651" s="289"/>
      <c r="U651" s="289"/>
      <c r="V651" s="289"/>
      <c r="W651" s="289"/>
      <c r="X651" s="289"/>
      <c r="Y651" s="414"/>
      <c r="Z651" s="414"/>
      <c r="AA651" s="414"/>
      <c r="AB651" s="414"/>
      <c r="AC651" s="414"/>
      <c r="AD651" s="414"/>
      <c r="AE651" s="414"/>
      <c r="AF651" s="414"/>
      <c r="AG651" s="414"/>
      <c r="AH651" s="414"/>
      <c r="AI651" s="414"/>
      <c r="AJ651" s="414"/>
      <c r="AK651" s="414"/>
      <c r="AL651" s="414"/>
      <c r="AM651" s="292"/>
    </row>
    <row r="652" spans="1:40" hidden="1" outlineLevel="1">
      <c r="A652" s="532">
        <v>17</v>
      </c>
      <c r="B652" s="428" t="s">
        <v>112</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61">Z652</f>
        <v>0</v>
      </c>
      <c r="AA653" s="411">
        <f t="shared" si="1861"/>
        <v>0</v>
      </c>
      <c r="AB653" s="411">
        <f t="shared" si="1861"/>
        <v>0</v>
      </c>
      <c r="AC653" s="411">
        <f t="shared" si="1861"/>
        <v>0</v>
      </c>
      <c r="AD653" s="411">
        <f t="shared" si="1861"/>
        <v>0</v>
      </c>
      <c r="AE653" s="411">
        <f t="shared" si="1861"/>
        <v>0</v>
      </c>
      <c r="AF653" s="411">
        <f t="shared" si="1861"/>
        <v>0</v>
      </c>
      <c r="AG653" s="411">
        <f t="shared" si="1861"/>
        <v>0</v>
      </c>
      <c r="AH653" s="411">
        <f t="shared" si="1861"/>
        <v>0</v>
      </c>
      <c r="AI653" s="411">
        <f t="shared" si="1861"/>
        <v>0</v>
      </c>
      <c r="AJ653" s="411">
        <f t="shared" si="1861"/>
        <v>0</v>
      </c>
      <c r="AK653" s="411">
        <f t="shared" si="1861"/>
        <v>0</v>
      </c>
      <c r="AL653" s="411">
        <f t="shared" si="1861"/>
        <v>0</v>
      </c>
      <c r="AM653" s="306"/>
    </row>
    <row r="654" spans="1:40" hidden="1" outlineLevel="1">
      <c r="A654" s="532"/>
      <c r="B654" s="29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2"/>
      <c r="Z654" s="425"/>
      <c r="AA654" s="425"/>
      <c r="AB654" s="425"/>
      <c r="AC654" s="425"/>
      <c r="AD654" s="425"/>
      <c r="AE654" s="425"/>
      <c r="AF654" s="425"/>
      <c r="AG654" s="425"/>
      <c r="AH654" s="425"/>
      <c r="AI654" s="425"/>
      <c r="AJ654" s="425"/>
      <c r="AK654" s="425"/>
      <c r="AL654" s="425"/>
      <c r="AM654" s="306"/>
    </row>
    <row r="655" spans="1:40" hidden="1" outlineLevel="1">
      <c r="A655" s="532">
        <v>18</v>
      </c>
      <c r="B655" s="428" t="s">
        <v>109</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hidden="1" outlineLevel="1">
      <c r="A656" s="532"/>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862">Z655</f>
        <v>0</v>
      </c>
      <c r="AA656" s="411">
        <f t="shared" si="1862"/>
        <v>0</v>
      </c>
      <c r="AB656" s="411">
        <f t="shared" si="1862"/>
        <v>0</v>
      </c>
      <c r="AC656" s="411">
        <f t="shared" si="1862"/>
        <v>0</v>
      </c>
      <c r="AD656" s="411">
        <f t="shared" si="1862"/>
        <v>0</v>
      </c>
      <c r="AE656" s="411">
        <f t="shared" si="1862"/>
        <v>0</v>
      </c>
      <c r="AF656" s="411">
        <f t="shared" si="1862"/>
        <v>0</v>
      </c>
      <c r="AG656" s="411">
        <f t="shared" si="1862"/>
        <v>0</v>
      </c>
      <c r="AH656" s="411">
        <f t="shared" si="1862"/>
        <v>0</v>
      </c>
      <c r="AI656" s="411">
        <f t="shared" si="1862"/>
        <v>0</v>
      </c>
      <c r="AJ656" s="411">
        <f t="shared" si="1862"/>
        <v>0</v>
      </c>
      <c r="AK656" s="411">
        <f t="shared" si="1862"/>
        <v>0</v>
      </c>
      <c r="AL656" s="411">
        <f t="shared" si="1862"/>
        <v>0</v>
      </c>
      <c r="AM656" s="306"/>
    </row>
    <row r="657" spans="1:39" hidden="1" outlineLevel="1">
      <c r="A657" s="532"/>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3"/>
      <c r="Z657" s="424"/>
      <c r="AA657" s="424"/>
      <c r="AB657" s="424"/>
      <c r="AC657" s="424"/>
      <c r="AD657" s="424"/>
      <c r="AE657" s="424"/>
      <c r="AF657" s="424"/>
      <c r="AG657" s="424"/>
      <c r="AH657" s="424"/>
      <c r="AI657" s="424"/>
      <c r="AJ657" s="424"/>
      <c r="AK657" s="424"/>
      <c r="AL657" s="424"/>
      <c r="AM657" s="297"/>
    </row>
    <row r="658" spans="1:39" hidden="1" outlineLevel="1">
      <c r="A658" s="532">
        <v>19</v>
      </c>
      <c r="B658" s="428" t="s">
        <v>111</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hidden="1" outlineLevel="1">
      <c r="A659" s="532"/>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863">Z658</f>
        <v>0</v>
      </c>
      <c r="AA659" s="411">
        <f t="shared" si="1863"/>
        <v>0</v>
      </c>
      <c r="AB659" s="411">
        <f t="shared" si="1863"/>
        <v>0</v>
      </c>
      <c r="AC659" s="411">
        <f t="shared" si="1863"/>
        <v>0</v>
      </c>
      <c r="AD659" s="411">
        <f t="shared" si="1863"/>
        <v>0</v>
      </c>
      <c r="AE659" s="411">
        <f t="shared" si="1863"/>
        <v>0</v>
      </c>
      <c r="AF659" s="411">
        <f t="shared" si="1863"/>
        <v>0</v>
      </c>
      <c r="AG659" s="411">
        <f t="shared" si="1863"/>
        <v>0</v>
      </c>
      <c r="AH659" s="411">
        <f t="shared" si="1863"/>
        <v>0</v>
      </c>
      <c r="AI659" s="411">
        <f t="shared" si="1863"/>
        <v>0</v>
      </c>
      <c r="AJ659" s="411">
        <f t="shared" si="1863"/>
        <v>0</v>
      </c>
      <c r="AK659" s="411">
        <f t="shared" si="1863"/>
        <v>0</v>
      </c>
      <c r="AL659" s="411">
        <f t="shared" si="1863"/>
        <v>0</v>
      </c>
      <c r="AM659" s="297"/>
    </row>
    <row r="660" spans="1:39" hidden="1" outlineLevel="1">
      <c r="A660" s="532"/>
      <c r="B660" s="322"/>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12"/>
      <c r="Z660" s="412"/>
      <c r="AA660" s="412"/>
      <c r="AB660" s="412"/>
      <c r="AC660" s="412"/>
      <c r="AD660" s="412"/>
      <c r="AE660" s="412"/>
      <c r="AF660" s="412"/>
      <c r="AG660" s="412"/>
      <c r="AH660" s="412"/>
      <c r="AI660" s="412"/>
      <c r="AJ660" s="412"/>
      <c r="AK660" s="412"/>
      <c r="AL660" s="412"/>
      <c r="AM660" s="306"/>
    </row>
    <row r="661" spans="1:39" hidden="1" outlineLevel="1">
      <c r="A661" s="532">
        <v>20</v>
      </c>
      <c r="B661" s="428" t="s">
        <v>110</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idden="1" outlineLevel="1">
      <c r="A662" s="532"/>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L662" si="1864">Z661</f>
        <v>0</v>
      </c>
      <c r="AA662" s="411">
        <f t="shared" si="1864"/>
        <v>0</v>
      </c>
      <c r="AB662" s="411">
        <f t="shared" si="1864"/>
        <v>0</v>
      </c>
      <c r="AC662" s="411">
        <f t="shared" si="1864"/>
        <v>0</v>
      </c>
      <c r="AD662" s="411">
        <f t="shared" si="1864"/>
        <v>0</v>
      </c>
      <c r="AE662" s="411">
        <f t="shared" si="1864"/>
        <v>0</v>
      </c>
      <c r="AF662" s="411">
        <f t="shared" si="1864"/>
        <v>0</v>
      </c>
      <c r="AG662" s="411">
        <f t="shared" si="1864"/>
        <v>0</v>
      </c>
      <c r="AH662" s="411">
        <f t="shared" si="1864"/>
        <v>0</v>
      </c>
      <c r="AI662" s="411">
        <f t="shared" si="1864"/>
        <v>0</v>
      </c>
      <c r="AJ662" s="411">
        <f t="shared" si="1864"/>
        <v>0</v>
      </c>
      <c r="AK662" s="411">
        <f t="shared" si="1864"/>
        <v>0</v>
      </c>
      <c r="AL662" s="411">
        <f t="shared" si="1864"/>
        <v>0</v>
      </c>
      <c r="AM662" s="306"/>
    </row>
    <row r="663" spans="1:39" ht="15.75" outlineLevel="1">
      <c r="A663" s="532"/>
      <c r="B663" s="323"/>
      <c r="C663" s="300"/>
      <c r="D663" s="291"/>
      <c r="E663" s="291"/>
      <c r="F663" s="291"/>
      <c r="G663" s="291"/>
      <c r="H663" s="291"/>
      <c r="I663" s="291"/>
      <c r="J663" s="291"/>
      <c r="K663" s="291"/>
      <c r="L663" s="291"/>
      <c r="M663" s="291"/>
      <c r="N663" s="300"/>
      <c r="O663" s="291"/>
      <c r="P663" s="291"/>
      <c r="Q663" s="291"/>
      <c r="R663" s="291"/>
      <c r="S663" s="291"/>
      <c r="T663" s="291"/>
      <c r="U663" s="291"/>
      <c r="V663" s="291"/>
      <c r="W663" s="291"/>
      <c r="X663" s="291"/>
      <c r="Y663" s="412"/>
      <c r="Z663" s="412"/>
      <c r="AA663" s="412"/>
      <c r="AB663" s="412"/>
      <c r="AC663" s="412"/>
      <c r="AD663" s="412"/>
      <c r="AE663" s="412"/>
      <c r="AF663" s="412"/>
      <c r="AG663" s="412"/>
      <c r="AH663" s="412"/>
      <c r="AI663" s="412"/>
      <c r="AJ663" s="412"/>
      <c r="AK663" s="412"/>
      <c r="AL663" s="412"/>
      <c r="AM663" s="306"/>
    </row>
    <row r="664" spans="1:39" ht="15.75" outlineLevel="1">
      <c r="A664" s="532"/>
      <c r="B664" s="518" t="s">
        <v>502</v>
      </c>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2"/>
      <c r="Z664" s="425"/>
      <c r="AA664" s="425"/>
      <c r="AB664" s="425"/>
      <c r="AC664" s="425"/>
      <c r="AD664" s="425"/>
      <c r="AE664" s="425"/>
      <c r="AF664" s="425"/>
      <c r="AG664" s="425"/>
      <c r="AH664" s="425"/>
      <c r="AI664" s="425"/>
      <c r="AJ664" s="425"/>
      <c r="AK664" s="425"/>
      <c r="AL664" s="425"/>
      <c r="AM664" s="306"/>
    </row>
    <row r="665" spans="1:39" ht="15.75" outlineLevel="1">
      <c r="A665" s="532"/>
      <c r="B665" s="504" t="s">
        <v>498</v>
      </c>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outlineLevel="1">
      <c r="A666" s="532">
        <v>21</v>
      </c>
      <c r="B666" s="428" t="s">
        <v>721</v>
      </c>
      <c r="C666" s="291" t="s">
        <v>25</v>
      </c>
      <c r="D666" s="798">
        <v>606736.33515922597</v>
      </c>
      <c r="E666" s="798">
        <f>D666+(F666-D666)/2</f>
        <v>604242.45460327831</v>
      </c>
      <c r="F666" s="798">
        <v>601748.57404733077</v>
      </c>
      <c r="G666" s="295"/>
      <c r="H666" s="295"/>
      <c r="I666" s="295"/>
      <c r="J666" s="295"/>
      <c r="K666" s="295"/>
      <c r="L666" s="295"/>
      <c r="M666" s="295"/>
      <c r="N666" s="291"/>
      <c r="O666" s="295"/>
      <c r="P666" s="295"/>
      <c r="Q666" s="295"/>
      <c r="R666" s="295"/>
      <c r="S666" s="295"/>
      <c r="T666" s="295"/>
      <c r="U666" s="295"/>
      <c r="V666" s="295"/>
      <c r="W666" s="295"/>
      <c r="X666" s="295"/>
      <c r="Y666" s="410">
        <v>1</v>
      </c>
      <c r="Z666" s="410"/>
      <c r="AA666" s="410"/>
      <c r="AB666" s="410"/>
      <c r="AC666" s="410"/>
      <c r="AD666" s="410"/>
      <c r="AE666" s="410"/>
      <c r="AF666" s="410"/>
      <c r="AG666" s="410"/>
      <c r="AH666" s="410"/>
      <c r="AI666" s="410"/>
      <c r="AJ666" s="410"/>
      <c r="AK666" s="410"/>
      <c r="AL666" s="410"/>
      <c r="AM666" s="296">
        <f>SUM(Y666:AL666)</f>
        <v>1</v>
      </c>
    </row>
    <row r="667" spans="1:39"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1</v>
      </c>
      <c r="Z667" s="411">
        <f t="shared" ref="Z667" si="1865">Z666</f>
        <v>0</v>
      </c>
      <c r="AA667" s="411">
        <f t="shared" ref="AA667" si="1866">AA666</f>
        <v>0</v>
      </c>
      <c r="AB667" s="411">
        <f t="shared" ref="AB667" si="1867">AB666</f>
        <v>0</v>
      </c>
      <c r="AC667" s="411">
        <f t="shared" ref="AC667" si="1868">AC666</f>
        <v>0</v>
      </c>
      <c r="AD667" s="411">
        <f t="shared" ref="AD667" si="1869">AD666</f>
        <v>0</v>
      </c>
      <c r="AE667" s="411">
        <f t="shared" ref="AE667" si="1870">AE666</f>
        <v>0</v>
      </c>
      <c r="AF667" s="411">
        <f t="shared" ref="AF667" si="1871">AF666</f>
        <v>0</v>
      </c>
      <c r="AG667" s="411">
        <f t="shared" ref="AG667" si="1872">AG666</f>
        <v>0</v>
      </c>
      <c r="AH667" s="411">
        <f t="shared" ref="AH667" si="1873">AH666</f>
        <v>0</v>
      </c>
      <c r="AI667" s="411">
        <f t="shared" ref="AI667" si="1874">AI666</f>
        <v>0</v>
      </c>
      <c r="AJ667" s="411">
        <f t="shared" ref="AJ667" si="1875">AJ666</f>
        <v>0</v>
      </c>
      <c r="AK667" s="411">
        <f t="shared" ref="AK667" si="1876">AK666</f>
        <v>0</v>
      </c>
      <c r="AL667" s="411">
        <f t="shared" ref="AL667" si="1877">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30" outlineLevel="1">
      <c r="A669" s="532">
        <v>22</v>
      </c>
      <c r="B669" s="428" t="s">
        <v>114</v>
      </c>
      <c r="C669" s="291" t="s">
        <v>25</v>
      </c>
      <c r="D669" s="295">
        <v>109993.396305</v>
      </c>
      <c r="E669" s="798">
        <f>D669+(F669-D669)/2</f>
        <v>109993.396305</v>
      </c>
      <c r="F669" s="798">
        <v>109993.396305</v>
      </c>
      <c r="G669" s="295"/>
      <c r="H669" s="295"/>
      <c r="I669" s="295"/>
      <c r="J669" s="295"/>
      <c r="K669" s="295"/>
      <c r="L669" s="295"/>
      <c r="M669" s="295"/>
      <c r="N669" s="291"/>
      <c r="O669" s="295"/>
      <c r="P669" s="295"/>
      <c r="Q669" s="295"/>
      <c r="R669" s="295"/>
      <c r="S669" s="295"/>
      <c r="T669" s="295"/>
      <c r="U669" s="295"/>
      <c r="V669" s="295"/>
      <c r="W669" s="295"/>
      <c r="X669" s="295"/>
      <c r="Y669" s="410">
        <v>1</v>
      </c>
      <c r="Z669" s="410"/>
      <c r="AA669" s="410"/>
      <c r="AB669" s="410"/>
      <c r="AC669" s="410"/>
      <c r="AD669" s="410"/>
      <c r="AE669" s="410"/>
      <c r="AF669" s="410"/>
      <c r="AG669" s="410"/>
      <c r="AH669" s="410"/>
      <c r="AI669" s="410"/>
      <c r="AJ669" s="410"/>
      <c r="AK669" s="410"/>
      <c r="AL669" s="410"/>
      <c r="AM669" s="296">
        <f>SUM(Y669:AL669)</f>
        <v>1</v>
      </c>
    </row>
    <row r="670" spans="1:39" outlineLevel="1">
      <c r="A670" s="532"/>
      <c r="B670" s="294" t="s">
        <v>310</v>
      </c>
      <c r="C670" s="291" t="s">
        <v>163</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1</v>
      </c>
      <c r="Z670" s="411">
        <f t="shared" ref="Z670" si="1878">Z669</f>
        <v>0</v>
      </c>
      <c r="AA670" s="411">
        <f t="shared" ref="AA670" si="1879">AA669</f>
        <v>0</v>
      </c>
      <c r="AB670" s="411">
        <f t="shared" ref="AB670" si="1880">AB669</f>
        <v>0</v>
      </c>
      <c r="AC670" s="411">
        <f t="shared" ref="AC670" si="1881">AC669</f>
        <v>0</v>
      </c>
      <c r="AD670" s="411">
        <f t="shared" ref="AD670" si="1882">AD669</f>
        <v>0</v>
      </c>
      <c r="AE670" s="411">
        <f t="shared" ref="AE670" si="1883">AE669</f>
        <v>0</v>
      </c>
      <c r="AF670" s="411">
        <f t="shared" ref="AF670" si="1884">AF669</f>
        <v>0</v>
      </c>
      <c r="AG670" s="411">
        <f t="shared" ref="AG670" si="1885">AG669</f>
        <v>0</v>
      </c>
      <c r="AH670" s="411">
        <f t="shared" ref="AH670" si="1886">AH669</f>
        <v>0</v>
      </c>
      <c r="AI670" s="411">
        <f t="shared" ref="AI670" si="1887">AI669</f>
        <v>0</v>
      </c>
      <c r="AJ670" s="411">
        <f t="shared" ref="AJ670" si="1888">AJ669</f>
        <v>0</v>
      </c>
      <c r="AK670" s="411">
        <f t="shared" ref="AK670" si="1889">AK669</f>
        <v>0</v>
      </c>
      <c r="AL670" s="411">
        <f t="shared" ref="AL670" si="1890">AL669</f>
        <v>0</v>
      </c>
      <c r="AM670" s="306"/>
    </row>
    <row r="671" spans="1:39" outlineLevel="1">
      <c r="A671" s="532"/>
      <c r="B671" s="294"/>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2"/>
      <c r="Z671" s="425"/>
      <c r="AA671" s="425"/>
      <c r="AB671" s="425"/>
      <c r="AC671" s="425"/>
      <c r="AD671" s="425"/>
      <c r="AE671" s="425"/>
      <c r="AF671" s="425"/>
      <c r="AG671" s="425"/>
      <c r="AH671" s="425"/>
      <c r="AI671" s="425"/>
      <c r="AJ671" s="425"/>
      <c r="AK671" s="425"/>
      <c r="AL671" s="425"/>
      <c r="AM671" s="306"/>
    </row>
    <row r="672" spans="1:39" ht="30" outlineLevel="1">
      <c r="A672" s="532">
        <v>23</v>
      </c>
      <c r="B672" s="428" t="s">
        <v>115</v>
      </c>
      <c r="C672" s="291" t="s">
        <v>25</v>
      </c>
      <c r="D672" s="295">
        <v>36146.507967703321</v>
      </c>
      <c r="E672" s="295">
        <f>D672+(F672-D672)/2</f>
        <v>36146.507967703321</v>
      </c>
      <c r="F672" s="295">
        <v>36146.507967703321</v>
      </c>
      <c r="G672" s="295"/>
      <c r="H672" s="295"/>
      <c r="I672" s="295"/>
      <c r="J672" s="295"/>
      <c r="K672" s="295"/>
      <c r="L672" s="295"/>
      <c r="M672" s="295"/>
      <c r="N672" s="291"/>
      <c r="O672" s="295"/>
      <c r="P672" s="295"/>
      <c r="Q672" s="295"/>
      <c r="R672" s="295"/>
      <c r="S672" s="295"/>
      <c r="T672" s="295"/>
      <c r="U672" s="295"/>
      <c r="V672" s="295"/>
      <c r="W672" s="295"/>
      <c r="X672" s="295"/>
      <c r="Y672" s="410">
        <v>1</v>
      </c>
      <c r="Z672" s="410"/>
      <c r="AA672" s="410"/>
      <c r="AB672" s="410"/>
      <c r="AC672" s="410"/>
      <c r="AD672" s="410"/>
      <c r="AE672" s="410"/>
      <c r="AF672" s="410"/>
      <c r="AG672" s="410"/>
      <c r="AH672" s="410"/>
      <c r="AI672" s="410"/>
      <c r="AJ672" s="410"/>
      <c r="AK672" s="410"/>
      <c r="AL672" s="410"/>
      <c r="AM672" s="296">
        <f>SUM(Y672:AL672)</f>
        <v>1</v>
      </c>
    </row>
    <row r="673" spans="1:39" outlineLevel="1">
      <c r="A673" s="532"/>
      <c r="B673" s="294" t="s">
        <v>310</v>
      </c>
      <c r="C673" s="291" t="s">
        <v>163</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1">
        <f>Y672</f>
        <v>1</v>
      </c>
      <c r="Z673" s="411">
        <f t="shared" ref="Z673" si="1891">Z672</f>
        <v>0</v>
      </c>
      <c r="AA673" s="411">
        <f t="shared" ref="AA673" si="1892">AA672</f>
        <v>0</v>
      </c>
      <c r="AB673" s="411">
        <f t="shared" ref="AB673" si="1893">AB672</f>
        <v>0</v>
      </c>
      <c r="AC673" s="411">
        <f t="shared" ref="AC673" si="1894">AC672</f>
        <v>0</v>
      </c>
      <c r="AD673" s="411">
        <f t="shared" ref="AD673" si="1895">AD672</f>
        <v>0</v>
      </c>
      <c r="AE673" s="411">
        <f t="shared" ref="AE673" si="1896">AE672</f>
        <v>0</v>
      </c>
      <c r="AF673" s="411">
        <f t="shared" ref="AF673" si="1897">AF672</f>
        <v>0</v>
      </c>
      <c r="AG673" s="411">
        <f t="shared" ref="AG673" si="1898">AG672</f>
        <v>0</v>
      </c>
      <c r="AH673" s="411">
        <f t="shared" ref="AH673" si="1899">AH672</f>
        <v>0</v>
      </c>
      <c r="AI673" s="411">
        <f t="shared" ref="AI673" si="1900">AI672</f>
        <v>0</v>
      </c>
      <c r="AJ673" s="411">
        <f t="shared" ref="AJ673" si="1901">AJ672</f>
        <v>0</v>
      </c>
      <c r="AK673" s="411">
        <f t="shared" ref="AK673" si="1902">AK672</f>
        <v>0</v>
      </c>
      <c r="AL673" s="411">
        <f t="shared" ref="AL673" si="1903">AL672</f>
        <v>0</v>
      </c>
      <c r="AM673" s="306"/>
    </row>
    <row r="674" spans="1:39" outlineLevel="1">
      <c r="A674" s="532"/>
      <c r="B674" s="430"/>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t="30" outlineLevel="1">
      <c r="A675" s="532">
        <v>24</v>
      </c>
      <c r="B675" s="428" t="s">
        <v>116</v>
      </c>
      <c r="C675" s="291" t="s">
        <v>25</v>
      </c>
      <c r="D675" s="784">
        <v>15197.960827460291</v>
      </c>
      <c r="E675" s="784">
        <f>D675+(F675-D675)/2</f>
        <v>14234.819139708592</v>
      </c>
      <c r="F675" s="784">
        <v>13271.677451956893</v>
      </c>
      <c r="G675" s="295"/>
      <c r="H675" s="295"/>
      <c r="I675" s="295"/>
      <c r="J675" s="295"/>
      <c r="K675" s="295"/>
      <c r="L675" s="295"/>
      <c r="M675" s="295"/>
      <c r="N675" s="291"/>
      <c r="O675" s="295"/>
      <c r="P675" s="295"/>
      <c r="Q675" s="295"/>
      <c r="R675" s="295"/>
      <c r="S675" s="295"/>
      <c r="T675" s="295"/>
      <c r="U675" s="295"/>
      <c r="V675" s="295"/>
      <c r="W675" s="295"/>
      <c r="X675" s="295"/>
      <c r="Y675" s="410">
        <v>1</v>
      </c>
      <c r="Z675" s="410"/>
      <c r="AA675" s="410"/>
      <c r="AB675" s="410"/>
      <c r="AC675" s="410"/>
      <c r="AD675" s="410"/>
      <c r="AE675" s="410"/>
      <c r="AF675" s="410"/>
      <c r="AG675" s="410"/>
      <c r="AH675" s="410"/>
      <c r="AI675" s="410"/>
      <c r="AJ675" s="410"/>
      <c r="AK675" s="410"/>
      <c r="AL675" s="410"/>
      <c r="AM675" s="296">
        <f>SUM(Y675:AL675)</f>
        <v>1</v>
      </c>
    </row>
    <row r="676" spans="1:39" outlineLevel="1">
      <c r="A676" s="532"/>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1</v>
      </c>
      <c r="Z676" s="411">
        <f t="shared" ref="Z676" si="1904">Z675</f>
        <v>0</v>
      </c>
      <c r="AA676" s="411">
        <f t="shared" ref="AA676" si="1905">AA675</f>
        <v>0</v>
      </c>
      <c r="AB676" s="411">
        <f t="shared" ref="AB676" si="1906">AB675</f>
        <v>0</v>
      </c>
      <c r="AC676" s="411">
        <f t="shared" ref="AC676" si="1907">AC675</f>
        <v>0</v>
      </c>
      <c r="AD676" s="411">
        <f t="shared" ref="AD676" si="1908">AD675</f>
        <v>0</v>
      </c>
      <c r="AE676" s="411">
        <f t="shared" ref="AE676" si="1909">AE675</f>
        <v>0</v>
      </c>
      <c r="AF676" s="411">
        <f t="shared" ref="AF676" si="1910">AF675</f>
        <v>0</v>
      </c>
      <c r="AG676" s="411">
        <f t="shared" ref="AG676" si="1911">AG675</f>
        <v>0</v>
      </c>
      <c r="AH676" s="411">
        <f t="shared" ref="AH676" si="1912">AH675</f>
        <v>0</v>
      </c>
      <c r="AI676" s="411">
        <f t="shared" ref="AI676" si="1913">AI675</f>
        <v>0</v>
      </c>
      <c r="AJ676" s="411">
        <f t="shared" ref="AJ676" si="1914">AJ675</f>
        <v>0</v>
      </c>
      <c r="AK676" s="411">
        <f t="shared" ref="AK676" si="1915">AK675</f>
        <v>0</v>
      </c>
      <c r="AL676" s="411">
        <f t="shared" ref="AL676" si="1916">AL675</f>
        <v>0</v>
      </c>
      <c r="AM676" s="306"/>
    </row>
    <row r="677" spans="1:39" outlineLevel="1">
      <c r="A677" s="532"/>
      <c r="B677" s="430"/>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outlineLevel="1">
      <c r="A678" s="532"/>
      <c r="B678" s="428" t="s">
        <v>813</v>
      </c>
      <c r="C678" s="291" t="s">
        <v>25</v>
      </c>
      <c r="D678" s="798">
        <v>8972.3000000000029</v>
      </c>
      <c r="E678" s="798">
        <f>D678+(F678-D678)/2</f>
        <v>8972.3000000000029</v>
      </c>
      <c r="F678" s="798">
        <v>8972.3000000000029</v>
      </c>
      <c r="G678" s="295"/>
      <c r="H678" s="295"/>
      <c r="I678" s="295"/>
      <c r="J678" s="295"/>
      <c r="K678" s="295"/>
      <c r="L678" s="295"/>
      <c r="M678" s="295"/>
      <c r="N678" s="291"/>
      <c r="O678" s="295"/>
      <c r="P678" s="295"/>
      <c r="Q678" s="295"/>
      <c r="R678" s="295"/>
      <c r="S678" s="295"/>
      <c r="T678" s="295"/>
      <c r="U678" s="295"/>
      <c r="V678" s="295"/>
      <c r="W678" s="295"/>
      <c r="X678" s="295"/>
      <c r="Y678" s="410">
        <v>1</v>
      </c>
      <c r="Z678" s="410"/>
      <c r="AA678" s="410"/>
      <c r="AB678" s="410"/>
      <c r="AC678" s="410"/>
      <c r="AD678" s="410"/>
      <c r="AE678" s="410"/>
      <c r="AF678" s="410"/>
      <c r="AG678" s="410"/>
      <c r="AH678" s="410"/>
      <c r="AI678" s="410"/>
      <c r="AJ678" s="410"/>
      <c r="AK678" s="410"/>
      <c r="AL678" s="410"/>
      <c r="AM678" s="296">
        <f>SUM(Y678:AL678)</f>
        <v>1</v>
      </c>
    </row>
    <row r="679" spans="1:39" outlineLevel="1">
      <c r="A679" s="532"/>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1</v>
      </c>
      <c r="Z679" s="411">
        <f t="shared" ref="Z679:AL679" si="1917">Z678</f>
        <v>0</v>
      </c>
      <c r="AA679" s="411">
        <f t="shared" si="1917"/>
        <v>0</v>
      </c>
      <c r="AB679" s="411">
        <f t="shared" si="1917"/>
        <v>0</v>
      </c>
      <c r="AC679" s="411">
        <f t="shared" si="1917"/>
        <v>0</v>
      </c>
      <c r="AD679" s="411">
        <f t="shared" si="1917"/>
        <v>0</v>
      </c>
      <c r="AE679" s="411">
        <f t="shared" si="1917"/>
        <v>0</v>
      </c>
      <c r="AF679" s="411">
        <f t="shared" si="1917"/>
        <v>0</v>
      </c>
      <c r="AG679" s="411">
        <f t="shared" si="1917"/>
        <v>0</v>
      </c>
      <c r="AH679" s="411">
        <f t="shared" si="1917"/>
        <v>0</v>
      </c>
      <c r="AI679" s="411">
        <f t="shared" si="1917"/>
        <v>0</v>
      </c>
      <c r="AJ679" s="411">
        <f t="shared" si="1917"/>
        <v>0</v>
      </c>
      <c r="AK679" s="411">
        <f t="shared" si="1917"/>
        <v>0</v>
      </c>
      <c r="AL679" s="411">
        <f t="shared" si="1917"/>
        <v>0</v>
      </c>
      <c r="AM679" s="306"/>
    </row>
    <row r="680" spans="1:39"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15.75" outlineLevel="1">
      <c r="A681" s="532"/>
      <c r="B681" s="288" t="s">
        <v>499</v>
      </c>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outlineLevel="1">
      <c r="A682" s="532">
        <v>25</v>
      </c>
      <c r="B682" s="428" t="s">
        <v>117</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18">Z682</f>
        <v>0</v>
      </c>
      <c r="AA683" s="411">
        <f t="shared" ref="AA683" si="1919">AA682</f>
        <v>0</v>
      </c>
      <c r="AB683" s="411">
        <f t="shared" ref="AB683" si="1920">AB682</f>
        <v>0</v>
      </c>
      <c r="AC683" s="411">
        <f t="shared" ref="AC683" si="1921">AC682</f>
        <v>0</v>
      </c>
      <c r="AD683" s="411">
        <f t="shared" ref="AD683" si="1922">AD682</f>
        <v>0</v>
      </c>
      <c r="AE683" s="411">
        <f t="shared" ref="AE683" si="1923">AE682</f>
        <v>0</v>
      </c>
      <c r="AF683" s="411">
        <f t="shared" ref="AF683" si="1924">AF682</f>
        <v>0</v>
      </c>
      <c r="AG683" s="411">
        <f t="shared" ref="AG683" si="1925">AG682</f>
        <v>0</v>
      </c>
      <c r="AH683" s="411">
        <f t="shared" ref="AH683" si="1926">AH682</f>
        <v>0</v>
      </c>
      <c r="AI683" s="411">
        <f t="shared" ref="AI683" si="1927">AI682</f>
        <v>0</v>
      </c>
      <c r="AJ683" s="411">
        <f t="shared" ref="AJ683" si="1928">AJ682</f>
        <v>0</v>
      </c>
      <c r="AK683" s="411">
        <f t="shared" ref="AK683" si="1929">AK682</f>
        <v>0</v>
      </c>
      <c r="AL683" s="411">
        <f t="shared" ref="AL683" si="1930">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outlineLevel="1">
      <c r="A685" s="532">
        <v>26</v>
      </c>
      <c r="B685" s="428" t="s">
        <v>118</v>
      </c>
      <c r="C685" s="291" t="s">
        <v>25</v>
      </c>
      <c r="D685" s="798">
        <v>2083331.1113310507</v>
      </c>
      <c r="E685" s="798">
        <f>D685+(F685-D685)/2</f>
        <v>2078179.9666811691</v>
      </c>
      <c r="F685" s="798">
        <v>2073028.8220312875</v>
      </c>
      <c r="G685" s="295"/>
      <c r="H685" s="295"/>
      <c r="I685" s="295"/>
      <c r="J685" s="295"/>
      <c r="K685" s="295"/>
      <c r="L685" s="295"/>
      <c r="M685" s="295"/>
      <c r="N685" s="295">
        <v>12</v>
      </c>
      <c r="O685" s="295"/>
      <c r="P685" s="295"/>
      <c r="Q685" s="295"/>
      <c r="R685" s="295"/>
      <c r="S685" s="295"/>
      <c r="T685" s="295"/>
      <c r="U685" s="295"/>
      <c r="V685" s="295"/>
      <c r="W685" s="295"/>
      <c r="X685" s="295"/>
      <c r="Y685" s="426">
        <v>0</v>
      </c>
      <c r="Z685" s="426">
        <v>0.33202188053030279</v>
      </c>
      <c r="AA685" s="426">
        <v>0.46179688788538042</v>
      </c>
      <c r="AB685" s="426">
        <v>0.1023326996137941</v>
      </c>
      <c r="AC685" s="426">
        <v>7.2333211277292184E-2</v>
      </c>
      <c r="AD685" s="410"/>
      <c r="AE685" s="410"/>
      <c r="AF685" s="415"/>
      <c r="AG685" s="415"/>
      <c r="AH685" s="415"/>
      <c r="AI685" s="415"/>
      <c r="AJ685" s="415"/>
      <c r="AK685" s="415"/>
      <c r="AL685" s="415"/>
      <c r="AM685" s="296">
        <f>SUM(Y685:AL685)</f>
        <v>0.96848467930676951</v>
      </c>
    </row>
    <row r="686" spans="1:39" outlineLevel="1">
      <c r="A686" s="532"/>
      <c r="B686" s="767" t="s">
        <v>726</v>
      </c>
      <c r="C686" s="291"/>
      <c r="D686" s="753">
        <f>'8.  Streetlighting'!H33</f>
        <v>257937.49790647434</v>
      </c>
      <c r="E686" s="753">
        <f>D686</f>
        <v>257937.49790647434</v>
      </c>
      <c r="F686" s="753">
        <f>D686</f>
        <v>257937.49790647434</v>
      </c>
      <c r="G686" s="295"/>
      <c r="H686" s="295"/>
      <c r="I686" s="295"/>
      <c r="J686" s="295"/>
      <c r="K686" s="295"/>
      <c r="L686" s="295"/>
      <c r="M686" s="295"/>
      <c r="N686" s="295">
        <v>12</v>
      </c>
      <c r="O686" s="295"/>
      <c r="P686" s="295"/>
      <c r="Q686" s="295"/>
      <c r="R686" s="295"/>
      <c r="S686" s="295"/>
      <c r="T686" s="295"/>
      <c r="U686" s="295"/>
      <c r="V686" s="295"/>
      <c r="W686" s="295"/>
      <c r="X686" s="295"/>
      <c r="Y686" s="426">
        <f t="shared" ref="Y686:AD686" si="1931">Y685</f>
        <v>0</v>
      </c>
      <c r="Z686" s="426">
        <f t="shared" si="1931"/>
        <v>0.33202188053030279</v>
      </c>
      <c r="AA686" s="426">
        <f t="shared" si="1931"/>
        <v>0.46179688788538042</v>
      </c>
      <c r="AB686" s="426">
        <f t="shared" si="1931"/>
        <v>0.1023326996137941</v>
      </c>
      <c r="AC686" s="426">
        <f t="shared" si="1931"/>
        <v>7.2333211277292184E-2</v>
      </c>
      <c r="AD686" s="426">
        <f t="shared" si="1931"/>
        <v>0</v>
      </c>
      <c r="AE686" s="410"/>
      <c r="AF686" s="415"/>
      <c r="AG686" s="415"/>
      <c r="AH686" s="415"/>
      <c r="AI686" s="415"/>
      <c r="AJ686" s="415"/>
      <c r="AK686" s="415"/>
      <c r="AL686" s="415"/>
      <c r="AM686" s="296"/>
    </row>
    <row r="687" spans="1:39" outlineLevel="1">
      <c r="A687" s="532"/>
      <c r="B687" s="294" t="s">
        <v>310</v>
      </c>
      <c r="C687" s="291" t="s">
        <v>163</v>
      </c>
      <c r="D687" s="295"/>
      <c r="E687" s="295"/>
      <c r="F687" s="295"/>
      <c r="G687" s="295"/>
      <c r="H687" s="295"/>
      <c r="I687" s="295"/>
      <c r="J687" s="295"/>
      <c r="K687" s="295"/>
      <c r="L687" s="295"/>
      <c r="M687" s="295"/>
      <c r="N687" s="295">
        <f>N685</f>
        <v>12</v>
      </c>
      <c r="O687" s="295"/>
      <c r="P687" s="295"/>
      <c r="Q687" s="295"/>
      <c r="R687" s="295"/>
      <c r="S687" s="295"/>
      <c r="T687" s="295"/>
      <c r="U687" s="295"/>
      <c r="V687" s="295"/>
      <c r="W687" s="295"/>
      <c r="X687" s="295"/>
      <c r="Y687" s="411">
        <f>Y685</f>
        <v>0</v>
      </c>
      <c r="Z687" s="411">
        <f t="shared" ref="Z687" si="1932">Z685</f>
        <v>0.33202188053030279</v>
      </c>
      <c r="AA687" s="411">
        <f t="shared" ref="AA687" si="1933">AA685</f>
        <v>0.46179688788538042</v>
      </c>
      <c r="AB687" s="411">
        <f t="shared" ref="AB687" si="1934">AB685</f>
        <v>0.1023326996137941</v>
      </c>
      <c r="AC687" s="411">
        <f t="shared" ref="AC687" si="1935">AC685</f>
        <v>7.2333211277292184E-2</v>
      </c>
      <c r="AD687" s="411">
        <f t="shared" ref="AD687" si="1936">AD685</f>
        <v>0</v>
      </c>
      <c r="AE687" s="411">
        <f t="shared" ref="AE687" si="1937">AE685</f>
        <v>0</v>
      </c>
      <c r="AF687" s="411">
        <f t="shared" ref="AF687" si="1938">AF685</f>
        <v>0</v>
      </c>
      <c r="AG687" s="411">
        <f t="shared" ref="AG687" si="1939">AG685</f>
        <v>0</v>
      </c>
      <c r="AH687" s="411">
        <f t="shared" ref="AH687" si="1940">AH685</f>
        <v>0</v>
      </c>
      <c r="AI687" s="411">
        <f t="shared" ref="AI687" si="1941">AI685</f>
        <v>0</v>
      </c>
      <c r="AJ687" s="411">
        <f t="shared" ref="AJ687" si="1942">AJ685</f>
        <v>0</v>
      </c>
      <c r="AK687" s="411">
        <f t="shared" ref="AK687" si="1943">AK685</f>
        <v>0</v>
      </c>
      <c r="AL687" s="411">
        <f t="shared" ref="AL687" si="1944">AL685</f>
        <v>0</v>
      </c>
      <c r="AM687" s="306"/>
    </row>
    <row r="688" spans="1:39" outlineLevel="1">
      <c r="A688" s="532"/>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532">
        <v>27</v>
      </c>
      <c r="B689" s="428" t="s">
        <v>119</v>
      </c>
      <c r="C689" s="291" t="s">
        <v>25</v>
      </c>
      <c r="D689" s="798">
        <v>165028.33518349766</v>
      </c>
      <c r="E689" s="798">
        <f>D689+(F689-D689)/2</f>
        <v>135569.82256664798</v>
      </c>
      <c r="F689" s="798">
        <v>106111.30994979829</v>
      </c>
      <c r="G689" s="295"/>
      <c r="H689" s="295"/>
      <c r="I689" s="295"/>
      <c r="J689" s="295"/>
      <c r="K689" s="295"/>
      <c r="L689" s="295"/>
      <c r="M689" s="295"/>
      <c r="N689" s="295">
        <v>12</v>
      </c>
      <c r="O689" s="295">
        <f>SUM(O499:O500)/SUM(D499:D500)*D689</f>
        <v>34.040589051739211</v>
      </c>
      <c r="P689" s="295">
        <f>SUM(P499:P500)/SUM(E499:E500)*E689</f>
        <v>27.964147712677914</v>
      </c>
      <c r="Q689" s="295">
        <f>SUM(Q499:Q500)/SUM(F499:F500)*F689</f>
        <v>22.111402204117603</v>
      </c>
      <c r="R689" s="295"/>
      <c r="S689" s="295"/>
      <c r="T689" s="295"/>
      <c r="U689" s="295"/>
      <c r="V689" s="295"/>
      <c r="W689" s="295"/>
      <c r="X689" s="295"/>
      <c r="Y689" s="426">
        <v>0</v>
      </c>
      <c r="Z689" s="426">
        <v>1</v>
      </c>
      <c r="AA689" s="426">
        <v>0</v>
      </c>
      <c r="AB689" s="426">
        <v>0</v>
      </c>
      <c r="AC689" s="426">
        <v>0</v>
      </c>
      <c r="AD689" s="410"/>
      <c r="AE689" s="410"/>
      <c r="AF689" s="415"/>
      <c r="AG689" s="415"/>
      <c r="AH689" s="415"/>
      <c r="AI689" s="415"/>
      <c r="AJ689" s="415"/>
      <c r="AK689" s="415"/>
      <c r="AL689" s="415"/>
      <c r="AM689" s="296">
        <f>SUM(Y689:AL689)</f>
        <v>1</v>
      </c>
    </row>
    <row r="690" spans="1:39"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 si="1945">Z689</f>
        <v>1</v>
      </c>
      <c r="AA690" s="411">
        <f t="shared" ref="AA690" si="1946">AA689</f>
        <v>0</v>
      </c>
      <c r="AB690" s="411">
        <f t="shared" ref="AB690" si="1947">AB689</f>
        <v>0</v>
      </c>
      <c r="AC690" s="411">
        <f t="shared" ref="AC690" si="1948">AC689</f>
        <v>0</v>
      </c>
      <c r="AD690" s="411">
        <f t="shared" ref="AD690" si="1949">AD689</f>
        <v>0</v>
      </c>
      <c r="AE690" s="411">
        <f t="shared" ref="AE690" si="1950">AE689</f>
        <v>0</v>
      </c>
      <c r="AF690" s="411">
        <f t="shared" ref="AF690" si="1951">AF689</f>
        <v>0</v>
      </c>
      <c r="AG690" s="411">
        <f t="shared" ref="AG690" si="1952">AG689</f>
        <v>0</v>
      </c>
      <c r="AH690" s="411">
        <f t="shared" ref="AH690" si="1953">AH689</f>
        <v>0</v>
      </c>
      <c r="AI690" s="411">
        <f t="shared" ref="AI690" si="1954">AI689</f>
        <v>0</v>
      </c>
      <c r="AJ690" s="411">
        <f t="shared" ref="AJ690" si="1955">AJ689</f>
        <v>0</v>
      </c>
      <c r="AK690" s="411">
        <f t="shared" ref="AK690" si="1956">AK689</f>
        <v>0</v>
      </c>
      <c r="AL690" s="411">
        <f t="shared" ref="AL690" si="1957">AL689</f>
        <v>0</v>
      </c>
      <c r="AM690" s="306"/>
    </row>
    <row r="691" spans="1:39" outlineLevel="1">
      <c r="A691" s="532"/>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532">
        <v>28</v>
      </c>
      <c r="B692" s="428" t="s">
        <v>120</v>
      </c>
      <c r="C692" s="291" t="s">
        <v>25</v>
      </c>
      <c r="D692" s="784">
        <v>178799.98999999987</v>
      </c>
      <c r="E692" s="798">
        <f>D692+(F692-D692)/2</f>
        <v>178799.98999999987</v>
      </c>
      <c r="F692" s="798">
        <v>178799.98999999987</v>
      </c>
      <c r="G692" s="295"/>
      <c r="H692" s="295"/>
      <c r="I692" s="295"/>
      <c r="J692" s="295"/>
      <c r="K692" s="295"/>
      <c r="L692" s="295"/>
      <c r="M692" s="295"/>
      <c r="N692" s="295">
        <v>12</v>
      </c>
      <c r="O692" s="295">
        <f>SUM(O502:O503)/SUM(D502:D503)*D692</f>
        <v>50.5134791933719</v>
      </c>
      <c r="P692" s="295">
        <f>SUM(P502:P503)/SUM(E502:E503)*E692</f>
        <v>50.513608728571228</v>
      </c>
      <c r="Q692" s="295">
        <f>SUM(Q502:Q503)/SUM(F502:F503)*F692</f>
        <v>50.513608728571228</v>
      </c>
      <c r="R692" s="295"/>
      <c r="S692" s="295"/>
      <c r="T692" s="295"/>
      <c r="U692" s="295"/>
      <c r="V692" s="295"/>
      <c r="W692" s="295"/>
      <c r="X692" s="295"/>
      <c r="Y692" s="426">
        <v>0</v>
      </c>
      <c r="Z692" s="426">
        <v>1</v>
      </c>
      <c r="AA692" s="426">
        <v>0</v>
      </c>
      <c r="AB692" s="426">
        <v>0</v>
      </c>
      <c r="AC692" s="426">
        <v>0</v>
      </c>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 si="1958">Z692</f>
        <v>1</v>
      </c>
      <c r="AA693" s="411">
        <f t="shared" ref="AA693" si="1959">AA692</f>
        <v>0</v>
      </c>
      <c r="AB693" s="411">
        <f t="shared" ref="AB693" si="1960">AB692</f>
        <v>0</v>
      </c>
      <c r="AC693" s="411">
        <f t="shared" ref="AC693" si="1961">AC692</f>
        <v>0</v>
      </c>
      <c r="AD693" s="411">
        <f t="shared" ref="AD693" si="1962">AD692</f>
        <v>0</v>
      </c>
      <c r="AE693" s="411">
        <f t="shared" ref="AE693" si="1963">AE692</f>
        <v>0</v>
      </c>
      <c r="AF693" s="411">
        <f t="shared" ref="AF693" si="1964">AF692</f>
        <v>0</v>
      </c>
      <c r="AG693" s="411">
        <f t="shared" ref="AG693" si="1965">AG692</f>
        <v>0</v>
      </c>
      <c r="AH693" s="411">
        <f t="shared" ref="AH693" si="1966">AH692</f>
        <v>0</v>
      </c>
      <c r="AI693" s="411">
        <f t="shared" ref="AI693" si="1967">AI692</f>
        <v>0</v>
      </c>
      <c r="AJ693" s="411">
        <f t="shared" ref="AJ693" si="1968">AJ692</f>
        <v>0</v>
      </c>
      <c r="AK693" s="411">
        <f t="shared" ref="AK693" si="1969">AK692</f>
        <v>0</v>
      </c>
      <c r="AL693" s="411">
        <f t="shared" ref="AL693" si="1970">AL692</f>
        <v>0</v>
      </c>
      <c r="AM693" s="306"/>
    </row>
    <row r="694" spans="1:39" outlineLevel="1">
      <c r="A694" s="532"/>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hidden="1" outlineLevel="1">
      <c r="A695" s="532">
        <v>29</v>
      </c>
      <c r="B695" s="428" t="s">
        <v>121</v>
      </c>
      <c r="C695" s="291" t="s">
        <v>25</v>
      </c>
      <c r="D695" s="295"/>
      <c r="E695" s="295"/>
      <c r="F695" s="295"/>
      <c r="G695" s="295"/>
      <c r="H695" s="295"/>
      <c r="I695" s="295"/>
      <c r="J695" s="295"/>
      <c r="K695" s="295"/>
      <c r="L695" s="295"/>
      <c r="M695" s="295"/>
      <c r="N695" s="295">
        <v>3</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3</v>
      </c>
      <c r="O696" s="295"/>
      <c r="P696" s="295"/>
      <c r="Q696" s="295"/>
      <c r="R696" s="295"/>
      <c r="S696" s="295"/>
      <c r="T696" s="295"/>
      <c r="U696" s="295"/>
      <c r="V696" s="295"/>
      <c r="W696" s="295"/>
      <c r="X696" s="295"/>
      <c r="Y696" s="411">
        <f>Y695</f>
        <v>0</v>
      </c>
      <c r="Z696" s="411">
        <f t="shared" ref="Z696" si="1971">Z695</f>
        <v>0</v>
      </c>
      <c r="AA696" s="411">
        <f t="shared" ref="AA696" si="1972">AA695</f>
        <v>0</v>
      </c>
      <c r="AB696" s="411">
        <f t="shared" ref="AB696" si="1973">AB695</f>
        <v>0</v>
      </c>
      <c r="AC696" s="411">
        <f t="shared" ref="AC696" si="1974">AC695</f>
        <v>0</v>
      </c>
      <c r="AD696" s="411">
        <f t="shared" ref="AD696" si="1975">AD695</f>
        <v>0</v>
      </c>
      <c r="AE696" s="411">
        <f t="shared" ref="AE696" si="1976">AE695</f>
        <v>0</v>
      </c>
      <c r="AF696" s="411">
        <f t="shared" ref="AF696" si="1977">AF695</f>
        <v>0</v>
      </c>
      <c r="AG696" s="411">
        <f t="shared" ref="AG696" si="1978">AG695</f>
        <v>0</v>
      </c>
      <c r="AH696" s="411">
        <f t="shared" ref="AH696" si="1979">AH695</f>
        <v>0</v>
      </c>
      <c r="AI696" s="411">
        <f t="shared" ref="AI696" si="1980">AI695</f>
        <v>0</v>
      </c>
      <c r="AJ696" s="411">
        <f t="shared" ref="AJ696" si="1981">AJ695</f>
        <v>0</v>
      </c>
      <c r="AK696" s="411">
        <f t="shared" ref="AK696" si="1982">AK695</f>
        <v>0</v>
      </c>
      <c r="AL696" s="411">
        <f t="shared" ref="AL696" si="1983">AL695</f>
        <v>0</v>
      </c>
      <c r="AM696" s="306"/>
    </row>
    <row r="697" spans="1:39" hidden="1" outlineLevel="1">
      <c r="A697" s="532"/>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0" hidden="1" outlineLevel="1">
      <c r="A698" s="532">
        <v>30</v>
      </c>
      <c r="B698" s="428" t="s">
        <v>122</v>
      </c>
      <c r="C698" s="291" t="s">
        <v>25</v>
      </c>
      <c r="D698" s="295"/>
      <c r="E698" s="295"/>
      <c r="F698" s="295"/>
      <c r="G698" s="295"/>
      <c r="H698" s="295"/>
      <c r="I698" s="295"/>
      <c r="J698" s="295"/>
      <c r="K698" s="295"/>
      <c r="L698" s="295"/>
      <c r="M698" s="295"/>
      <c r="N698" s="295">
        <v>12</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Y698</f>
        <v>0</v>
      </c>
      <c r="Z699" s="411">
        <f t="shared" ref="Z699" si="1984">Z698</f>
        <v>0</v>
      </c>
      <c r="AA699" s="411">
        <f t="shared" ref="AA699" si="1985">AA698</f>
        <v>0</v>
      </c>
      <c r="AB699" s="411">
        <f t="shared" ref="AB699" si="1986">AB698</f>
        <v>0</v>
      </c>
      <c r="AC699" s="411">
        <f t="shared" ref="AC699" si="1987">AC698</f>
        <v>0</v>
      </c>
      <c r="AD699" s="411">
        <f t="shared" ref="AD699" si="1988">AD698</f>
        <v>0</v>
      </c>
      <c r="AE699" s="411">
        <f t="shared" ref="AE699" si="1989">AE698</f>
        <v>0</v>
      </c>
      <c r="AF699" s="411">
        <f t="shared" ref="AF699" si="1990">AF698</f>
        <v>0</v>
      </c>
      <c r="AG699" s="411">
        <f t="shared" ref="AG699" si="1991">AG698</f>
        <v>0</v>
      </c>
      <c r="AH699" s="411">
        <f t="shared" ref="AH699" si="1992">AH698</f>
        <v>0</v>
      </c>
      <c r="AI699" s="411">
        <f t="shared" ref="AI699" si="1993">AI698</f>
        <v>0</v>
      </c>
      <c r="AJ699" s="411">
        <f t="shared" ref="AJ699" si="1994">AJ698</f>
        <v>0</v>
      </c>
      <c r="AK699" s="411">
        <f t="shared" ref="AK699" si="1995">AK698</f>
        <v>0</v>
      </c>
      <c r="AL699" s="411">
        <f t="shared" ref="AL699" si="1996">AL698</f>
        <v>0</v>
      </c>
      <c r="AM699" s="306"/>
    </row>
    <row r="700" spans="1:39" hidden="1" outlineLevel="1">
      <c r="A700" s="532"/>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0" hidden="1" outlineLevel="1">
      <c r="A701" s="532">
        <v>31</v>
      </c>
      <c r="B701" s="428" t="s">
        <v>123</v>
      </c>
      <c r="C701" s="291" t="s">
        <v>25</v>
      </c>
      <c r="D701" s="295"/>
      <c r="E701" s="295"/>
      <c r="F701" s="295"/>
      <c r="G701" s="295"/>
      <c r="H701" s="295"/>
      <c r="I701" s="295"/>
      <c r="J701" s="295"/>
      <c r="K701" s="295"/>
      <c r="L701" s="295"/>
      <c r="M701" s="295"/>
      <c r="N701" s="295">
        <v>12</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2"/>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 si="1997">Z701</f>
        <v>0</v>
      </c>
      <c r="AA702" s="411">
        <f t="shared" ref="AA702" si="1998">AA701</f>
        <v>0</v>
      </c>
      <c r="AB702" s="411">
        <f t="shared" ref="AB702" si="1999">AB701</f>
        <v>0</v>
      </c>
      <c r="AC702" s="411">
        <f t="shared" ref="AC702" si="2000">AC701</f>
        <v>0</v>
      </c>
      <c r="AD702" s="411">
        <f t="shared" ref="AD702" si="2001">AD701</f>
        <v>0</v>
      </c>
      <c r="AE702" s="411">
        <f t="shared" ref="AE702" si="2002">AE701</f>
        <v>0</v>
      </c>
      <c r="AF702" s="411">
        <f t="shared" ref="AF702" si="2003">AF701</f>
        <v>0</v>
      </c>
      <c r="AG702" s="411">
        <f t="shared" ref="AG702" si="2004">AG701</f>
        <v>0</v>
      </c>
      <c r="AH702" s="411">
        <f t="shared" ref="AH702" si="2005">AH701</f>
        <v>0</v>
      </c>
      <c r="AI702" s="411">
        <f t="shared" ref="AI702" si="2006">AI701</f>
        <v>0</v>
      </c>
      <c r="AJ702" s="411">
        <f t="shared" ref="AJ702" si="2007">AJ701</f>
        <v>0</v>
      </c>
      <c r="AK702" s="411">
        <f t="shared" ref="AK702" si="2008">AK701</f>
        <v>0</v>
      </c>
      <c r="AL702" s="411">
        <f t="shared" ref="AL702" si="2009">AL701</f>
        <v>0</v>
      </c>
      <c r="AM702" s="306"/>
    </row>
    <row r="703" spans="1:39" hidden="1" outlineLevel="1">
      <c r="A703" s="532"/>
      <c r="B703" s="428"/>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0" hidden="1" outlineLevel="1">
      <c r="A704" s="532">
        <v>32</v>
      </c>
      <c r="B704" s="428" t="s">
        <v>124</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idden="1" outlineLevel="1">
      <c r="A705" s="532"/>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2010">Z704</f>
        <v>0</v>
      </c>
      <c r="AA705" s="411">
        <f t="shared" ref="AA705" si="2011">AA704</f>
        <v>0</v>
      </c>
      <c r="AB705" s="411">
        <f t="shared" ref="AB705" si="2012">AB704</f>
        <v>0</v>
      </c>
      <c r="AC705" s="411">
        <f t="shared" ref="AC705" si="2013">AC704</f>
        <v>0</v>
      </c>
      <c r="AD705" s="411">
        <f t="shared" ref="AD705" si="2014">AD704</f>
        <v>0</v>
      </c>
      <c r="AE705" s="411">
        <f t="shared" ref="AE705" si="2015">AE704</f>
        <v>0</v>
      </c>
      <c r="AF705" s="411">
        <f t="shared" ref="AF705" si="2016">AF704</f>
        <v>0</v>
      </c>
      <c r="AG705" s="411">
        <f t="shared" ref="AG705" si="2017">AG704</f>
        <v>0</v>
      </c>
      <c r="AH705" s="411">
        <f t="shared" ref="AH705" si="2018">AH704</f>
        <v>0</v>
      </c>
      <c r="AI705" s="411">
        <f t="shared" ref="AI705" si="2019">AI704</f>
        <v>0</v>
      </c>
      <c r="AJ705" s="411">
        <f t="shared" ref="AJ705" si="2020">AJ704</f>
        <v>0</v>
      </c>
      <c r="AK705" s="411">
        <f t="shared" ref="AK705" si="2021">AK704</f>
        <v>0</v>
      </c>
      <c r="AL705" s="411">
        <f t="shared" ref="AL705" si="2022">AL704</f>
        <v>0</v>
      </c>
      <c r="AM705" s="306"/>
    </row>
    <row r="706" spans="1:39" hidden="1" outlineLevel="1">
      <c r="A706" s="532"/>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5.75" hidden="1" outlineLevel="1">
      <c r="A707" s="532"/>
      <c r="B707" s="288" t="s">
        <v>500</v>
      </c>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33</v>
      </c>
      <c r="B708" s="428" t="s">
        <v>125</v>
      </c>
      <c r="C708" s="291" t="s">
        <v>25</v>
      </c>
      <c r="D708" s="295"/>
      <c r="E708" s="295"/>
      <c r="F708" s="295"/>
      <c r="G708" s="295"/>
      <c r="H708" s="295"/>
      <c r="I708" s="295"/>
      <c r="J708" s="295"/>
      <c r="K708" s="295"/>
      <c r="L708" s="295"/>
      <c r="M708" s="295"/>
      <c r="N708" s="295">
        <v>0</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0</v>
      </c>
      <c r="O709" s="295"/>
      <c r="P709" s="295"/>
      <c r="Q709" s="295"/>
      <c r="R709" s="295"/>
      <c r="S709" s="295"/>
      <c r="T709" s="295"/>
      <c r="U709" s="295"/>
      <c r="V709" s="295"/>
      <c r="W709" s="295"/>
      <c r="X709" s="295"/>
      <c r="Y709" s="411">
        <f>Y708</f>
        <v>0</v>
      </c>
      <c r="Z709" s="411">
        <f t="shared" ref="Z709" si="2023">Z708</f>
        <v>0</v>
      </c>
      <c r="AA709" s="411">
        <f t="shared" ref="AA709" si="2024">AA708</f>
        <v>0</v>
      </c>
      <c r="AB709" s="411">
        <f t="shared" ref="AB709" si="2025">AB708</f>
        <v>0</v>
      </c>
      <c r="AC709" s="411">
        <f t="shared" ref="AC709" si="2026">AC708</f>
        <v>0</v>
      </c>
      <c r="AD709" s="411">
        <f t="shared" ref="AD709" si="2027">AD708</f>
        <v>0</v>
      </c>
      <c r="AE709" s="411">
        <f t="shared" ref="AE709" si="2028">AE708</f>
        <v>0</v>
      </c>
      <c r="AF709" s="411">
        <f t="shared" ref="AF709" si="2029">AF708</f>
        <v>0</v>
      </c>
      <c r="AG709" s="411">
        <f t="shared" ref="AG709" si="2030">AG708</f>
        <v>0</v>
      </c>
      <c r="AH709" s="411">
        <f t="shared" ref="AH709" si="2031">AH708</f>
        <v>0</v>
      </c>
      <c r="AI709" s="411">
        <f t="shared" ref="AI709" si="2032">AI708</f>
        <v>0</v>
      </c>
      <c r="AJ709" s="411">
        <f t="shared" ref="AJ709" si="2033">AJ708</f>
        <v>0</v>
      </c>
      <c r="AK709" s="411">
        <f t="shared" ref="AK709" si="2034">AK708</f>
        <v>0</v>
      </c>
      <c r="AL709" s="411">
        <f t="shared" ref="AL709" si="2035">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2">
        <v>34</v>
      </c>
      <c r="B711" s="428" t="s">
        <v>126</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2036">Z711</f>
        <v>0</v>
      </c>
      <c r="AA712" s="411">
        <f t="shared" ref="AA712" si="2037">AA711</f>
        <v>0</v>
      </c>
      <c r="AB712" s="411">
        <f t="shared" ref="AB712" si="2038">AB711</f>
        <v>0</v>
      </c>
      <c r="AC712" s="411">
        <f t="shared" ref="AC712" si="2039">AC711</f>
        <v>0</v>
      </c>
      <c r="AD712" s="411">
        <f t="shared" ref="AD712" si="2040">AD711</f>
        <v>0</v>
      </c>
      <c r="AE712" s="411">
        <f t="shared" ref="AE712" si="2041">AE711</f>
        <v>0</v>
      </c>
      <c r="AF712" s="411">
        <f t="shared" ref="AF712" si="2042">AF711</f>
        <v>0</v>
      </c>
      <c r="AG712" s="411">
        <f t="shared" ref="AG712" si="2043">AG711</f>
        <v>0</v>
      </c>
      <c r="AH712" s="411">
        <f t="shared" ref="AH712" si="2044">AH711</f>
        <v>0</v>
      </c>
      <c r="AI712" s="411">
        <f t="shared" ref="AI712" si="2045">AI711</f>
        <v>0</v>
      </c>
      <c r="AJ712" s="411">
        <f t="shared" ref="AJ712" si="2046">AJ711</f>
        <v>0</v>
      </c>
      <c r="AK712" s="411">
        <f t="shared" ref="AK712" si="2047">AK711</f>
        <v>0</v>
      </c>
      <c r="AL712" s="411">
        <f t="shared" ref="AL712" si="2048">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idden="1" outlineLevel="1">
      <c r="A714" s="532">
        <v>35</v>
      </c>
      <c r="B714" s="428" t="s">
        <v>127</v>
      </c>
      <c r="C714" s="291" t="s">
        <v>25</v>
      </c>
      <c r="D714" s="295"/>
      <c r="E714" s="295"/>
      <c r="F714" s="295"/>
      <c r="G714" s="295"/>
      <c r="H714" s="295"/>
      <c r="I714" s="295"/>
      <c r="J714" s="295"/>
      <c r="K714" s="295"/>
      <c r="L714" s="295"/>
      <c r="M714" s="295"/>
      <c r="N714" s="295">
        <v>0</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0</v>
      </c>
      <c r="Z715" s="411">
        <f t="shared" ref="Z715" si="2049">Z714</f>
        <v>0</v>
      </c>
      <c r="AA715" s="411">
        <f t="shared" ref="AA715" si="2050">AA714</f>
        <v>0</v>
      </c>
      <c r="AB715" s="411">
        <f t="shared" ref="AB715" si="2051">AB714</f>
        <v>0</v>
      </c>
      <c r="AC715" s="411">
        <f t="shared" ref="AC715" si="2052">AC714</f>
        <v>0</v>
      </c>
      <c r="AD715" s="411">
        <f t="shared" ref="AD715" si="2053">AD714</f>
        <v>0</v>
      </c>
      <c r="AE715" s="411">
        <f t="shared" ref="AE715" si="2054">AE714</f>
        <v>0</v>
      </c>
      <c r="AF715" s="411">
        <f t="shared" ref="AF715" si="2055">AF714</f>
        <v>0</v>
      </c>
      <c r="AG715" s="411">
        <f t="shared" ref="AG715" si="2056">AG714</f>
        <v>0</v>
      </c>
      <c r="AH715" s="411">
        <f t="shared" ref="AH715" si="2057">AH714</f>
        <v>0</v>
      </c>
      <c r="AI715" s="411">
        <f t="shared" ref="AI715" si="2058">AI714</f>
        <v>0</v>
      </c>
      <c r="AJ715" s="411">
        <f t="shared" ref="AJ715" si="2059">AJ714</f>
        <v>0</v>
      </c>
      <c r="AK715" s="411">
        <f t="shared" ref="AK715" si="2060">AK714</f>
        <v>0</v>
      </c>
      <c r="AL715" s="411">
        <f t="shared" ref="AL715" si="2061">AL714</f>
        <v>0</v>
      </c>
      <c r="AM715" s="306"/>
    </row>
    <row r="716" spans="1:39" hidden="1" outlineLevel="1">
      <c r="A716" s="532"/>
      <c r="B716" s="431"/>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5.75" hidden="1" outlineLevel="1">
      <c r="A717" s="532"/>
      <c r="B717" s="288" t="s">
        <v>501</v>
      </c>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45" hidden="1" outlineLevel="1">
      <c r="A718" s="532">
        <v>36</v>
      </c>
      <c r="B718" s="428" t="s">
        <v>128</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idden="1" outlineLevel="1">
      <c r="A719" s="532"/>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2062">Z718</f>
        <v>0</v>
      </c>
      <c r="AA719" s="411">
        <f t="shared" ref="AA719" si="2063">AA718</f>
        <v>0</v>
      </c>
      <c r="AB719" s="411">
        <f t="shared" ref="AB719" si="2064">AB718</f>
        <v>0</v>
      </c>
      <c r="AC719" s="411">
        <f t="shared" ref="AC719" si="2065">AC718</f>
        <v>0</v>
      </c>
      <c r="AD719" s="411">
        <f t="shared" ref="AD719" si="2066">AD718</f>
        <v>0</v>
      </c>
      <c r="AE719" s="411">
        <f t="shared" ref="AE719" si="2067">AE718</f>
        <v>0</v>
      </c>
      <c r="AF719" s="411">
        <f t="shared" ref="AF719" si="2068">AF718</f>
        <v>0</v>
      </c>
      <c r="AG719" s="411">
        <f t="shared" ref="AG719" si="2069">AG718</f>
        <v>0</v>
      </c>
      <c r="AH719" s="411">
        <f t="shared" ref="AH719" si="2070">AH718</f>
        <v>0</v>
      </c>
      <c r="AI719" s="411">
        <f t="shared" ref="AI719" si="2071">AI718</f>
        <v>0</v>
      </c>
      <c r="AJ719" s="411">
        <f t="shared" ref="AJ719" si="2072">AJ718</f>
        <v>0</v>
      </c>
      <c r="AK719" s="411">
        <f t="shared" ref="AK719" si="2073">AK718</f>
        <v>0</v>
      </c>
      <c r="AL719" s="411">
        <f t="shared" ref="AL719" si="2074">AL718</f>
        <v>0</v>
      </c>
      <c r="AM719" s="306"/>
    </row>
    <row r="720" spans="1:39" hidden="1" outlineLevel="1">
      <c r="A720" s="532"/>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0" hidden="1" outlineLevel="1">
      <c r="A721" s="532">
        <v>37</v>
      </c>
      <c r="B721" s="428" t="s">
        <v>129</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idden="1" outlineLevel="1">
      <c r="A722" s="532"/>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2075">Z721</f>
        <v>0</v>
      </c>
      <c r="AA722" s="411">
        <f t="shared" ref="AA722" si="2076">AA721</f>
        <v>0</v>
      </c>
      <c r="AB722" s="411">
        <f t="shared" ref="AB722" si="2077">AB721</f>
        <v>0</v>
      </c>
      <c r="AC722" s="411">
        <f t="shared" ref="AC722" si="2078">AC721</f>
        <v>0</v>
      </c>
      <c r="AD722" s="411">
        <f t="shared" ref="AD722" si="2079">AD721</f>
        <v>0</v>
      </c>
      <c r="AE722" s="411">
        <f t="shared" ref="AE722" si="2080">AE721</f>
        <v>0</v>
      </c>
      <c r="AF722" s="411">
        <f t="shared" ref="AF722" si="2081">AF721</f>
        <v>0</v>
      </c>
      <c r="AG722" s="411">
        <f t="shared" ref="AG722" si="2082">AG721</f>
        <v>0</v>
      </c>
      <c r="AH722" s="411">
        <f t="shared" ref="AH722" si="2083">AH721</f>
        <v>0</v>
      </c>
      <c r="AI722" s="411">
        <f t="shared" ref="AI722" si="2084">AI721</f>
        <v>0</v>
      </c>
      <c r="AJ722" s="411">
        <f t="shared" ref="AJ722" si="2085">AJ721</f>
        <v>0</v>
      </c>
      <c r="AK722" s="411">
        <f t="shared" ref="AK722" si="2086">AK721</f>
        <v>0</v>
      </c>
      <c r="AL722" s="411">
        <f t="shared" ref="AL722" si="2087">AL721</f>
        <v>0</v>
      </c>
      <c r="AM722" s="306"/>
    </row>
    <row r="723" spans="1:39" hidden="1"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idden="1" outlineLevel="1">
      <c r="A724" s="532">
        <v>38</v>
      </c>
      <c r="B724" s="428" t="s">
        <v>130</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idden="1"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088">Z724</f>
        <v>0</v>
      </c>
      <c r="AA725" s="411">
        <f t="shared" ref="AA725" si="2089">AA724</f>
        <v>0</v>
      </c>
      <c r="AB725" s="411">
        <f t="shared" ref="AB725" si="2090">AB724</f>
        <v>0</v>
      </c>
      <c r="AC725" s="411">
        <f t="shared" ref="AC725" si="2091">AC724</f>
        <v>0</v>
      </c>
      <c r="AD725" s="411">
        <f t="shared" ref="AD725" si="2092">AD724</f>
        <v>0</v>
      </c>
      <c r="AE725" s="411">
        <f t="shared" ref="AE725" si="2093">AE724</f>
        <v>0</v>
      </c>
      <c r="AF725" s="411">
        <f t="shared" ref="AF725" si="2094">AF724</f>
        <v>0</v>
      </c>
      <c r="AG725" s="411">
        <f t="shared" ref="AG725" si="2095">AG724</f>
        <v>0</v>
      </c>
      <c r="AH725" s="411">
        <f t="shared" ref="AH725" si="2096">AH724</f>
        <v>0</v>
      </c>
      <c r="AI725" s="411">
        <f t="shared" ref="AI725" si="2097">AI724</f>
        <v>0</v>
      </c>
      <c r="AJ725" s="411">
        <f t="shared" ref="AJ725" si="2098">AJ724</f>
        <v>0</v>
      </c>
      <c r="AK725" s="411">
        <f t="shared" ref="AK725" si="2099">AK724</f>
        <v>0</v>
      </c>
      <c r="AL725" s="411">
        <f t="shared" ref="AL725" si="2100">AL724</f>
        <v>0</v>
      </c>
      <c r="AM725" s="306"/>
    </row>
    <row r="726" spans="1:39" hidden="1"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hidden="1" outlineLevel="1">
      <c r="A727" s="532">
        <v>39</v>
      </c>
      <c r="B727" s="428" t="s">
        <v>131</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idden="1"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01">Z727</f>
        <v>0</v>
      </c>
      <c r="AA728" s="411">
        <f t="shared" ref="AA728" si="2102">AA727</f>
        <v>0</v>
      </c>
      <c r="AB728" s="411">
        <f t="shared" ref="AB728" si="2103">AB727</f>
        <v>0</v>
      </c>
      <c r="AC728" s="411">
        <f t="shared" ref="AC728" si="2104">AC727</f>
        <v>0</v>
      </c>
      <c r="AD728" s="411">
        <f t="shared" ref="AD728" si="2105">AD727</f>
        <v>0</v>
      </c>
      <c r="AE728" s="411">
        <f t="shared" ref="AE728" si="2106">AE727</f>
        <v>0</v>
      </c>
      <c r="AF728" s="411">
        <f t="shared" ref="AF728" si="2107">AF727</f>
        <v>0</v>
      </c>
      <c r="AG728" s="411">
        <f t="shared" ref="AG728" si="2108">AG727</f>
        <v>0</v>
      </c>
      <c r="AH728" s="411">
        <f t="shared" ref="AH728" si="2109">AH727</f>
        <v>0</v>
      </c>
      <c r="AI728" s="411">
        <f t="shared" ref="AI728" si="2110">AI727</f>
        <v>0</v>
      </c>
      <c r="AJ728" s="411">
        <f t="shared" ref="AJ728" si="2111">AJ727</f>
        <v>0</v>
      </c>
      <c r="AK728" s="411">
        <f t="shared" ref="AK728" si="2112">AK727</f>
        <v>0</v>
      </c>
      <c r="AL728" s="411">
        <f t="shared" ref="AL728" si="2113">AL727</f>
        <v>0</v>
      </c>
      <c r="AM728" s="306"/>
    </row>
    <row r="729" spans="1:39" hidden="1"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hidden="1" outlineLevel="1">
      <c r="A730" s="532">
        <v>40</v>
      </c>
      <c r="B730" s="428" t="s">
        <v>132</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idden="1"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114">Z730</f>
        <v>0</v>
      </c>
      <c r="AA731" s="411">
        <f t="shared" ref="AA731" si="2115">AA730</f>
        <v>0</v>
      </c>
      <c r="AB731" s="411">
        <f t="shared" ref="AB731" si="2116">AB730</f>
        <v>0</v>
      </c>
      <c r="AC731" s="411">
        <f t="shared" ref="AC731" si="2117">AC730</f>
        <v>0</v>
      </c>
      <c r="AD731" s="411">
        <f t="shared" ref="AD731" si="2118">AD730</f>
        <v>0</v>
      </c>
      <c r="AE731" s="411">
        <f t="shared" ref="AE731" si="2119">AE730</f>
        <v>0</v>
      </c>
      <c r="AF731" s="411">
        <f t="shared" ref="AF731" si="2120">AF730</f>
        <v>0</v>
      </c>
      <c r="AG731" s="411">
        <f t="shared" ref="AG731" si="2121">AG730</f>
        <v>0</v>
      </c>
      <c r="AH731" s="411">
        <f t="shared" ref="AH731" si="2122">AH730</f>
        <v>0</v>
      </c>
      <c r="AI731" s="411">
        <f t="shared" ref="AI731" si="2123">AI730</f>
        <v>0</v>
      </c>
      <c r="AJ731" s="411">
        <f t="shared" ref="AJ731" si="2124">AJ730</f>
        <v>0</v>
      </c>
      <c r="AK731" s="411">
        <f t="shared" ref="AK731" si="2125">AK730</f>
        <v>0</v>
      </c>
      <c r="AL731" s="411">
        <f t="shared" ref="AL731" si="2126">AL730</f>
        <v>0</v>
      </c>
      <c r="AM731" s="306"/>
    </row>
    <row r="732" spans="1:39" hidden="1"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45" hidden="1" outlineLevel="1">
      <c r="A733" s="532">
        <v>41</v>
      </c>
      <c r="B733" s="428" t="s">
        <v>133</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idden="1"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127">Z733</f>
        <v>0</v>
      </c>
      <c r="AA734" s="411">
        <f t="shared" ref="AA734" si="2128">AA733</f>
        <v>0</v>
      </c>
      <c r="AB734" s="411">
        <f t="shared" ref="AB734" si="2129">AB733</f>
        <v>0</v>
      </c>
      <c r="AC734" s="411">
        <f t="shared" ref="AC734" si="2130">AC733</f>
        <v>0</v>
      </c>
      <c r="AD734" s="411">
        <f t="shared" ref="AD734" si="2131">AD733</f>
        <v>0</v>
      </c>
      <c r="AE734" s="411">
        <f t="shared" ref="AE734" si="2132">AE733</f>
        <v>0</v>
      </c>
      <c r="AF734" s="411">
        <f t="shared" ref="AF734" si="2133">AF733</f>
        <v>0</v>
      </c>
      <c r="AG734" s="411">
        <f t="shared" ref="AG734" si="2134">AG733</f>
        <v>0</v>
      </c>
      <c r="AH734" s="411">
        <f t="shared" ref="AH734" si="2135">AH733</f>
        <v>0</v>
      </c>
      <c r="AI734" s="411">
        <f t="shared" ref="AI734" si="2136">AI733</f>
        <v>0</v>
      </c>
      <c r="AJ734" s="411">
        <f t="shared" ref="AJ734" si="2137">AJ733</f>
        <v>0</v>
      </c>
      <c r="AK734" s="411">
        <f t="shared" ref="AK734" si="2138">AK733</f>
        <v>0</v>
      </c>
      <c r="AL734" s="411">
        <f t="shared" ref="AL734" si="2139">AL733</f>
        <v>0</v>
      </c>
      <c r="AM734" s="306"/>
    </row>
    <row r="735" spans="1:39" hidden="1"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45" hidden="1" outlineLevel="1">
      <c r="A736" s="532">
        <v>42</v>
      </c>
      <c r="B736" s="428" t="s">
        <v>134</v>
      </c>
      <c r="C736" s="291" t="s">
        <v>25</v>
      </c>
      <c r="D736" s="295"/>
      <c r="E736" s="295"/>
      <c r="F736" s="295"/>
      <c r="G736" s="295"/>
      <c r="H736" s="295"/>
      <c r="I736" s="295"/>
      <c r="J736" s="295"/>
      <c r="K736" s="295"/>
      <c r="L736" s="295"/>
      <c r="M736" s="295"/>
      <c r="N736" s="291"/>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idden="1" outlineLevel="1">
      <c r="A737" s="532"/>
      <c r="B737" s="294" t="s">
        <v>310</v>
      </c>
      <c r="C737" s="291" t="s">
        <v>163</v>
      </c>
      <c r="D737" s="295"/>
      <c r="E737" s="295"/>
      <c r="F737" s="295"/>
      <c r="G737" s="295"/>
      <c r="H737" s="295"/>
      <c r="I737" s="295"/>
      <c r="J737" s="295"/>
      <c r="K737" s="295"/>
      <c r="L737" s="295"/>
      <c r="M737" s="295"/>
      <c r="N737" s="468"/>
      <c r="O737" s="295"/>
      <c r="P737" s="295"/>
      <c r="Q737" s="295"/>
      <c r="R737" s="295"/>
      <c r="S737" s="295"/>
      <c r="T737" s="295"/>
      <c r="U737" s="295"/>
      <c r="V737" s="295"/>
      <c r="W737" s="295"/>
      <c r="X737" s="295"/>
      <c r="Y737" s="411">
        <f>Y736</f>
        <v>0</v>
      </c>
      <c r="Z737" s="411">
        <f t="shared" ref="Z737" si="2140">Z736</f>
        <v>0</v>
      </c>
      <c r="AA737" s="411">
        <f t="shared" ref="AA737" si="2141">AA736</f>
        <v>0</v>
      </c>
      <c r="AB737" s="411">
        <f t="shared" ref="AB737" si="2142">AB736</f>
        <v>0</v>
      </c>
      <c r="AC737" s="411">
        <f t="shared" ref="AC737" si="2143">AC736</f>
        <v>0</v>
      </c>
      <c r="AD737" s="411">
        <f t="shared" ref="AD737" si="2144">AD736</f>
        <v>0</v>
      </c>
      <c r="AE737" s="411">
        <f t="shared" ref="AE737" si="2145">AE736</f>
        <v>0</v>
      </c>
      <c r="AF737" s="411">
        <f t="shared" ref="AF737" si="2146">AF736</f>
        <v>0</v>
      </c>
      <c r="AG737" s="411">
        <f t="shared" ref="AG737" si="2147">AG736</f>
        <v>0</v>
      </c>
      <c r="AH737" s="411">
        <f t="shared" ref="AH737" si="2148">AH736</f>
        <v>0</v>
      </c>
      <c r="AI737" s="411">
        <f t="shared" ref="AI737" si="2149">AI736</f>
        <v>0</v>
      </c>
      <c r="AJ737" s="411">
        <f t="shared" ref="AJ737" si="2150">AJ736</f>
        <v>0</v>
      </c>
      <c r="AK737" s="411">
        <f t="shared" ref="AK737" si="2151">AK736</f>
        <v>0</v>
      </c>
      <c r="AL737" s="411">
        <f t="shared" ref="AL737" si="2152">AL736</f>
        <v>0</v>
      </c>
      <c r="AM737" s="306"/>
    </row>
    <row r="738" spans="1:39" hidden="1"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0" hidden="1" outlineLevel="1">
      <c r="A739" s="532">
        <v>43</v>
      </c>
      <c r="B739" s="428" t="s">
        <v>135</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idden="1"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Y739</f>
        <v>0</v>
      </c>
      <c r="Z740" s="411">
        <f t="shared" ref="Z740" si="2153">Z739</f>
        <v>0</v>
      </c>
      <c r="AA740" s="411">
        <f t="shared" ref="AA740" si="2154">AA739</f>
        <v>0</v>
      </c>
      <c r="AB740" s="411">
        <f t="shared" ref="AB740" si="2155">AB739</f>
        <v>0</v>
      </c>
      <c r="AC740" s="411">
        <f t="shared" ref="AC740" si="2156">AC739</f>
        <v>0</v>
      </c>
      <c r="AD740" s="411">
        <f t="shared" ref="AD740" si="2157">AD739</f>
        <v>0</v>
      </c>
      <c r="AE740" s="411">
        <f t="shared" ref="AE740" si="2158">AE739</f>
        <v>0</v>
      </c>
      <c r="AF740" s="411">
        <f t="shared" ref="AF740" si="2159">AF739</f>
        <v>0</v>
      </c>
      <c r="AG740" s="411">
        <f t="shared" ref="AG740" si="2160">AG739</f>
        <v>0</v>
      </c>
      <c r="AH740" s="411">
        <f t="shared" ref="AH740" si="2161">AH739</f>
        <v>0</v>
      </c>
      <c r="AI740" s="411">
        <f t="shared" ref="AI740" si="2162">AI739</f>
        <v>0</v>
      </c>
      <c r="AJ740" s="411">
        <f t="shared" ref="AJ740" si="2163">AJ739</f>
        <v>0</v>
      </c>
      <c r="AK740" s="411">
        <f t="shared" ref="AK740" si="2164">AK739</f>
        <v>0</v>
      </c>
      <c r="AL740" s="411">
        <f t="shared" ref="AL740" si="2165">AL739</f>
        <v>0</v>
      </c>
      <c r="AM740" s="306"/>
    </row>
    <row r="741" spans="1:39" hidden="1"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45" hidden="1" outlineLevel="1">
      <c r="A742" s="532">
        <v>44</v>
      </c>
      <c r="B742" s="428" t="s">
        <v>136</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idden="1"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166">Z742</f>
        <v>0</v>
      </c>
      <c r="AA743" s="411">
        <f t="shared" ref="AA743" si="2167">AA742</f>
        <v>0</v>
      </c>
      <c r="AB743" s="411">
        <f t="shared" ref="AB743" si="2168">AB742</f>
        <v>0</v>
      </c>
      <c r="AC743" s="411">
        <f t="shared" ref="AC743" si="2169">AC742</f>
        <v>0</v>
      </c>
      <c r="AD743" s="411">
        <f t="shared" ref="AD743" si="2170">AD742</f>
        <v>0</v>
      </c>
      <c r="AE743" s="411">
        <f t="shared" ref="AE743" si="2171">AE742</f>
        <v>0</v>
      </c>
      <c r="AF743" s="411">
        <f t="shared" ref="AF743" si="2172">AF742</f>
        <v>0</v>
      </c>
      <c r="AG743" s="411">
        <f t="shared" ref="AG743" si="2173">AG742</f>
        <v>0</v>
      </c>
      <c r="AH743" s="411">
        <f t="shared" ref="AH743" si="2174">AH742</f>
        <v>0</v>
      </c>
      <c r="AI743" s="411">
        <f t="shared" ref="AI743" si="2175">AI742</f>
        <v>0</v>
      </c>
      <c r="AJ743" s="411">
        <f t="shared" ref="AJ743" si="2176">AJ742</f>
        <v>0</v>
      </c>
      <c r="AK743" s="411">
        <f t="shared" ref="AK743" si="2177">AK742</f>
        <v>0</v>
      </c>
      <c r="AL743" s="411">
        <f t="shared" ref="AL743" si="2178">AL742</f>
        <v>0</v>
      </c>
      <c r="AM743" s="306"/>
    </row>
    <row r="744" spans="1:39" hidden="1"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0" hidden="1" outlineLevel="1">
      <c r="A745" s="532">
        <v>45</v>
      </c>
      <c r="B745" s="428" t="s">
        <v>137</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idden="1" outlineLevel="1">
      <c r="A746" s="532"/>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179">Z745</f>
        <v>0</v>
      </c>
      <c r="AA746" s="411">
        <f t="shared" ref="AA746" si="2180">AA745</f>
        <v>0</v>
      </c>
      <c r="AB746" s="411">
        <f t="shared" ref="AB746" si="2181">AB745</f>
        <v>0</v>
      </c>
      <c r="AC746" s="411">
        <f t="shared" ref="AC746" si="2182">AC745</f>
        <v>0</v>
      </c>
      <c r="AD746" s="411">
        <f t="shared" ref="AD746" si="2183">AD745</f>
        <v>0</v>
      </c>
      <c r="AE746" s="411">
        <f t="shared" ref="AE746" si="2184">AE745</f>
        <v>0</v>
      </c>
      <c r="AF746" s="411">
        <f t="shared" ref="AF746" si="2185">AF745</f>
        <v>0</v>
      </c>
      <c r="AG746" s="411">
        <f t="shared" ref="AG746" si="2186">AG745</f>
        <v>0</v>
      </c>
      <c r="AH746" s="411">
        <f t="shared" ref="AH746" si="2187">AH745</f>
        <v>0</v>
      </c>
      <c r="AI746" s="411">
        <f t="shared" ref="AI746" si="2188">AI745</f>
        <v>0</v>
      </c>
      <c r="AJ746" s="411">
        <f t="shared" ref="AJ746" si="2189">AJ745</f>
        <v>0</v>
      </c>
      <c r="AK746" s="411">
        <f t="shared" ref="AK746" si="2190">AK745</f>
        <v>0</v>
      </c>
      <c r="AL746" s="411">
        <f t="shared" ref="AL746" si="2191">AL745</f>
        <v>0</v>
      </c>
      <c r="AM746" s="306"/>
    </row>
    <row r="747" spans="1:39" hidden="1" outlineLevel="1">
      <c r="A747" s="532"/>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0" hidden="1" outlineLevel="1">
      <c r="A748" s="532">
        <v>46</v>
      </c>
      <c r="B748" s="428" t="s">
        <v>138</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idden="1" outlineLevel="1">
      <c r="A749" s="532"/>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192">Z748</f>
        <v>0</v>
      </c>
      <c r="AA749" s="411">
        <f t="shared" ref="AA749" si="2193">AA748</f>
        <v>0</v>
      </c>
      <c r="AB749" s="411">
        <f t="shared" ref="AB749" si="2194">AB748</f>
        <v>0</v>
      </c>
      <c r="AC749" s="411">
        <f t="shared" ref="AC749" si="2195">AC748</f>
        <v>0</v>
      </c>
      <c r="AD749" s="411">
        <f t="shared" ref="AD749" si="2196">AD748</f>
        <v>0</v>
      </c>
      <c r="AE749" s="411">
        <f t="shared" ref="AE749" si="2197">AE748</f>
        <v>0</v>
      </c>
      <c r="AF749" s="411">
        <f t="shared" ref="AF749" si="2198">AF748</f>
        <v>0</v>
      </c>
      <c r="AG749" s="411">
        <f t="shared" ref="AG749" si="2199">AG748</f>
        <v>0</v>
      </c>
      <c r="AH749" s="411">
        <f t="shared" ref="AH749" si="2200">AH748</f>
        <v>0</v>
      </c>
      <c r="AI749" s="411">
        <f t="shared" ref="AI749" si="2201">AI748</f>
        <v>0</v>
      </c>
      <c r="AJ749" s="411">
        <f t="shared" ref="AJ749" si="2202">AJ748</f>
        <v>0</v>
      </c>
      <c r="AK749" s="411">
        <f t="shared" ref="AK749" si="2203">AK748</f>
        <v>0</v>
      </c>
      <c r="AL749" s="411">
        <f t="shared" ref="AL749" si="2204">AL748</f>
        <v>0</v>
      </c>
      <c r="AM749" s="306"/>
    </row>
    <row r="750" spans="1:39" hidden="1" outlineLevel="1">
      <c r="A750" s="532"/>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0" hidden="1" outlineLevel="1">
      <c r="A751" s="532">
        <v>47</v>
      </c>
      <c r="B751" s="428" t="s">
        <v>139</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idden="1" outlineLevel="1">
      <c r="A752" s="532"/>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205">Z751</f>
        <v>0</v>
      </c>
      <c r="AA752" s="411">
        <f t="shared" ref="AA752" si="2206">AA751</f>
        <v>0</v>
      </c>
      <c r="AB752" s="411">
        <f t="shared" ref="AB752" si="2207">AB751</f>
        <v>0</v>
      </c>
      <c r="AC752" s="411">
        <f t="shared" ref="AC752" si="2208">AC751</f>
        <v>0</v>
      </c>
      <c r="AD752" s="411">
        <f t="shared" ref="AD752" si="2209">AD751</f>
        <v>0</v>
      </c>
      <c r="AE752" s="411">
        <f t="shared" ref="AE752" si="2210">AE751</f>
        <v>0</v>
      </c>
      <c r="AF752" s="411">
        <f t="shared" ref="AF752" si="2211">AF751</f>
        <v>0</v>
      </c>
      <c r="AG752" s="411">
        <f t="shared" ref="AG752" si="2212">AG751</f>
        <v>0</v>
      </c>
      <c r="AH752" s="411">
        <f t="shared" ref="AH752" si="2213">AH751</f>
        <v>0</v>
      </c>
      <c r="AI752" s="411">
        <f t="shared" ref="AI752" si="2214">AI751</f>
        <v>0</v>
      </c>
      <c r="AJ752" s="411">
        <f t="shared" ref="AJ752" si="2215">AJ751</f>
        <v>0</v>
      </c>
      <c r="AK752" s="411">
        <f t="shared" ref="AK752" si="2216">AK751</f>
        <v>0</v>
      </c>
      <c r="AL752" s="411">
        <f t="shared" ref="AL752" si="2217">AL751</f>
        <v>0</v>
      </c>
      <c r="AM752" s="306"/>
    </row>
    <row r="753" spans="1:40" hidden="1" outlineLevel="1">
      <c r="A753" s="532"/>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45" hidden="1" outlineLevel="1">
      <c r="A754" s="532">
        <v>48</v>
      </c>
      <c r="B754" s="428" t="s">
        <v>140</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hidden="1" outlineLevel="1">
      <c r="A755" s="532"/>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218">Z754</f>
        <v>0</v>
      </c>
      <c r="AA755" s="411">
        <f t="shared" ref="AA755" si="2219">AA754</f>
        <v>0</v>
      </c>
      <c r="AB755" s="411">
        <f t="shared" ref="AB755" si="2220">AB754</f>
        <v>0</v>
      </c>
      <c r="AC755" s="411">
        <f t="shared" ref="AC755" si="2221">AC754</f>
        <v>0</v>
      </c>
      <c r="AD755" s="411">
        <f t="shared" ref="AD755" si="2222">AD754</f>
        <v>0</v>
      </c>
      <c r="AE755" s="411">
        <f t="shared" ref="AE755" si="2223">AE754</f>
        <v>0</v>
      </c>
      <c r="AF755" s="411">
        <f t="shared" ref="AF755" si="2224">AF754</f>
        <v>0</v>
      </c>
      <c r="AG755" s="411">
        <f t="shared" ref="AG755" si="2225">AG754</f>
        <v>0</v>
      </c>
      <c r="AH755" s="411">
        <f t="shared" ref="AH755" si="2226">AH754</f>
        <v>0</v>
      </c>
      <c r="AI755" s="411">
        <f t="shared" ref="AI755" si="2227">AI754</f>
        <v>0</v>
      </c>
      <c r="AJ755" s="411">
        <f t="shared" ref="AJ755" si="2228">AJ754</f>
        <v>0</v>
      </c>
      <c r="AK755" s="411">
        <f t="shared" ref="AK755" si="2229">AK754</f>
        <v>0</v>
      </c>
      <c r="AL755" s="411">
        <f t="shared" ref="AL755" si="2230">AL754</f>
        <v>0</v>
      </c>
      <c r="AM755" s="306"/>
    </row>
    <row r="756" spans="1:40" hidden="1" outlineLevel="1">
      <c r="A756" s="532"/>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30" hidden="1" outlineLevel="1">
      <c r="A757" s="532">
        <v>49</v>
      </c>
      <c r="B757" s="428" t="s">
        <v>141</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hidden="1" outlineLevel="1">
      <c r="A758" s="532"/>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231">Z757</f>
        <v>0</v>
      </c>
      <c r="AA758" s="411">
        <f t="shared" ref="AA758" si="2232">AA757</f>
        <v>0</v>
      </c>
      <c r="AB758" s="411">
        <f t="shared" ref="AB758" si="2233">AB757</f>
        <v>0</v>
      </c>
      <c r="AC758" s="411">
        <f t="shared" ref="AC758" si="2234">AC757</f>
        <v>0</v>
      </c>
      <c r="AD758" s="411">
        <f t="shared" ref="AD758" si="2235">AD757</f>
        <v>0</v>
      </c>
      <c r="AE758" s="411">
        <f t="shared" ref="AE758" si="2236">AE757</f>
        <v>0</v>
      </c>
      <c r="AF758" s="411">
        <f t="shared" ref="AF758" si="2237">AF757</f>
        <v>0</v>
      </c>
      <c r="AG758" s="411">
        <f t="shared" ref="AG758" si="2238">AG757</f>
        <v>0</v>
      </c>
      <c r="AH758" s="411">
        <f t="shared" ref="AH758" si="2239">AH757</f>
        <v>0</v>
      </c>
      <c r="AI758" s="411">
        <f t="shared" ref="AI758" si="2240">AI757</f>
        <v>0</v>
      </c>
      <c r="AJ758" s="411">
        <f t="shared" ref="AJ758" si="2241">AJ757</f>
        <v>0</v>
      </c>
      <c r="AK758" s="411">
        <f t="shared" ref="AK758" si="2242">AK757</f>
        <v>0</v>
      </c>
      <c r="AL758" s="411">
        <f t="shared" ref="AL758" si="2243">AL757</f>
        <v>0</v>
      </c>
      <c r="AM758" s="306"/>
    </row>
    <row r="759" spans="1:40" outlineLevel="1">
      <c r="A759" s="532"/>
      <c r="B759" s="294"/>
      <c r="C759" s="305"/>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12"/>
      <c r="AA759" s="412"/>
      <c r="AB759" s="412"/>
      <c r="AC759" s="412"/>
      <c r="AD759" s="412"/>
      <c r="AE759" s="412"/>
      <c r="AF759" s="412"/>
      <c r="AG759" s="412"/>
      <c r="AH759" s="412"/>
      <c r="AI759" s="412"/>
      <c r="AJ759" s="412"/>
      <c r="AK759" s="412"/>
      <c r="AL759" s="412"/>
      <c r="AM759" s="306"/>
    </row>
    <row r="760" spans="1:40" ht="15.75">
      <c r="B760" s="327" t="s">
        <v>311</v>
      </c>
      <c r="C760" s="329"/>
      <c r="D760" s="329">
        <f>SUM(D599:D758)</f>
        <v>3462143.4346804121</v>
      </c>
      <c r="E760" s="329"/>
      <c r="F760" s="329"/>
      <c r="G760" s="329"/>
      <c r="H760" s="329"/>
      <c r="I760" s="329"/>
      <c r="J760" s="329"/>
      <c r="K760" s="329"/>
      <c r="L760" s="329"/>
      <c r="M760" s="329"/>
      <c r="N760" s="329"/>
      <c r="O760" s="329">
        <f>SUM(O599:O758)</f>
        <v>84.554068245111111</v>
      </c>
      <c r="P760" s="329"/>
      <c r="Q760" s="329"/>
      <c r="R760" s="329"/>
      <c r="S760" s="329"/>
      <c r="T760" s="329"/>
      <c r="U760" s="329"/>
      <c r="V760" s="329"/>
      <c r="W760" s="329"/>
      <c r="X760" s="329"/>
      <c r="Y760" s="329">
        <f>IF(Y597="kWh",SUMPRODUCT(D599:D758,Y599:Y758))</f>
        <v>777046.50025938964</v>
      </c>
      <c r="Z760" s="329">
        <f>IF(Z597="kWh",SUMPRODUCT(D599:D758,Z599:Z758))</f>
        <v>1121180.7316491073</v>
      </c>
      <c r="AA760" s="329">
        <f>IF(AA597="kw",SUMPRODUCT(N599:N758,O599:O758,AA599:AA758),SUMPRODUCT(D599:D758,AA599:AA758))</f>
        <v>0</v>
      </c>
      <c r="AB760" s="329">
        <f>IF(AB597="kw",SUMPRODUCT(N599:N758,O599:O758,AB599:AB758),SUMPRODUCT(D599:D758,AB599:AB758))</f>
        <v>0</v>
      </c>
      <c r="AC760" s="329">
        <f>IF(AC597="kw",SUMPRODUCT(N599:N758,O599:O758,AC599:AC758),SUMPRODUCT(D599:D758,AC599:AC758))</f>
        <v>0</v>
      </c>
      <c r="AD760" s="329">
        <f>IF(AD597="kw",SUMPRODUCT(N599:N758,O599:O758,AD599:AD758),SUMPRODUCT(D599:D758,AD599:AD758))</f>
        <v>0</v>
      </c>
      <c r="AE760" s="329">
        <f>IF(AE597="kw",SUMPRODUCT(N599:N758,O599:O758,AE599:AE758),SUMPRODUCT(D599:D758,AE599:AE758))</f>
        <v>0</v>
      </c>
      <c r="AF760" s="329">
        <f>IF(AF597="kw",SUMPRODUCT(N599:N758,O599:O758,AF599:AF758),SUMPRODUCT(D599:D758,AF599:AF758))</f>
        <v>0</v>
      </c>
      <c r="AG760" s="754">
        <f>'8.  Streetlighting'!F223</f>
        <v>117.84527999999997</v>
      </c>
      <c r="AH760" s="329">
        <f>IF(AH597="kw",SUMPRODUCT(N599:N758,O599:O758,AH599:AH758),SUMPRODUCT(D599:D758,AH599:AH758))</f>
        <v>0</v>
      </c>
      <c r="AI760" s="329">
        <f>IF(AI597="kw",SUMPRODUCT(N599:N758,O599:O758,AI599:AI758),SUMPRODUCT(D599:D758,AI599:AI758))</f>
        <v>0</v>
      </c>
      <c r="AJ760" s="329">
        <f>IF(AJ597="kw",SUMPRODUCT(N599:N758,O599:O758,AJ599:AJ758),SUMPRODUCT(D599:D758,AJ599:AJ758))</f>
        <v>0</v>
      </c>
      <c r="AK760" s="329">
        <f>IF(AK597="kw",SUMPRODUCT(N599:N758,O599:O758,AK599:AK758),SUMPRODUCT(D599:D758,AK599:AK758))</f>
        <v>0</v>
      </c>
      <c r="AL760" s="329">
        <f>IF(AL597="kw",SUMPRODUCT(N599:N758,O599:O758,AL599:AL758),SUMPRODUCT(D599:D758,AL599:AL758))</f>
        <v>0</v>
      </c>
      <c r="AM760" s="330"/>
    </row>
    <row r="761" spans="1:40" ht="15.75">
      <c r="B761" s="391" t="s">
        <v>312</v>
      </c>
      <c r="C761" s="392"/>
      <c r="D761" s="392"/>
      <c r="E761" s="392"/>
      <c r="F761" s="392"/>
      <c r="G761" s="392"/>
      <c r="H761" s="392"/>
      <c r="I761" s="392"/>
      <c r="J761" s="392"/>
      <c r="K761" s="392"/>
      <c r="L761" s="392"/>
      <c r="M761" s="392"/>
      <c r="N761" s="392"/>
      <c r="O761" s="392"/>
      <c r="P761" s="392"/>
      <c r="Q761" s="392"/>
      <c r="R761" s="392"/>
      <c r="S761" s="392"/>
      <c r="T761" s="392"/>
      <c r="U761" s="392"/>
      <c r="V761" s="392"/>
      <c r="W761" s="392"/>
      <c r="X761" s="392"/>
      <c r="Y761" s="392">
        <f>HLOOKUP(Y404,'2. LRAMVA Threshold'!$B$42:$Q$53,10,FALSE)</f>
        <v>1716960</v>
      </c>
      <c r="Z761" s="392">
        <f>HLOOKUP(Z404,'2. LRAMVA Threshold'!$B$42:$Q$53,10,FALSE)</f>
        <v>1172889</v>
      </c>
      <c r="AA761" s="392">
        <f>HLOOKUP(AA404,'2. LRAMVA Threshold'!$B$42:$Q$53,10,FALSE)</f>
        <v>6608</v>
      </c>
      <c r="AB761" s="392">
        <f>HLOOKUP(AB404,'2. LRAMVA Threshold'!$B$42:$Q$53,10,FALSE)</f>
        <v>1675</v>
      </c>
      <c r="AC761" s="392">
        <f>HLOOKUP(AC404,'2. LRAMVA Threshold'!$B$42:$Q$53,10,FALSE)</f>
        <v>5795</v>
      </c>
      <c r="AD761" s="392">
        <f>HLOOKUP(AD404,'2. LRAMVA Threshold'!$B$42:$Q$53,10,FALSE)</f>
        <v>0</v>
      </c>
      <c r="AE761" s="392">
        <f>HLOOKUP(AE404,'2. LRAMVA Threshold'!$B$42:$Q$53,10,FALSE)</f>
        <v>0</v>
      </c>
      <c r="AF761" s="392">
        <f>HLOOKUP(AF404,'2. LRAMVA Threshold'!$B$42:$Q$53,10,FALSE)</f>
        <v>0</v>
      </c>
      <c r="AG761" s="392">
        <f>HLOOKUP(AG404,'2. LRAMVA Threshold'!$B$42:$Q$53,10,FALSE)</f>
        <v>0</v>
      </c>
      <c r="AH761" s="392">
        <f>HLOOKUP(AH404,'2. LRAMVA Threshold'!$B$42:$Q$53,10,FALSE)</f>
        <v>0</v>
      </c>
      <c r="AI761" s="392">
        <f>HLOOKUP(AI404,'2. LRAMVA Threshold'!$B$42:$Q$53,10,FALSE)</f>
        <v>0</v>
      </c>
      <c r="AJ761" s="392">
        <f>HLOOKUP(AJ404,'2. LRAMVA Threshold'!$B$42:$Q$53,10,FALSE)</f>
        <v>0</v>
      </c>
      <c r="AK761" s="392">
        <f>HLOOKUP(AK404,'2. LRAMVA Threshold'!$B$42:$Q$53,10,FALSE)</f>
        <v>0</v>
      </c>
      <c r="AL761" s="392">
        <f>HLOOKUP(AL404,'2. LRAMVA Threshold'!$B$42:$Q$53,10,FALSE)</f>
        <v>0</v>
      </c>
      <c r="AM761" s="442"/>
    </row>
    <row r="762" spans="1:40">
      <c r="B762" s="394"/>
      <c r="C762" s="432"/>
      <c r="D762" s="433"/>
      <c r="E762" s="433"/>
      <c r="F762" s="433"/>
      <c r="G762" s="433"/>
      <c r="H762" s="433"/>
      <c r="I762" s="433"/>
      <c r="J762" s="433"/>
      <c r="K762" s="433"/>
      <c r="L762" s="433"/>
      <c r="M762" s="433"/>
      <c r="N762" s="433"/>
      <c r="O762" s="434"/>
      <c r="P762" s="433"/>
      <c r="Q762" s="433"/>
      <c r="R762" s="433"/>
      <c r="S762" s="435"/>
      <c r="T762" s="435"/>
      <c r="U762" s="435"/>
      <c r="V762" s="435"/>
      <c r="W762" s="433"/>
      <c r="X762" s="433"/>
      <c r="Y762" s="436"/>
      <c r="Z762" s="436"/>
      <c r="AA762" s="436"/>
      <c r="AB762" s="436"/>
      <c r="AC762" s="436"/>
      <c r="AD762" s="436"/>
      <c r="AE762" s="436"/>
      <c r="AF762" s="399"/>
      <c r="AG762" s="399"/>
      <c r="AH762" s="399"/>
      <c r="AI762" s="399"/>
      <c r="AJ762" s="399"/>
      <c r="AK762" s="399"/>
      <c r="AL762" s="399"/>
      <c r="AM762" s="400"/>
    </row>
    <row r="763" spans="1:40">
      <c r="B763" s="324" t="s">
        <v>313</v>
      </c>
      <c r="C763" s="338"/>
      <c r="D763" s="338"/>
      <c r="E763" s="376"/>
      <c r="F763" s="376"/>
      <c r="G763" s="376"/>
      <c r="H763" s="376"/>
      <c r="I763" s="376"/>
      <c r="J763" s="376"/>
      <c r="K763" s="376"/>
      <c r="L763" s="376"/>
      <c r="M763" s="376"/>
      <c r="N763" s="376"/>
      <c r="O763" s="291"/>
      <c r="P763" s="340"/>
      <c r="Q763" s="340"/>
      <c r="R763" s="340"/>
      <c r="S763" s="339"/>
      <c r="T763" s="339"/>
      <c r="U763" s="339"/>
      <c r="V763" s="339"/>
      <c r="W763" s="340"/>
      <c r="X763" s="340"/>
      <c r="Y763" s="341">
        <f>HLOOKUP(Y$35,'3.  Distribution Rates'!$C$122:$P$133,10,FALSE)</f>
        <v>6.4999999999999997E-3</v>
      </c>
      <c r="Z763" s="341">
        <f>HLOOKUP(Z$35,'3.  Distribution Rates'!$C$122:$P$133,10,FALSE)</f>
        <v>1.4200000000000001E-2</v>
      </c>
      <c r="AA763" s="341">
        <f>HLOOKUP(AA$35,'3.  Distribution Rates'!$C$122:$P$133,10,FALSE)</f>
        <v>3.0270999999999999</v>
      </c>
      <c r="AB763" s="341">
        <f>HLOOKUP(AB$35,'3.  Distribution Rates'!$C$122:$P$133,10,FALSE)</f>
        <v>2.4359999999999999</v>
      </c>
      <c r="AC763" s="341">
        <f>HLOOKUP(AC$35,'3.  Distribution Rates'!$C$122:$P$133,10,FALSE)</f>
        <v>1.8809</v>
      </c>
      <c r="AD763" s="341">
        <f>HLOOKUP(AD$35,'3.  Distribution Rates'!$C$122:$P$133,10,FALSE)</f>
        <v>3.2919999999999998</v>
      </c>
      <c r="AE763" s="341">
        <f>HLOOKUP(AE$35,'3.  Distribution Rates'!$C$122:$P$133,10,FALSE)</f>
        <v>8.8200000000000001E-2</v>
      </c>
      <c r="AF763" s="341">
        <f>HLOOKUP(AF$35,'3.  Distribution Rates'!$C$122:$P$133,10,FALSE)</f>
        <v>5.2884000000000002</v>
      </c>
      <c r="AG763" s="341">
        <f>HLOOKUP(AG$35,'3.  Distribution Rates'!$C$122:$P$133,10,FALSE)</f>
        <v>22.2851</v>
      </c>
      <c r="AH763" s="341">
        <f>HLOOKUP(AH$35,'3.  Distribution Rates'!$C$122:$P$133,10,FALSE)</f>
        <v>0</v>
      </c>
      <c r="AI763" s="341">
        <f>HLOOKUP(AI$35,'3.  Distribution Rates'!$C$122:$P$133,10,FALSE)</f>
        <v>0</v>
      </c>
      <c r="AJ763" s="341">
        <f>HLOOKUP(AJ$35,'3.  Distribution Rates'!$C$122:$P$133,10,FALSE)</f>
        <v>0</v>
      </c>
      <c r="AK763" s="341">
        <f>HLOOKUP(AK$35,'3.  Distribution Rates'!$C$122:$P$133,10,FALSE)</f>
        <v>0</v>
      </c>
      <c r="AL763" s="341">
        <f>HLOOKUP(AL$35,'3.  Distribution Rates'!$C$122:$P$133,10,FALSE)</f>
        <v>0</v>
      </c>
      <c r="AM763" s="348"/>
      <c r="AN763" s="443"/>
    </row>
    <row r="764" spans="1:40">
      <c r="B764" s="324" t="s">
        <v>314</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'4.  2011-2014 LRAM'!Y141*Y763</f>
        <v>0</v>
      </c>
      <c r="Z764" s="378">
        <f>'4.  2011-2014 LRAM'!Z141*Z763</f>
        <v>0</v>
      </c>
      <c r="AA764" s="378">
        <f>'4.  2011-2014 LRAM'!AA141*AA763</f>
        <v>0</v>
      </c>
      <c r="AB764" s="378">
        <f>'4.  2011-2014 LRAM'!AB141*AB763</f>
        <v>0</v>
      </c>
      <c r="AC764" s="378">
        <f>'4.  2011-2014 LRAM'!AC141*AC763</f>
        <v>0</v>
      </c>
      <c r="AD764" s="378">
        <f>'4.  2011-2014 LRAM'!AD141*AD763</f>
        <v>0</v>
      </c>
      <c r="AE764" s="378">
        <f>'4.  2011-2014 LRAM'!AE141*AE763</f>
        <v>0</v>
      </c>
      <c r="AF764" s="378">
        <f>'4.  2011-2014 LRAM'!AF141*AF763</f>
        <v>0</v>
      </c>
      <c r="AG764" s="378">
        <f>'4.  2011-2014 LRAM'!AG141*AG763</f>
        <v>0</v>
      </c>
      <c r="AH764" s="378">
        <f>'4.  2011-2014 LRAM'!AH141*AH763</f>
        <v>0</v>
      </c>
      <c r="AI764" s="378">
        <f>'4.  2011-2014 LRAM'!AI141*AI763</f>
        <v>0</v>
      </c>
      <c r="AJ764" s="378">
        <f>'4.  2011-2014 LRAM'!AJ141*AJ763</f>
        <v>0</v>
      </c>
      <c r="AK764" s="378">
        <f>'4.  2011-2014 LRAM'!AK141*AK763</f>
        <v>0</v>
      </c>
      <c r="AL764" s="378">
        <f>'4.  2011-2014 LRAM'!AL141*AL763</f>
        <v>0</v>
      </c>
      <c r="AM764" s="629">
        <f t="shared" ref="AM764:AM771" si="2244">SUM(Y764:AL764)</f>
        <v>0</v>
      </c>
      <c r="AN764" s="443"/>
    </row>
    <row r="765" spans="1:40">
      <c r="B765" s="324" t="s">
        <v>315</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'4.  2011-2014 LRAM'!Y272*Y763</f>
        <v>0</v>
      </c>
      <c r="Z765" s="378">
        <f>'4.  2011-2014 LRAM'!Z272*Z763</f>
        <v>0</v>
      </c>
      <c r="AA765" s="378">
        <f>'4.  2011-2014 LRAM'!AA272*AA763</f>
        <v>0</v>
      </c>
      <c r="AB765" s="378">
        <f>'4.  2011-2014 LRAM'!AB272*AB763</f>
        <v>0</v>
      </c>
      <c r="AC765" s="378">
        <f>'4.  2011-2014 LRAM'!AC272*AC763</f>
        <v>0</v>
      </c>
      <c r="AD765" s="378">
        <f>'4.  2011-2014 LRAM'!AD272*AD763</f>
        <v>0</v>
      </c>
      <c r="AE765" s="378">
        <f>'4.  2011-2014 LRAM'!AE272*AE763</f>
        <v>0</v>
      </c>
      <c r="AF765" s="378">
        <f>'4.  2011-2014 LRAM'!AF272*AF763</f>
        <v>0</v>
      </c>
      <c r="AG765" s="378">
        <f>'4.  2011-2014 LRAM'!AG272*AG763</f>
        <v>0</v>
      </c>
      <c r="AH765" s="378">
        <f>'4.  2011-2014 LRAM'!AH272*AH763</f>
        <v>0</v>
      </c>
      <c r="AI765" s="378">
        <f>'4.  2011-2014 LRAM'!AI272*AI763</f>
        <v>0</v>
      </c>
      <c r="AJ765" s="378">
        <f>'4.  2011-2014 LRAM'!AJ272*AJ763</f>
        <v>0</v>
      </c>
      <c r="AK765" s="378">
        <f>'4.  2011-2014 LRAM'!AK272*AK763</f>
        <v>0</v>
      </c>
      <c r="AL765" s="378">
        <f>'4.  2011-2014 LRAM'!AL272*AL763</f>
        <v>0</v>
      </c>
      <c r="AM765" s="629">
        <f t="shared" si="2244"/>
        <v>0</v>
      </c>
      <c r="AN765" s="443"/>
    </row>
    <row r="766" spans="1:40">
      <c r="B766" s="324" t="s">
        <v>316</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'4.  2011-2014 LRAM'!Y402*Y763</f>
        <v>0</v>
      </c>
      <c r="Z766" s="378">
        <f>'4.  2011-2014 LRAM'!Z402*Z763</f>
        <v>0</v>
      </c>
      <c r="AA766" s="378">
        <f>'4.  2011-2014 LRAM'!AA402*AA763</f>
        <v>0</v>
      </c>
      <c r="AB766" s="378">
        <f>'4.  2011-2014 LRAM'!AB402*AB763</f>
        <v>0</v>
      </c>
      <c r="AC766" s="378">
        <f>'4.  2011-2014 LRAM'!AC402*AC763</f>
        <v>0</v>
      </c>
      <c r="AD766" s="378">
        <f>'4.  2011-2014 LRAM'!AD402*AD763</f>
        <v>0</v>
      </c>
      <c r="AE766" s="378">
        <f>'4.  2011-2014 LRAM'!AE402*AE763</f>
        <v>0</v>
      </c>
      <c r="AF766" s="378">
        <f>'4.  2011-2014 LRAM'!AF402*AF763</f>
        <v>0</v>
      </c>
      <c r="AG766" s="378">
        <f>'4.  2011-2014 LRAM'!AG402*AG763</f>
        <v>0</v>
      </c>
      <c r="AH766" s="378">
        <f>'4.  2011-2014 LRAM'!AH402*AH763</f>
        <v>0</v>
      </c>
      <c r="AI766" s="378">
        <f>'4.  2011-2014 LRAM'!AI402*AI763</f>
        <v>0</v>
      </c>
      <c r="AJ766" s="378">
        <f>'4.  2011-2014 LRAM'!AJ402*AJ763</f>
        <v>0</v>
      </c>
      <c r="AK766" s="378">
        <f>'4.  2011-2014 LRAM'!AK402*AK763</f>
        <v>0</v>
      </c>
      <c r="AL766" s="378">
        <f>'4.  2011-2014 LRAM'!AL402*AL763</f>
        <v>0</v>
      </c>
      <c r="AM766" s="629">
        <f t="shared" si="2244"/>
        <v>0</v>
      </c>
      <c r="AN766" s="443"/>
    </row>
    <row r="767" spans="1:40">
      <c r="B767" s="324" t="s">
        <v>317</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LRAM'!Y533*Y763</f>
        <v>0</v>
      </c>
      <c r="Z767" s="378">
        <f>'4.  2011-2014 LRAM'!Z533*Z763</f>
        <v>0</v>
      </c>
      <c r="AA767" s="378">
        <f>'4.  2011-2014 LRAM'!AA533*AA763</f>
        <v>0</v>
      </c>
      <c r="AB767" s="378">
        <f>'4.  2011-2014 LRAM'!AB533*AB763</f>
        <v>0</v>
      </c>
      <c r="AC767" s="378">
        <f>'4.  2011-2014 LRAM'!AC533*AC763</f>
        <v>0</v>
      </c>
      <c r="AD767" s="378">
        <f>'4.  2011-2014 LRAM'!AD533*AD763</f>
        <v>0</v>
      </c>
      <c r="AE767" s="378">
        <f>'4.  2011-2014 LRAM'!AE533*AE763</f>
        <v>0</v>
      </c>
      <c r="AF767" s="378">
        <f>'4.  2011-2014 LRAM'!AF533*AF763</f>
        <v>0</v>
      </c>
      <c r="AG767" s="378">
        <f>'4.  2011-2014 LRAM'!AG533*AG763</f>
        <v>0</v>
      </c>
      <c r="AH767" s="378">
        <f>'4.  2011-2014 LRAM'!AH533*AH763</f>
        <v>0</v>
      </c>
      <c r="AI767" s="378">
        <f>'4.  2011-2014 LRAM'!AI533*AI763</f>
        <v>0</v>
      </c>
      <c r="AJ767" s="378">
        <f>'4.  2011-2014 LRAM'!AJ533*AJ763</f>
        <v>0</v>
      </c>
      <c r="AK767" s="378">
        <f>'4.  2011-2014 LRAM'!AK533*AK763</f>
        <v>0</v>
      </c>
      <c r="AL767" s="378">
        <f>'4.  2011-2014 LRAM'!AL533*AL763</f>
        <v>0</v>
      </c>
      <c r="AM767" s="629">
        <f t="shared" si="2244"/>
        <v>0</v>
      </c>
      <c r="AN767" s="443"/>
    </row>
    <row r="768" spans="1:40">
      <c r="B768" s="324" t="s">
        <v>318</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 t="shared" ref="Y768:AL768" si="2245">Y212*Y763</f>
        <v>0</v>
      </c>
      <c r="Z768" s="378">
        <f t="shared" si="2245"/>
        <v>0</v>
      </c>
      <c r="AA768" s="378">
        <f t="shared" si="2245"/>
        <v>0</v>
      </c>
      <c r="AB768" s="378">
        <f t="shared" si="2245"/>
        <v>0</v>
      </c>
      <c r="AC768" s="378">
        <f t="shared" si="2245"/>
        <v>0</v>
      </c>
      <c r="AD768" s="378">
        <f t="shared" si="2245"/>
        <v>0</v>
      </c>
      <c r="AE768" s="378">
        <f t="shared" si="2245"/>
        <v>0</v>
      </c>
      <c r="AF768" s="378">
        <f t="shared" si="2245"/>
        <v>0</v>
      </c>
      <c r="AG768" s="378">
        <f t="shared" si="2245"/>
        <v>0</v>
      </c>
      <c r="AH768" s="378">
        <f t="shared" si="2245"/>
        <v>0</v>
      </c>
      <c r="AI768" s="378">
        <f t="shared" si="2245"/>
        <v>0</v>
      </c>
      <c r="AJ768" s="378">
        <f t="shared" si="2245"/>
        <v>0</v>
      </c>
      <c r="AK768" s="378">
        <f t="shared" si="2245"/>
        <v>0</v>
      </c>
      <c r="AL768" s="378">
        <f t="shared" si="2245"/>
        <v>0</v>
      </c>
      <c r="AM768" s="629">
        <f t="shared" si="2244"/>
        <v>0</v>
      </c>
      <c r="AN768" s="443"/>
    </row>
    <row r="769" spans="1:40">
      <c r="B769" s="324" t="s">
        <v>319</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 t="shared" ref="Y769:AL769" si="2246">Y396*Y763</f>
        <v>11495.984499999999</v>
      </c>
      <c r="Z769" s="378">
        <f t="shared" si="2246"/>
        <v>7642.5040309240285</v>
      </c>
      <c r="AA769" s="378">
        <f t="shared" si="2246"/>
        <v>3612.989909149092</v>
      </c>
      <c r="AB769" s="378">
        <f t="shared" si="2246"/>
        <v>0</v>
      </c>
      <c r="AC769" s="378">
        <f t="shared" si="2246"/>
        <v>306.13248871175034</v>
      </c>
      <c r="AD769" s="378">
        <f t="shared" si="2246"/>
        <v>0</v>
      </c>
      <c r="AE769" s="378">
        <f t="shared" si="2246"/>
        <v>0</v>
      </c>
      <c r="AF769" s="378">
        <f t="shared" si="2246"/>
        <v>0</v>
      </c>
      <c r="AG769" s="378">
        <f t="shared" si="2246"/>
        <v>0</v>
      </c>
      <c r="AH769" s="378">
        <f t="shared" si="2246"/>
        <v>0</v>
      </c>
      <c r="AI769" s="378">
        <f t="shared" si="2246"/>
        <v>0</v>
      </c>
      <c r="AJ769" s="378">
        <f t="shared" si="2246"/>
        <v>0</v>
      </c>
      <c r="AK769" s="378">
        <f t="shared" si="2246"/>
        <v>0</v>
      </c>
      <c r="AL769" s="378">
        <f t="shared" si="2246"/>
        <v>0</v>
      </c>
      <c r="AM769" s="629">
        <f t="shared" si="2244"/>
        <v>23057.61092878487</v>
      </c>
      <c r="AN769" s="443"/>
    </row>
    <row r="770" spans="1:40">
      <c r="B770" s="324" t="s">
        <v>320</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 t="shared" ref="Y770:AL770" si="2247">Y588*Y763</f>
        <v>16681.750262898819</v>
      </c>
      <c r="Z770" s="378">
        <f t="shared" si="2247"/>
        <v>16836.694147695576</v>
      </c>
      <c r="AA770" s="378">
        <f t="shared" si="2247"/>
        <v>2390.6045576090646</v>
      </c>
      <c r="AB770" s="378">
        <f t="shared" si="2247"/>
        <v>939.13120336622444</v>
      </c>
      <c r="AC770" s="378">
        <f t="shared" si="2247"/>
        <v>36065.951814734894</v>
      </c>
      <c r="AD770" s="378">
        <f t="shared" si="2247"/>
        <v>0</v>
      </c>
      <c r="AE770" s="378">
        <f t="shared" si="2247"/>
        <v>0</v>
      </c>
      <c r="AF770" s="378">
        <f t="shared" si="2247"/>
        <v>0</v>
      </c>
      <c r="AG770" s="378">
        <f t="shared" si="2247"/>
        <v>0</v>
      </c>
      <c r="AH770" s="378">
        <f t="shared" si="2247"/>
        <v>0</v>
      </c>
      <c r="AI770" s="378">
        <f t="shared" si="2247"/>
        <v>0</v>
      </c>
      <c r="AJ770" s="378">
        <f t="shared" si="2247"/>
        <v>0</v>
      </c>
      <c r="AK770" s="378">
        <f t="shared" si="2247"/>
        <v>0</v>
      </c>
      <c r="AL770" s="378">
        <f t="shared" si="2247"/>
        <v>0</v>
      </c>
      <c r="AM770" s="629">
        <f t="shared" si="2244"/>
        <v>72914.131986304579</v>
      </c>
      <c r="AN770" s="443"/>
    </row>
    <row r="771" spans="1:40">
      <c r="B771" s="324" t="s">
        <v>321</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Y760*Y763</f>
        <v>5050.8022516860328</v>
      </c>
      <c r="Z771" s="378">
        <f t="shared" ref="Z771:AL771" si="2248">Z760*Z763</f>
        <v>15920.766389417324</v>
      </c>
      <c r="AA771" s="378">
        <f t="shared" si="2248"/>
        <v>0</v>
      </c>
      <c r="AB771" s="378">
        <f t="shared" si="2248"/>
        <v>0</v>
      </c>
      <c r="AC771" s="378">
        <f t="shared" si="2248"/>
        <v>0</v>
      </c>
      <c r="AD771" s="378">
        <f t="shared" si="2248"/>
        <v>0</v>
      </c>
      <c r="AE771" s="378">
        <f t="shared" si="2248"/>
        <v>0</v>
      </c>
      <c r="AF771" s="378">
        <f t="shared" si="2248"/>
        <v>0</v>
      </c>
      <c r="AG771" s="378">
        <f t="shared" si="2248"/>
        <v>2626.1938493279995</v>
      </c>
      <c r="AH771" s="378">
        <f t="shared" si="2248"/>
        <v>0</v>
      </c>
      <c r="AI771" s="378">
        <f t="shared" si="2248"/>
        <v>0</v>
      </c>
      <c r="AJ771" s="378">
        <f t="shared" si="2248"/>
        <v>0</v>
      </c>
      <c r="AK771" s="378">
        <f t="shared" si="2248"/>
        <v>0</v>
      </c>
      <c r="AL771" s="378">
        <f t="shared" si="2248"/>
        <v>0</v>
      </c>
      <c r="AM771" s="629">
        <f t="shared" si="2244"/>
        <v>23597.762490431356</v>
      </c>
      <c r="AN771" s="443"/>
    </row>
    <row r="772" spans="1:40" ht="15.75">
      <c r="B772" s="349" t="s">
        <v>322</v>
      </c>
      <c r="C772" s="345"/>
      <c r="D772" s="336"/>
      <c r="E772" s="334"/>
      <c r="F772" s="334"/>
      <c r="G772" s="334"/>
      <c r="H772" s="334"/>
      <c r="I772" s="334"/>
      <c r="J772" s="334"/>
      <c r="K772" s="334"/>
      <c r="L772" s="334"/>
      <c r="M772" s="334"/>
      <c r="N772" s="334"/>
      <c r="O772" s="300"/>
      <c r="P772" s="334"/>
      <c r="Q772" s="334"/>
      <c r="R772" s="334"/>
      <c r="S772" s="336"/>
      <c r="T772" s="336"/>
      <c r="U772" s="336"/>
      <c r="V772" s="336"/>
      <c r="W772" s="334"/>
      <c r="X772" s="334"/>
      <c r="Y772" s="346">
        <f>SUM(Y764:Y771)</f>
        <v>33228.53701458485</v>
      </c>
      <c r="Z772" s="346">
        <f>SUM(Z764:Z771)</f>
        <v>40399.964568036929</v>
      </c>
      <c r="AA772" s="346">
        <f t="shared" ref="AA772:AE772" si="2249">SUM(AA764:AA771)</f>
        <v>6003.5944667581571</v>
      </c>
      <c r="AB772" s="346">
        <f t="shared" si="2249"/>
        <v>939.13120336622444</v>
      </c>
      <c r="AC772" s="346">
        <f t="shared" si="2249"/>
        <v>36372.084303446645</v>
      </c>
      <c r="AD772" s="346">
        <f t="shared" si="2249"/>
        <v>0</v>
      </c>
      <c r="AE772" s="346">
        <f t="shared" si="2249"/>
        <v>0</v>
      </c>
      <c r="AF772" s="346">
        <f t="shared" ref="AF772:AL772" si="2250">SUM(AF764:AF771)</f>
        <v>0</v>
      </c>
      <c r="AG772" s="346">
        <f t="shared" si="2250"/>
        <v>2626.1938493279995</v>
      </c>
      <c r="AH772" s="346">
        <f t="shared" si="2250"/>
        <v>0</v>
      </c>
      <c r="AI772" s="346">
        <f t="shared" si="2250"/>
        <v>0</v>
      </c>
      <c r="AJ772" s="346">
        <f t="shared" si="2250"/>
        <v>0</v>
      </c>
      <c r="AK772" s="346">
        <f t="shared" si="2250"/>
        <v>0</v>
      </c>
      <c r="AL772" s="346">
        <f t="shared" si="2250"/>
        <v>0</v>
      </c>
      <c r="AM772" s="407">
        <f>SUM(AM764:AM771)</f>
        <v>119569.5054055208</v>
      </c>
      <c r="AN772" s="443"/>
    </row>
    <row r="773" spans="1:40" ht="15.75">
      <c r="B773" s="349" t="s">
        <v>323</v>
      </c>
      <c r="C773" s="345"/>
      <c r="D773" s="350"/>
      <c r="E773" s="334"/>
      <c r="F773" s="334"/>
      <c r="G773" s="334"/>
      <c r="H773" s="334"/>
      <c r="I773" s="334"/>
      <c r="J773" s="334"/>
      <c r="K773" s="334"/>
      <c r="L773" s="334"/>
      <c r="M773" s="334"/>
      <c r="N773" s="334"/>
      <c r="O773" s="300"/>
      <c r="P773" s="334"/>
      <c r="Q773" s="334"/>
      <c r="R773" s="334"/>
      <c r="S773" s="336"/>
      <c r="T773" s="336"/>
      <c r="U773" s="336"/>
      <c r="V773" s="336"/>
      <c r="W773" s="334"/>
      <c r="X773" s="334"/>
      <c r="Y773" s="347">
        <f>Y761*Y763</f>
        <v>11160.24</v>
      </c>
      <c r="Z773" s="347">
        <f t="shared" ref="Z773:AE773" si="2251">Z761*Z763</f>
        <v>16655.023800000003</v>
      </c>
      <c r="AA773" s="347">
        <f t="shared" si="2251"/>
        <v>20003.076799999999</v>
      </c>
      <c r="AB773" s="347">
        <f t="shared" si="2251"/>
        <v>4080.2999999999997</v>
      </c>
      <c r="AC773" s="347">
        <f t="shared" si="2251"/>
        <v>10899.815500000001</v>
      </c>
      <c r="AD773" s="347">
        <f t="shared" si="2251"/>
        <v>0</v>
      </c>
      <c r="AE773" s="347">
        <f t="shared" si="2251"/>
        <v>0</v>
      </c>
      <c r="AF773" s="347">
        <f t="shared" ref="AF773:AL773" si="2252">AF761*AF763</f>
        <v>0</v>
      </c>
      <c r="AG773" s="347">
        <f t="shared" si="2252"/>
        <v>0</v>
      </c>
      <c r="AH773" s="347">
        <f t="shared" si="2252"/>
        <v>0</v>
      </c>
      <c r="AI773" s="347">
        <f t="shared" si="2252"/>
        <v>0</v>
      </c>
      <c r="AJ773" s="347">
        <f t="shared" si="2252"/>
        <v>0</v>
      </c>
      <c r="AK773" s="347">
        <f t="shared" si="2252"/>
        <v>0</v>
      </c>
      <c r="AL773" s="347">
        <f t="shared" si="2252"/>
        <v>0</v>
      </c>
      <c r="AM773" s="407">
        <f>SUM(Y773:AL773)</f>
        <v>62798.456099999996</v>
      </c>
      <c r="AN773" s="443"/>
    </row>
    <row r="774" spans="1:40" ht="15.75">
      <c r="B774" s="349" t="s">
        <v>324</v>
      </c>
      <c r="C774" s="345"/>
      <c r="D774" s="350"/>
      <c r="E774" s="334"/>
      <c r="F774" s="334"/>
      <c r="G774" s="334"/>
      <c r="H774" s="334"/>
      <c r="I774" s="334"/>
      <c r="J774" s="334"/>
      <c r="K774" s="334"/>
      <c r="L774" s="334"/>
      <c r="M774" s="334"/>
      <c r="N774" s="334"/>
      <c r="O774" s="300"/>
      <c r="P774" s="334"/>
      <c r="Q774" s="334"/>
      <c r="R774" s="334"/>
      <c r="S774" s="350"/>
      <c r="T774" s="350"/>
      <c r="U774" s="350"/>
      <c r="V774" s="350"/>
      <c r="W774" s="334"/>
      <c r="X774" s="334"/>
      <c r="Y774" s="351"/>
      <c r="Z774" s="351"/>
      <c r="AA774" s="351"/>
      <c r="AB774" s="351"/>
      <c r="AC774" s="351"/>
      <c r="AD774" s="351"/>
      <c r="AE774" s="351"/>
      <c r="AF774" s="351"/>
      <c r="AG774" s="351"/>
      <c r="AH774" s="351"/>
      <c r="AI774" s="351"/>
      <c r="AJ774" s="351"/>
      <c r="AK774" s="351"/>
      <c r="AL774" s="351"/>
      <c r="AM774" s="407">
        <f>AM772-AM773</f>
        <v>56771.049305520806</v>
      </c>
      <c r="AN774" s="443"/>
    </row>
    <row r="775" spans="1:40">
      <c r="B775" s="324"/>
      <c r="C775" s="350"/>
      <c r="D775" s="350"/>
      <c r="E775" s="334"/>
      <c r="F775" s="334"/>
      <c r="G775" s="334"/>
      <c r="H775" s="334"/>
      <c r="I775" s="334"/>
      <c r="J775" s="334"/>
      <c r="K775" s="334"/>
      <c r="L775" s="334"/>
      <c r="M775" s="334"/>
      <c r="N775" s="334"/>
      <c r="O775" s="300"/>
      <c r="P775" s="334"/>
      <c r="Q775" s="334"/>
      <c r="R775" s="334"/>
      <c r="S775" s="350"/>
      <c r="T775" s="345"/>
      <c r="U775" s="350"/>
      <c r="V775" s="350"/>
      <c r="W775" s="334"/>
      <c r="X775" s="334"/>
      <c r="Y775" s="352"/>
      <c r="Z775" s="352"/>
      <c r="AA775" s="352"/>
      <c r="AB775" s="352"/>
      <c r="AC775" s="352"/>
      <c r="AD775" s="352"/>
      <c r="AE775" s="352"/>
      <c r="AF775" s="352"/>
      <c r="AG775" s="352"/>
      <c r="AH775" s="352"/>
      <c r="AI775" s="352"/>
      <c r="AJ775" s="352"/>
      <c r="AK775" s="352"/>
      <c r="AL775" s="352"/>
      <c r="AM775" s="348"/>
      <c r="AN775" s="443"/>
    </row>
    <row r="776" spans="1:40">
      <c r="B776" s="439" t="s">
        <v>325</v>
      </c>
      <c r="C776" s="304"/>
      <c r="D776" s="279"/>
      <c r="E776" s="279"/>
      <c r="F776" s="279"/>
      <c r="G776" s="279"/>
      <c r="H776" s="279"/>
      <c r="I776" s="279"/>
      <c r="J776" s="279"/>
      <c r="K776" s="279"/>
      <c r="L776" s="279"/>
      <c r="M776" s="279"/>
      <c r="N776" s="279"/>
      <c r="O776" s="357"/>
      <c r="P776" s="279"/>
      <c r="Q776" s="279"/>
      <c r="R776" s="279"/>
      <c r="S776" s="304"/>
      <c r="T776" s="309"/>
      <c r="U776" s="309"/>
      <c r="V776" s="279"/>
      <c r="W776" s="279"/>
      <c r="X776" s="309"/>
      <c r="Y776" s="291">
        <f>SUMPRODUCT(E599:E758,Y599:Y758)</f>
        <v>773589.47801569023</v>
      </c>
      <c r="Z776" s="291">
        <f>SUMPRODUCT(E599:E758,Z599:Z758)</f>
        <v>1090011.9262987203</v>
      </c>
      <c r="AA776" s="291">
        <f t="shared" ref="AA776:AL776" si="2253">IF(AA597="kw",SUMPRODUCT($N$599:$N$758,$P$599:$P$758,AA599:AA758),SUMPRODUCT($E$599:$E$758,AA599:AA758))</f>
        <v>0</v>
      </c>
      <c r="AB776" s="291">
        <f t="shared" si="2253"/>
        <v>0</v>
      </c>
      <c r="AC776" s="291">
        <f t="shared" si="2253"/>
        <v>0</v>
      </c>
      <c r="AD776" s="291">
        <f t="shared" si="2253"/>
        <v>0</v>
      </c>
      <c r="AE776" s="291">
        <f t="shared" si="2253"/>
        <v>0</v>
      </c>
      <c r="AF776" s="291">
        <f t="shared" si="2253"/>
        <v>0</v>
      </c>
      <c r="AG776" s="340">
        <f>'8.  Streetlighting'!F224</f>
        <v>351.35351999999995</v>
      </c>
      <c r="AH776" s="291">
        <f t="shared" si="2253"/>
        <v>0</v>
      </c>
      <c r="AI776" s="291">
        <f t="shared" si="2253"/>
        <v>0</v>
      </c>
      <c r="AJ776" s="291">
        <f t="shared" si="2253"/>
        <v>0</v>
      </c>
      <c r="AK776" s="291">
        <f t="shared" si="2253"/>
        <v>0</v>
      </c>
      <c r="AL776" s="291">
        <f t="shared" si="2253"/>
        <v>0</v>
      </c>
      <c r="AM776" s="337"/>
    </row>
    <row r="777" spans="1:40">
      <c r="B777" s="440" t="s">
        <v>326</v>
      </c>
      <c r="C777" s="364"/>
      <c r="D777" s="384"/>
      <c r="E777" s="384"/>
      <c r="F777" s="384"/>
      <c r="G777" s="384"/>
      <c r="H777" s="384"/>
      <c r="I777" s="384"/>
      <c r="J777" s="384"/>
      <c r="K777" s="384"/>
      <c r="L777" s="384"/>
      <c r="M777" s="384"/>
      <c r="N777" s="384"/>
      <c r="O777" s="383"/>
      <c r="P777" s="384"/>
      <c r="Q777" s="384"/>
      <c r="R777" s="384"/>
      <c r="S777" s="364"/>
      <c r="T777" s="385"/>
      <c r="U777" s="385"/>
      <c r="V777" s="384"/>
      <c r="W777" s="384"/>
      <c r="X777" s="385"/>
      <c r="Y777" s="326">
        <f>SUMPRODUCT(F599:F758,Y599:Y758)</f>
        <v>770132.45577199094</v>
      </c>
      <c r="Z777" s="326">
        <f>SUMPRODUCT(F599:F758,Z599:Z758)</f>
        <v>1058843.1209483333</v>
      </c>
      <c r="AA777" s="326">
        <f t="shared" ref="AA777:AL777" si="2254">IF(AA597="kw",SUMPRODUCT($N$599:$N$758,$Q$599:$Q$758,AA599:AA758),SUMPRODUCT($F$599:$F$758,AA599:AA758))</f>
        <v>0</v>
      </c>
      <c r="AB777" s="326">
        <f t="shared" si="2254"/>
        <v>0</v>
      </c>
      <c r="AC777" s="326">
        <f t="shared" si="2254"/>
        <v>0</v>
      </c>
      <c r="AD777" s="326">
        <f t="shared" si="2254"/>
        <v>0</v>
      </c>
      <c r="AE777" s="326">
        <f t="shared" si="2254"/>
        <v>0</v>
      </c>
      <c r="AF777" s="326">
        <f t="shared" si="2254"/>
        <v>0</v>
      </c>
      <c r="AG777" s="755">
        <f>'8.  Streetlighting'!F225</f>
        <v>351.35351999999995</v>
      </c>
      <c r="AH777" s="326">
        <f t="shared" si="2254"/>
        <v>0</v>
      </c>
      <c r="AI777" s="326">
        <f t="shared" si="2254"/>
        <v>0</v>
      </c>
      <c r="AJ777" s="326">
        <f t="shared" si="2254"/>
        <v>0</v>
      </c>
      <c r="AK777" s="326">
        <f t="shared" si="2254"/>
        <v>0</v>
      </c>
      <c r="AL777" s="326">
        <f t="shared" si="2254"/>
        <v>0</v>
      </c>
      <c r="AM777" s="386"/>
    </row>
    <row r="778" spans="1:40" ht="20.25" customHeight="1">
      <c r="B778" s="368" t="s">
        <v>590</v>
      </c>
      <c r="C778" s="387"/>
      <c r="D778" s="388"/>
      <c r="E778" s="388"/>
      <c r="F778" s="388"/>
      <c r="G778" s="388"/>
      <c r="H778" s="388"/>
      <c r="I778" s="388"/>
      <c r="J778" s="388"/>
      <c r="K778" s="388"/>
      <c r="L778" s="388"/>
      <c r="M778" s="388"/>
      <c r="N778" s="388"/>
      <c r="O778" s="388"/>
      <c r="P778" s="388"/>
      <c r="Q778" s="388"/>
      <c r="R778" s="388"/>
      <c r="S778" s="371"/>
      <c r="T778" s="372"/>
      <c r="U778" s="388"/>
      <c r="V778" s="388"/>
      <c r="W778" s="388"/>
      <c r="X778" s="388"/>
      <c r="Y778" s="409"/>
      <c r="Z778" s="409"/>
      <c r="AA778" s="409"/>
      <c r="AB778" s="409"/>
      <c r="AC778" s="409"/>
      <c r="AD778" s="409"/>
      <c r="AE778" s="409"/>
      <c r="AF778" s="409"/>
      <c r="AG778" s="409"/>
      <c r="AH778" s="409"/>
      <c r="AI778" s="409"/>
      <c r="AJ778" s="409"/>
      <c r="AK778" s="409"/>
      <c r="AL778" s="409"/>
      <c r="AM778" s="389"/>
    </row>
    <row r="781" spans="1:40" ht="15.75">
      <c r="B781" s="280" t="s">
        <v>327</v>
      </c>
      <c r="C781" s="281"/>
      <c r="D781" s="590" t="s">
        <v>525</v>
      </c>
      <c r="E781" s="253"/>
      <c r="F781" s="590"/>
      <c r="G781" s="253"/>
      <c r="H781" s="253"/>
      <c r="I781" s="253"/>
      <c r="J781" s="253"/>
      <c r="K781" s="253"/>
      <c r="L781" s="253"/>
      <c r="M781" s="253"/>
      <c r="N781" s="253"/>
      <c r="O781" s="281"/>
      <c r="P781" s="253"/>
      <c r="Q781" s="253"/>
      <c r="R781" s="253"/>
      <c r="S781" s="253"/>
      <c r="T781" s="253"/>
      <c r="U781" s="253"/>
      <c r="V781" s="253"/>
      <c r="W781" s="253"/>
      <c r="X781" s="253"/>
      <c r="Y781" s="270"/>
      <c r="Z781" s="267"/>
      <c r="AA781" s="267"/>
      <c r="AB781" s="267"/>
      <c r="AC781" s="267"/>
      <c r="AD781" s="267"/>
      <c r="AE781" s="267"/>
      <c r="AF781" s="267"/>
      <c r="AG781" s="267"/>
      <c r="AH781" s="267"/>
      <c r="AI781" s="267"/>
      <c r="AJ781" s="267"/>
      <c r="AK781" s="267"/>
      <c r="AL781" s="267"/>
    </row>
    <row r="782" spans="1:40" ht="33" customHeight="1">
      <c r="B782" s="866" t="s">
        <v>211</v>
      </c>
      <c r="C782" s="868" t="s">
        <v>33</v>
      </c>
      <c r="D782" s="284" t="s">
        <v>421</v>
      </c>
      <c r="E782" s="870" t="s">
        <v>209</v>
      </c>
      <c r="F782" s="871"/>
      <c r="G782" s="871"/>
      <c r="H782" s="871"/>
      <c r="I782" s="871"/>
      <c r="J782" s="871"/>
      <c r="K782" s="871"/>
      <c r="L782" s="871"/>
      <c r="M782" s="872"/>
      <c r="N782" s="876" t="s">
        <v>213</v>
      </c>
      <c r="O782" s="284" t="s">
        <v>422</v>
      </c>
      <c r="P782" s="870" t="s">
        <v>212</v>
      </c>
      <c r="Q782" s="871"/>
      <c r="R782" s="871"/>
      <c r="S782" s="871"/>
      <c r="T782" s="871"/>
      <c r="U782" s="871"/>
      <c r="V782" s="871"/>
      <c r="W782" s="871"/>
      <c r="X782" s="872"/>
      <c r="Y782" s="873" t="s">
        <v>243</v>
      </c>
      <c r="Z782" s="874"/>
      <c r="AA782" s="874"/>
      <c r="AB782" s="874"/>
      <c r="AC782" s="874"/>
      <c r="AD782" s="874"/>
      <c r="AE782" s="874"/>
      <c r="AF782" s="874"/>
      <c r="AG782" s="874"/>
      <c r="AH782" s="874"/>
      <c r="AI782" s="874"/>
      <c r="AJ782" s="874"/>
      <c r="AK782" s="874"/>
      <c r="AL782" s="874"/>
      <c r="AM782" s="875"/>
    </row>
    <row r="783" spans="1:40" ht="65.25" customHeight="1">
      <c r="B783" s="867"/>
      <c r="C783" s="869"/>
      <c r="D783" s="285">
        <v>2019</v>
      </c>
      <c r="E783" s="285">
        <v>2020</v>
      </c>
      <c r="F783" s="285">
        <v>2021</v>
      </c>
      <c r="G783" s="285">
        <v>2022</v>
      </c>
      <c r="H783" s="285">
        <v>2023</v>
      </c>
      <c r="I783" s="285">
        <v>2024</v>
      </c>
      <c r="J783" s="285">
        <v>2025</v>
      </c>
      <c r="K783" s="285">
        <v>2026</v>
      </c>
      <c r="L783" s="285">
        <v>2027</v>
      </c>
      <c r="M783" s="285">
        <v>2028</v>
      </c>
      <c r="N783" s="877"/>
      <c r="O783" s="285">
        <v>2019</v>
      </c>
      <c r="P783" s="285">
        <v>2020</v>
      </c>
      <c r="Q783" s="285">
        <v>2021</v>
      </c>
      <c r="R783" s="285">
        <v>2022</v>
      </c>
      <c r="S783" s="285">
        <v>2023</v>
      </c>
      <c r="T783" s="285">
        <v>2024</v>
      </c>
      <c r="U783" s="285">
        <v>2025</v>
      </c>
      <c r="V783" s="285">
        <v>2026</v>
      </c>
      <c r="W783" s="285">
        <v>2027</v>
      </c>
      <c r="X783" s="285">
        <v>2028</v>
      </c>
      <c r="Y783" s="285" t="str">
        <f>'1.  LRAMVA Summary'!D52</f>
        <v>Residential</v>
      </c>
      <c r="Z783" s="285" t="str">
        <f>'1.  LRAMVA Summary'!E52</f>
        <v>GS&lt;50 kW</v>
      </c>
      <c r="AA783" s="285" t="str">
        <f>'1.  LRAMVA Summary'!F52</f>
        <v>GS&gt;50 to 999 kW</v>
      </c>
      <c r="AB783" s="285" t="str">
        <f>'1.  LRAMVA Summary'!G52</f>
        <v>Intermediate</v>
      </c>
      <c r="AC783" s="285" t="str">
        <f>'1.  LRAMVA Summary'!H52</f>
        <v>Large Use</v>
      </c>
      <c r="AD783" s="285" t="str">
        <f>'1.  LRAMVA Summary'!I52</f>
        <v>Embedded Distributor</v>
      </c>
      <c r="AE783" s="285" t="str">
        <f>'1.  LRAMVA Summary'!J52</f>
        <v>Unmetered Scattered Load</v>
      </c>
      <c r="AF783" s="285" t="str">
        <f>'1.  LRAMVA Summary'!K52</f>
        <v>Sentinel Lighting</v>
      </c>
      <c r="AG783" s="285" t="str">
        <f>'1.  LRAMVA Summary'!L52</f>
        <v>Street Lighting</v>
      </c>
      <c r="AH783" s="285" t="str">
        <f>'1.  LRAMVA Summary'!M52</f>
        <v/>
      </c>
      <c r="AI783" s="285" t="str">
        <f>'1.  LRAMVA Summary'!N52</f>
        <v/>
      </c>
      <c r="AJ783" s="285" t="str">
        <f>'1.  LRAMVA Summary'!O52</f>
        <v/>
      </c>
      <c r="AK783" s="285" t="str">
        <f>'1.  LRAMVA Summary'!P52</f>
        <v/>
      </c>
      <c r="AL783" s="285" t="str">
        <f>'1.  LRAMVA Summary'!Q52</f>
        <v/>
      </c>
      <c r="AM783" s="287" t="str">
        <f>'1.  LRAMVA Summary'!R52</f>
        <v>Total</v>
      </c>
    </row>
    <row r="784" spans="1:40" ht="15.75" customHeight="1">
      <c r="A784" s="532"/>
      <c r="B784" s="518" t="s">
        <v>503</v>
      </c>
      <c r="C784" s="289"/>
      <c r="D784" s="289"/>
      <c r="E784" s="289"/>
      <c r="F784" s="289"/>
      <c r="G784" s="289"/>
      <c r="H784" s="289"/>
      <c r="I784" s="289"/>
      <c r="J784" s="289"/>
      <c r="K784" s="289"/>
      <c r="L784" s="289"/>
      <c r="M784" s="289"/>
      <c r="N784" s="290"/>
      <c r="O784" s="289"/>
      <c r="P784" s="289"/>
      <c r="Q784" s="289"/>
      <c r="R784" s="289"/>
      <c r="S784" s="289"/>
      <c r="T784" s="289"/>
      <c r="U784" s="289"/>
      <c r="V784" s="289"/>
      <c r="W784" s="289"/>
      <c r="X784" s="289"/>
      <c r="Y784" s="291" t="str">
        <f>'1.  LRAMVA Summary'!D53</f>
        <v>kWh</v>
      </c>
      <c r="Z784" s="291" t="str">
        <f>'1.  LRAMVA Summary'!E53</f>
        <v>kWh</v>
      </c>
      <c r="AA784" s="291" t="str">
        <f>'1.  LRAMVA Summary'!F53</f>
        <v>kW</v>
      </c>
      <c r="AB784" s="291" t="str">
        <f>'1.  LRAMVA Summary'!G53</f>
        <v>kW</v>
      </c>
      <c r="AC784" s="291" t="str">
        <f>'1.  LRAMVA Summary'!H53</f>
        <v>kW</v>
      </c>
      <c r="AD784" s="291" t="str">
        <f>'1.  LRAMVA Summary'!I53</f>
        <v>kW</v>
      </c>
      <c r="AE784" s="291" t="str">
        <f>'1.  LRAMVA Summary'!J53</f>
        <v>kWh</v>
      </c>
      <c r="AF784" s="291" t="str">
        <f>'1.  LRAMVA Summary'!K53</f>
        <v>kW</v>
      </c>
      <c r="AG784" s="291" t="str">
        <f>'1.  LRAMVA Summary'!L53</f>
        <v>kW</v>
      </c>
      <c r="AH784" s="291">
        <f>'1.  LRAMVA Summary'!M53</f>
        <v>0</v>
      </c>
      <c r="AI784" s="291">
        <f>'1.  LRAMVA Summary'!N53</f>
        <v>0</v>
      </c>
      <c r="AJ784" s="291">
        <f>'1.  LRAMVA Summary'!O53</f>
        <v>0</v>
      </c>
      <c r="AK784" s="291">
        <f>'1.  LRAMVA Summary'!P53</f>
        <v>0</v>
      </c>
      <c r="AL784" s="291">
        <f>'1.  LRAMVA Summary'!Q53</f>
        <v>0</v>
      </c>
      <c r="AM784" s="292"/>
    </row>
    <row r="785" spans="1:39" ht="15.75" hidden="1" outlineLevel="1">
      <c r="A785" s="532"/>
      <c r="B785" s="504" t="s">
        <v>496</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291"/>
      <c r="Z785" s="291"/>
      <c r="AA785" s="291"/>
      <c r="AB785" s="291"/>
      <c r="AC785" s="291"/>
      <c r="AD785" s="291"/>
      <c r="AE785" s="291"/>
      <c r="AF785" s="291"/>
      <c r="AG785" s="291"/>
      <c r="AH785" s="291"/>
      <c r="AI785" s="291"/>
      <c r="AJ785" s="291"/>
      <c r="AK785" s="291"/>
      <c r="AL785" s="291"/>
      <c r="AM785" s="292"/>
    </row>
    <row r="786" spans="1:39" hidden="1" outlineLevel="1">
      <c r="A786" s="532">
        <v>1</v>
      </c>
      <c r="B786" s="428" t="s">
        <v>95</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0"/>
      <c r="Z786" s="410"/>
      <c r="AA786" s="410"/>
      <c r="AB786" s="410"/>
      <c r="AC786" s="410"/>
      <c r="AD786" s="410"/>
      <c r="AE786" s="410"/>
      <c r="AF786" s="410"/>
      <c r="AG786" s="410"/>
      <c r="AH786" s="410"/>
      <c r="AI786" s="410"/>
      <c r="AJ786" s="410"/>
      <c r="AK786" s="410"/>
      <c r="AL786" s="410"/>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2255">Z786</f>
        <v>0</v>
      </c>
      <c r="AA787" s="411">
        <f t="shared" ref="AA787" si="2256">AA786</f>
        <v>0</v>
      </c>
      <c r="AB787" s="411">
        <f t="shared" ref="AB787" si="2257">AB786</f>
        <v>0</v>
      </c>
      <c r="AC787" s="411">
        <f t="shared" ref="AC787" si="2258">AC786</f>
        <v>0</v>
      </c>
      <c r="AD787" s="411">
        <f t="shared" ref="AD787" si="2259">AD786</f>
        <v>0</v>
      </c>
      <c r="AE787" s="411">
        <f t="shared" ref="AE787" si="2260">AE786</f>
        <v>0</v>
      </c>
      <c r="AF787" s="411">
        <f t="shared" ref="AF787" si="2261">AF786</f>
        <v>0</v>
      </c>
      <c r="AG787" s="411">
        <f t="shared" ref="AG787" si="2262">AG786</f>
        <v>0</v>
      </c>
      <c r="AH787" s="411">
        <f t="shared" ref="AH787" si="2263">AH786</f>
        <v>0</v>
      </c>
      <c r="AI787" s="411">
        <f t="shared" ref="AI787" si="2264">AI786</f>
        <v>0</v>
      </c>
      <c r="AJ787" s="411">
        <f t="shared" ref="AJ787" si="2265">AJ786</f>
        <v>0</v>
      </c>
      <c r="AK787" s="411">
        <f t="shared" ref="AK787" si="2266">AK786</f>
        <v>0</v>
      </c>
      <c r="AL787" s="411">
        <f t="shared" ref="AL787" si="2267">AL786</f>
        <v>0</v>
      </c>
      <c r="AM787" s="297"/>
    </row>
    <row r="788" spans="1:39" ht="15.75" hidden="1" outlineLevel="1">
      <c r="A788" s="532"/>
      <c r="B788" s="298"/>
      <c r="C788" s="299"/>
      <c r="D788" s="299"/>
      <c r="E788" s="299"/>
      <c r="F788" s="299"/>
      <c r="G788" s="299"/>
      <c r="H788" s="299"/>
      <c r="I788" s="299"/>
      <c r="J788" s="299"/>
      <c r="K788" s="299"/>
      <c r="L788" s="299"/>
      <c r="M788" s="299"/>
      <c r="N788" s="300"/>
      <c r="O788" s="299"/>
      <c r="P788" s="299"/>
      <c r="Q788" s="299"/>
      <c r="R788" s="299"/>
      <c r="S788" s="299"/>
      <c r="T788" s="299"/>
      <c r="U788" s="299"/>
      <c r="V788" s="299"/>
      <c r="W788" s="299"/>
      <c r="X788" s="299"/>
      <c r="Y788" s="412"/>
      <c r="Z788" s="413"/>
      <c r="AA788" s="413"/>
      <c r="AB788" s="413"/>
      <c r="AC788" s="413"/>
      <c r="AD788" s="413"/>
      <c r="AE788" s="413"/>
      <c r="AF788" s="413"/>
      <c r="AG788" s="413"/>
      <c r="AH788" s="413"/>
      <c r="AI788" s="413"/>
      <c r="AJ788" s="413"/>
      <c r="AK788" s="413"/>
      <c r="AL788" s="413"/>
      <c r="AM788" s="302"/>
    </row>
    <row r="789" spans="1:39" hidden="1" outlineLevel="1">
      <c r="A789" s="532">
        <v>2</v>
      </c>
      <c r="B789" s="428" t="s">
        <v>96</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0"/>
      <c r="Z789" s="410"/>
      <c r="AA789" s="410"/>
      <c r="AB789" s="410"/>
      <c r="AC789" s="410"/>
      <c r="AD789" s="410"/>
      <c r="AE789" s="410"/>
      <c r="AF789" s="410"/>
      <c r="AG789" s="410"/>
      <c r="AH789" s="410"/>
      <c r="AI789" s="410"/>
      <c r="AJ789" s="410"/>
      <c r="AK789" s="410"/>
      <c r="AL789" s="410"/>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2268">Z789</f>
        <v>0</v>
      </c>
      <c r="AA790" s="411">
        <f t="shared" ref="AA790" si="2269">AA789</f>
        <v>0</v>
      </c>
      <c r="AB790" s="411">
        <f t="shared" ref="AB790" si="2270">AB789</f>
        <v>0</v>
      </c>
      <c r="AC790" s="411">
        <f t="shared" ref="AC790" si="2271">AC789</f>
        <v>0</v>
      </c>
      <c r="AD790" s="411">
        <f t="shared" ref="AD790" si="2272">AD789</f>
        <v>0</v>
      </c>
      <c r="AE790" s="411">
        <f t="shared" ref="AE790" si="2273">AE789</f>
        <v>0</v>
      </c>
      <c r="AF790" s="411">
        <f t="shared" ref="AF790" si="2274">AF789</f>
        <v>0</v>
      </c>
      <c r="AG790" s="411">
        <f t="shared" ref="AG790" si="2275">AG789</f>
        <v>0</v>
      </c>
      <c r="AH790" s="411">
        <f t="shared" ref="AH790" si="2276">AH789</f>
        <v>0</v>
      </c>
      <c r="AI790" s="411">
        <f t="shared" ref="AI790" si="2277">AI789</f>
        <v>0</v>
      </c>
      <c r="AJ790" s="411">
        <f t="shared" ref="AJ790" si="2278">AJ789</f>
        <v>0</v>
      </c>
      <c r="AK790" s="411">
        <f t="shared" ref="AK790" si="2279">AK789</f>
        <v>0</v>
      </c>
      <c r="AL790" s="411">
        <f t="shared" ref="AL790" si="2280">AL789</f>
        <v>0</v>
      </c>
      <c r="AM790" s="297"/>
    </row>
    <row r="791" spans="1:39" ht="15.75" hidden="1" outlineLevel="1">
      <c r="A791" s="532"/>
      <c r="B791" s="298"/>
      <c r="C791" s="299"/>
      <c r="D791" s="304"/>
      <c r="E791" s="304"/>
      <c r="F791" s="304"/>
      <c r="G791" s="304"/>
      <c r="H791" s="304"/>
      <c r="I791" s="304"/>
      <c r="J791" s="304"/>
      <c r="K791" s="304"/>
      <c r="L791" s="304"/>
      <c r="M791" s="304"/>
      <c r="N791" s="300"/>
      <c r="O791" s="304"/>
      <c r="P791" s="304"/>
      <c r="Q791" s="304"/>
      <c r="R791" s="304"/>
      <c r="S791" s="304"/>
      <c r="T791" s="304"/>
      <c r="U791" s="304"/>
      <c r="V791" s="304"/>
      <c r="W791" s="304"/>
      <c r="X791" s="304"/>
      <c r="Y791" s="412"/>
      <c r="Z791" s="413"/>
      <c r="AA791" s="413"/>
      <c r="AB791" s="413"/>
      <c r="AC791" s="413"/>
      <c r="AD791" s="413"/>
      <c r="AE791" s="413"/>
      <c r="AF791" s="413"/>
      <c r="AG791" s="413"/>
      <c r="AH791" s="413"/>
      <c r="AI791" s="413"/>
      <c r="AJ791" s="413"/>
      <c r="AK791" s="413"/>
      <c r="AL791" s="413"/>
      <c r="AM791" s="302"/>
    </row>
    <row r="792" spans="1:39" hidden="1" outlineLevel="1">
      <c r="A792" s="532">
        <v>3</v>
      </c>
      <c r="B792" s="428" t="s">
        <v>97</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468"/>
      <c r="O793" s="295"/>
      <c r="P793" s="295"/>
      <c r="Q793" s="295"/>
      <c r="R793" s="295"/>
      <c r="S793" s="295"/>
      <c r="T793" s="295"/>
      <c r="U793" s="295"/>
      <c r="V793" s="295"/>
      <c r="W793" s="295"/>
      <c r="X793" s="295"/>
      <c r="Y793" s="411">
        <f>Y792</f>
        <v>0</v>
      </c>
      <c r="Z793" s="411">
        <f t="shared" ref="Z793" si="2281">Z792</f>
        <v>0</v>
      </c>
      <c r="AA793" s="411">
        <f t="shared" ref="AA793" si="2282">AA792</f>
        <v>0</v>
      </c>
      <c r="AB793" s="411">
        <f t="shared" ref="AB793" si="2283">AB792</f>
        <v>0</v>
      </c>
      <c r="AC793" s="411">
        <f t="shared" ref="AC793" si="2284">AC792</f>
        <v>0</v>
      </c>
      <c r="AD793" s="411">
        <f t="shared" ref="AD793" si="2285">AD792</f>
        <v>0</v>
      </c>
      <c r="AE793" s="411">
        <f t="shared" ref="AE793" si="2286">AE792</f>
        <v>0</v>
      </c>
      <c r="AF793" s="411">
        <f t="shared" ref="AF793" si="2287">AF792</f>
        <v>0</v>
      </c>
      <c r="AG793" s="411">
        <f t="shared" ref="AG793" si="2288">AG792</f>
        <v>0</v>
      </c>
      <c r="AH793" s="411">
        <f t="shared" ref="AH793" si="2289">AH792</f>
        <v>0</v>
      </c>
      <c r="AI793" s="411">
        <f t="shared" ref="AI793" si="2290">AI792</f>
        <v>0</v>
      </c>
      <c r="AJ793" s="411">
        <f t="shared" ref="AJ793" si="2291">AJ792</f>
        <v>0</v>
      </c>
      <c r="AK793" s="411">
        <f t="shared" ref="AK793" si="2292">AK792</f>
        <v>0</v>
      </c>
      <c r="AL793" s="411">
        <f t="shared" ref="AL793" si="2293">AL792</f>
        <v>0</v>
      </c>
      <c r="AM793" s="297"/>
    </row>
    <row r="794" spans="1:39" hidden="1" outlineLevel="1">
      <c r="A794" s="532"/>
      <c r="B794" s="294"/>
      <c r="C794" s="305"/>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2"/>
      <c r="Z794" s="412"/>
      <c r="AA794" s="412"/>
      <c r="AB794" s="412"/>
      <c r="AC794" s="412"/>
      <c r="AD794" s="412"/>
      <c r="AE794" s="412"/>
      <c r="AF794" s="412"/>
      <c r="AG794" s="412"/>
      <c r="AH794" s="412"/>
      <c r="AI794" s="412"/>
      <c r="AJ794" s="412"/>
      <c r="AK794" s="412"/>
      <c r="AL794" s="412"/>
      <c r="AM794" s="306"/>
    </row>
    <row r="795" spans="1:39" hidden="1" outlineLevel="1">
      <c r="A795" s="532">
        <v>4</v>
      </c>
      <c r="B795" s="520" t="s">
        <v>679</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5"/>
      <c r="Z795" s="415"/>
      <c r="AA795" s="415"/>
      <c r="AB795" s="415"/>
      <c r="AC795" s="415"/>
      <c r="AD795" s="415"/>
      <c r="AE795" s="415"/>
      <c r="AF795" s="410"/>
      <c r="AG795" s="410"/>
      <c r="AH795" s="410"/>
      <c r="AI795" s="410"/>
      <c r="AJ795" s="410"/>
      <c r="AK795" s="410"/>
      <c r="AL795" s="410"/>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468"/>
      <c r="O796" s="295"/>
      <c r="P796" s="295"/>
      <c r="Q796" s="295"/>
      <c r="R796" s="295"/>
      <c r="S796" s="295"/>
      <c r="T796" s="295"/>
      <c r="U796" s="295"/>
      <c r="V796" s="295"/>
      <c r="W796" s="295"/>
      <c r="X796" s="295"/>
      <c r="Y796" s="411">
        <f>Y795</f>
        <v>0</v>
      </c>
      <c r="Z796" s="411">
        <f t="shared" ref="Z796" si="2294">Z795</f>
        <v>0</v>
      </c>
      <c r="AA796" s="411">
        <f t="shared" ref="AA796" si="2295">AA795</f>
        <v>0</v>
      </c>
      <c r="AB796" s="411">
        <f t="shared" ref="AB796" si="2296">AB795</f>
        <v>0</v>
      </c>
      <c r="AC796" s="411">
        <f t="shared" ref="AC796" si="2297">AC795</f>
        <v>0</v>
      </c>
      <c r="AD796" s="411">
        <f t="shared" ref="AD796" si="2298">AD795</f>
        <v>0</v>
      </c>
      <c r="AE796" s="411">
        <f t="shared" ref="AE796" si="2299">AE795</f>
        <v>0</v>
      </c>
      <c r="AF796" s="411">
        <f t="shared" ref="AF796" si="2300">AF795</f>
        <v>0</v>
      </c>
      <c r="AG796" s="411">
        <f t="shared" ref="AG796" si="2301">AG795</f>
        <v>0</v>
      </c>
      <c r="AH796" s="411">
        <f t="shared" ref="AH796" si="2302">AH795</f>
        <v>0</v>
      </c>
      <c r="AI796" s="411">
        <f t="shared" ref="AI796" si="2303">AI795</f>
        <v>0</v>
      </c>
      <c r="AJ796" s="411">
        <f t="shared" ref="AJ796" si="2304">AJ795</f>
        <v>0</v>
      </c>
      <c r="AK796" s="411">
        <f t="shared" ref="AK796" si="2305">AK795</f>
        <v>0</v>
      </c>
      <c r="AL796" s="411">
        <f t="shared" ref="AL796" si="2306">AL795</f>
        <v>0</v>
      </c>
      <c r="AM796" s="297"/>
    </row>
    <row r="797" spans="1:39" hidden="1" outlineLevel="1">
      <c r="A797" s="532"/>
      <c r="B797" s="294"/>
      <c r="C797" s="305"/>
      <c r="D797" s="304"/>
      <c r="E797" s="304"/>
      <c r="F797" s="304"/>
      <c r="G797" s="304"/>
      <c r="H797" s="304"/>
      <c r="I797" s="304"/>
      <c r="J797" s="304"/>
      <c r="K797" s="304"/>
      <c r="L797" s="304"/>
      <c r="M797" s="304"/>
      <c r="N797" s="291"/>
      <c r="O797" s="304"/>
      <c r="P797" s="304"/>
      <c r="Q797" s="304"/>
      <c r="R797" s="304"/>
      <c r="S797" s="304"/>
      <c r="T797" s="304"/>
      <c r="U797" s="304"/>
      <c r="V797" s="304"/>
      <c r="W797" s="304"/>
      <c r="X797" s="304"/>
      <c r="Y797" s="412"/>
      <c r="Z797" s="412"/>
      <c r="AA797" s="412"/>
      <c r="AB797" s="412"/>
      <c r="AC797" s="412"/>
      <c r="AD797" s="412"/>
      <c r="AE797" s="412"/>
      <c r="AF797" s="412"/>
      <c r="AG797" s="412"/>
      <c r="AH797" s="412"/>
      <c r="AI797" s="412"/>
      <c r="AJ797" s="412"/>
      <c r="AK797" s="412"/>
      <c r="AL797" s="412"/>
      <c r="AM797" s="306"/>
    </row>
    <row r="798" spans="1:39" ht="15.75" hidden="1" customHeight="1" outlineLevel="1">
      <c r="A798" s="532">
        <v>5</v>
      </c>
      <c r="B798" s="428" t="s">
        <v>98</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5"/>
      <c r="Z798" s="415"/>
      <c r="AA798" s="415"/>
      <c r="AB798" s="415"/>
      <c r="AC798" s="415"/>
      <c r="AD798" s="415"/>
      <c r="AE798" s="415"/>
      <c r="AF798" s="410"/>
      <c r="AG798" s="410"/>
      <c r="AH798" s="410"/>
      <c r="AI798" s="410"/>
      <c r="AJ798" s="410"/>
      <c r="AK798" s="410"/>
      <c r="AL798" s="410"/>
      <c r="AM798" s="296">
        <f>SUM(Y798:AL798)</f>
        <v>0</v>
      </c>
    </row>
    <row r="799" spans="1:39" ht="20.25" hidden="1" customHeight="1" outlineLevel="1">
      <c r="A799" s="532"/>
      <c r="B799" s="294" t="s">
        <v>342</v>
      </c>
      <c r="C799" s="291" t="s">
        <v>163</v>
      </c>
      <c r="D799" s="295"/>
      <c r="E799" s="295"/>
      <c r="F799" s="295"/>
      <c r="G799" s="295"/>
      <c r="H799" s="295"/>
      <c r="I799" s="295"/>
      <c r="J799" s="295"/>
      <c r="K799" s="295"/>
      <c r="L799" s="295"/>
      <c r="M799" s="295"/>
      <c r="N799" s="468"/>
      <c r="O799" s="295"/>
      <c r="P799" s="295"/>
      <c r="Q799" s="295"/>
      <c r="R799" s="295"/>
      <c r="S799" s="295"/>
      <c r="T799" s="295"/>
      <c r="U799" s="295"/>
      <c r="V799" s="295"/>
      <c r="W799" s="295"/>
      <c r="X799" s="295"/>
      <c r="Y799" s="411">
        <f>Y798</f>
        <v>0</v>
      </c>
      <c r="Z799" s="411">
        <f t="shared" ref="Z799" si="2307">Z798</f>
        <v>0</v>
      </c>
      <c r="AA799" s="411">
        <f t="shared" ref="AA799" si="2308">AA798</f>
        <v>0</v>
      </c>
      <c r="AB799" s="411">
        <f t="shared" ref="AB799" si="2309">AB798</f>
        <v>0</v>
      </c>
      <c r="AC799" s="411">
        <f t="shared" ref="AC799" si="2310">AC798</f>
        <v>0</v>
      </c>
      <c r="AD799" s="411">
        <f t="shared" ref="AD799" si="2311">AD798</f>
        <v>0</v>
      </c>
      <c r="AE799" s="411">
        <f t="shared" ref="AE799" si="2312">AE798</f>
        <v>0</v>
      </c>
      <c r="AF799" s="411">
        <f t="shared" ref="AF799" si="2313">AF798</f>
        <v>0</v>
      </c>
      <c r="AG799" s="411">
        <f t="shared" ref="AG799" si="2314">AG798</f>
        <v>0</v>
      </c>
      <c r="AH799" s="411">
        <f t="shared" ref="AH799" si="2315">AH798</f>
        <v>0</v>
      </c>
      <c r="AI799" s="411">
        <f t="shared" ref="AI799" si="2316">AI798</f>
        <v>0</v>
      </c>
      <c r="AJ799" s="411">
        <f t="shared" ref="AJ799" si="2317">AJ798</f>
        <v>0</v>
      </c>
      <c r="AK799" s="411">
        <f t="shared" ref="AK799" si="2318">AK798</f>
        <v>0</v>
      </c>
      <c r="AL799" s="411">
        <f t="shared" ref="AL799" si="2319">AL798</f>
        <v>0</v>
      </c>
      <c r="AM799" s="297"/>
    </row>
    <row r="800" spans="1:39" hidden="1" outlineLevel="1">
      <c r="A800" s="532"/>
      <c r="B800" s="294"/>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22"/>
      <c r="Z800" s="423"/>
      <c r="AA800" s="423"/>
      <c r="AB800" s="423"/>
      <c r="AC800" s="423"/>
      <c r="AD800" s="423"/>
      <c r="AE800" s="423"/>
      <c r="AF800" s="423"/>
      <c r="AG800" s="423"/>
      <c r="AH800" s="423"/>
      <c r="AI800" s="423"/>
      <c r="AJ800" s="423"/>
      <c r="AK800" s="423"/>
      <c r="AL800" s="423"/>
      <c r="AM800" s="297"/>
    </row>
    <row r="801" spans="1:39" ht="15.75" hidden="1" outlineLevel="1">
      <c r="A801" s="532"/>
      <c r="B801" s="319" t="s">
        <v>497</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idden="1" outlineLevel="1">
      <c r="A802" s="532">
        <v>6</v>
      </c>
      <c r="B802" s="428" t="s">
        <v>99</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320">Z802</f>
        <v>0</v>
      </c>
      <c r="AA803" s="411">
        <f t="shared" ref="AA803" si="2321">AA802</f>
        <v>0</v>
      </c>
      <c r="AB803" s="411">
        <f t="shared" ref="AB803" si="2322">AB802</f>
        <v>0</v>
      </c>
      <c r="AC803" s="411">
        <f t="shared" ref="AC803" si="2323">AC802</f>
        <v>0</v>
      </c>
      <c r="AD803" s="411">
        <f t="shared" ref="AD803" si="2324">AD802</f>
        <v>0</v>
      </c>
      <c r="AE803" s="411">
        <f t="shared" ref="AE803" si="2325">AE802</f>
        <v>0</v>
      </c>
      <c r="AF803" s="411">
        <f t="shared" ref="AF803" si="2326">AF802</f>
        <v>0</v>
      </c>
      <c r="AG803" s="411">
        <f t="shared" ref="AG803" si="2327">AG802</f>
        <v>0</v>
      </c>
      <c r="AH803" s="411">
        <f t="shared" ref="AH803" si="2328">AH802</f>
        <v>0</v>
      </c>
      <c r="AI803" s="411">
        <f t="shared" ref="AI803" si="2329">AI802</f>
        <v>0</v>
      </c>
      <c r="AJ803" s="411">
        <f t="shared" ref="AJ803" si="2330">AJ802</f>
        <v>0</v>
      </c>
      <c r="AK803" s="411">
        <f t="shared" ref="AK803" si="2331">AK802</f>
        <v>0</v>
      </c>
      <c r="AL803" s="411">
        <f t="shared" ref="AL803" si="2332">AL802</f>
        <v>0</v>
      </c>
      <c r="AM803" s="311"/>
    </row>
    <row r="804" spans="1:39" hidden="1" outlineLevel="1">
      <c r="A804" s="532"/>
      <c r="B804" s="310"/>
      <c r="C804" s="312"/>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313"/>
    </row>
    <row r="805" spans="1:39" ht="30" hidden="1" outlineLevel="1">
      <c r="A805" s="532">
        <v>7</v>
      </c>
      <c r="B805" s="428" t="s">
        <v>100</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333">Z805</f>
        <v>0</v>
      </c>
      <c r="AA806" s="411">
        <f t="shared" ref="AA806" si="2334">AA805</f>
        <v>0</v>
      </c>
      <c r="AB806" s="411">
        <f t="shared" ref="AB806" si="2335">AB805</f>
        <v>0</v>
      </c>
      <c r="AC806" s="411">
        <f t="shared" ref="AC806" si="2336">AC805</f>
        <v>0</v>
      </c>
      <c r="AD806" s="411">
        <f t="shared" ref="AD806" si="2337">AD805</f>
        <v>0</v>
      </c>
      <c r="AE806" s="411">
        <f t="shared" ref="AE806" si="2338">AE805</f>
        <v>0</v>
      </c>
      <c r="AF806" s="411">
        <f t="shared" ref="AF806" si="2339">AF805</f>
        <v>0</v>
      </c>
      <c r="AG806" s="411">
        <f t="shared" ref="AG806" si="2340">AG805</f>
        <v>0</v>
      </c>
      <c r="AH806" s="411">
        <f t="shared" ref="AH806" si="2341">AH805</f>
        <v>0</v>
      </c>
      <c r="AI806" s="411">
        <f t="shared" ref="AI806" si="2342">AI805</f>
        <v>0</v>
      </c>
      <c r="AJ806" s="411">
        <f t="shared" ref="AJ806" si="2343">AJ805</f>
        <v>0</v>
      </c>
      <c r="AK806" s="411">
        <f t="shared" ref="AK806" si="2344">AK805</f>
        <v>0</v>
      </c>
      <c r="AL806" s="411">
        <f t="shared" ref="AL806" si="2345">AL805</f>
        <v>0</v>
      </c>
      <c r="AM806" s="311"/>
    </row>
    <row r="807" spans="1:39" hidden="1" outlineLevel="1">
      <c r="A807" s="532"/>
      <c r="B807" s="314"/>
      <c r="C807" s="312"/>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6"/>
      <c r="Z807" s="417"/>
      <c r="AA807" s="416"/>
      <c r="AB807" s="416"/>
      <c r="AC807" s="416"/>
      <c r="AD807" s="416"/>
      <c r="AE807" s="416"/>
      <c r="AF807" s="416"/>
      <c r="AG807" s="416"/>
      <c r="AH807" s="416"/>
      <c r="AI807" s="416"/>
      <c r="AJ807" s="416"/>
      <c r="AK807" s="416"/>
      <c r="AL807" s="416"/>
      <c r="AM807" s="313"/>
    </row>
    <row r="808" spans="1:39" ht="30" hidden="1" outlineLevel="1">
      <c r="A808" s="532">
        <v>8</v>
      </c>
      <c r="B808" s="428" t="s">
        <v>101</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346">Z808</f>
        <v>0</v>
      </c>
      <c r="AA809" s="411">
        <f t="shared" ref="AA809" si="2347">AA808</f>
        <v>0</v>
      </c>
      <c r="AB809" s="411">
        <f t="shared" ref="AB809" si="2348">AB808</f>
        <v>0</v>
      </c>
      <c r="AC809" s="411">
        <f t="shared" ref="AC809" si="2349">AC808</f>
        <v>0</v>
      </c>
      <c r="AD809" s="411">
        <f t="shared" ref="AD809" si="2350">AD808</f>
        <v>0</v>
      </c>
      <c r="AE809" s="411">
        <f t="shared" ref="AE809" si="2351">AE808</f>
        <v>0</v>
      </c>
      <c r="AF809" s="411">
        <f t="shared" ref="AF809" si="2352">AF808</f>
        <v>0</v>
      </c>
      <c r="AG809" s="411">
        <f t="shared" ref="AG809" si="2353">AG808</f>
        <v>0</v>
      </c>
      <c r="AH809" s="411">
        <f t="shared" ref="AH809" si="2354">AH808</f>
        <v>0</v>
      </c>
      <c r="AI809" s="411">
        <f t="shared" ref="AI809" si="2355">AI808</f>
        <v>0</v>
      </c>
      <c r="AJ809" s="411">
        <f t="shared" ref="AJ809" si="2356">AJ808</f>
        <v>0</v>
      </c>
      <c r="AK809" s="411">
        <f t="shared" ref="AK809" si="2357">AK808</f>
        <v>0</v>
      </c>
      <c r="AL809" s="411">
        <f t="shared" ref="AL809" si="2358">AL808</f>
        <v>0</v>
      </c>
      <c r="AM809" s="311"/>
    </row>
    <row r="810" spans="1:39" hidden="1" outlineLevel="1">
      <c r="A810" s="532"/>
      <c r="B810" s="314"/>
      <c r="C810" s="312"/>
      <c r="D810" s="316"/>
      <c r="E810" s="316"/>
      <c r="F810" s="316"/>
      <c r="G810" s="316"/>
      <c r="H810" s="316"/>
      <c r="I810" s="316"/>
      <c r="J810" s="316"/>
      <c r="K810" s="316"/>
      <c r="L810" s="316"/>
      <c r="M810" s="316"/>
      <c r="N810" s="291"/>
      <c r="O810" s="316"/>
      <c r="P810" s="316"/>
      <c r="Q810" s="316"/>
      <c r="R810" s="316"/>
      <c r="S810" s="316"/>
      <c r="T810" s="316"/>
      <c r="U810" s="316"/>
      <c r="V810" s="316"/>
      <c r="W810" s="316"/>
      <c r="X810" s="316"/>
      <c r="Y810" s="416"/>
      <c r="Z810" s="417"/>
      <c r="AA810" s="416"/>
      <c r="AB810" s="416"/>
      <c r="AC810" s="416"/>
      <c r="AD810" s="416"/>
      <c r="AE810" s="416"/>
      <c r="AF810" s="416"/>
      <c r="AG810" s="416"/>
      <c r="AH810" s="416"/>
      <c r="AI810" s="416"/>
      <c r="AJ810" s="416"/>
      <c r="AK810" s="416"/>
      <c r="AL810" s="416"/>
      <c r="AM810" s="313"/>
    </row>
    <row r="811" spans="1:39" ht="30" hidden="1" outlineLevel="1">
      <c r="A811" s="532">
        <v>9</v>
      </c>
      <c r="B811" s="428" t="s">
        <v>102</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359">Z811</f>
        <v>0</v>
      </c>
      <c r="AA812" s="411">
        <f t="shared" ref="AA812" si="2360">AA811</f>
        <v>0</v>
      </c>
      <c r="AB812" s="411">
        <f t="shared" ref="AB812" si="2361">AB811</f>
        <v>0</v>
      </c>
      <c r="AC812" s="411">
        <f t="shared" ref="AC812" si="2362">AC811</f>
        <v>0</v>
      </c>
      <c r="AD812" s="411">
        <f t="shared" ref="AD812" si="2363">AD811</f>
        <v>0</v>
      </c>
      <c r="AE812" s="411">
        <f t="shared" ref="AE812" si="2364">AE811</f>
        <v>0</v>
      </c>
      <c r="AF812" s="411">
        <f t="shared" ref="AF812" si="2365">AF811</f>
        <v>0</v>
      </c>
      <c r="AG812" s="411">
        <f t="shared" ref="AG812" si="2366">AG811</f>
        <v>0</v>
      </c>
      <c r="AH812" s="411">
        <f t="shared" ref="AH812" si="2367">AH811</f>
        <v>0</v>
      </c>
      <c r="AI812" s="411">
        <f t="shared" ref="AI812" si="2368">AI811</f>
        <v>0</v>
      </c>
      <c r="AJ812" s="411">
        <f t="shared" ref="AJ812" si="2369">AJ811</f>
        <v>0</v>
      </c>
      <c r="AK812" s="411">
        <f t="shared" ref="AK812" si="2370">AK811</f>
        <v>0</v>
      </c>
      <c r="AL812" s="411">
        <f t="shared" ref="AL812" si="2371">AL811</f>
        <v>0</v>
      </c>
      <c r="AM812" s="311"/>
    </row>
    <row r="813" spans="1:39" hidden="1" outlineLevel="1">
      <c r="A813" s="532"/>
      <c r="B813" s="314"/>
      <c r="C813" s="312"/>
      <c r="D813" s="316"/>
      <c r="E813" s="316"/>
      <c r="F813" s="316"/>
      <c r="G813" s="316"/>
      <c r="H813" s="316"/>
      <c r="I813" s="316"/>
      <c r="J813" s="316"/>
      <c r="K813" s="316"/>
      <c r="L813" s="316"/>
      <c r="M813" s="316"/>
      <c r="N813" s="291"/>
      <c r="O813" s="316"/>
      <c r="P813" s="316"/>
      <c r="Q813" s="316"/>
      <c r="R813" s="316"/>
      <c r="S813" s="316"/>
      <c r="T813" s="316"/>
      <c r="U813" s="316"/>
      <c r="V813" s="316"/>
      <c r="W813" s="316"/>
      <c r="X813" s="316"/>
      <c r="Y813" s="416"/>
      <c r="Z813" s="416"/>
      <c r="AA813" s="416"/>
      <c r="AB813" s="416"/>
      <c r="AC813" s="416"/>
      <c r="AD813" s="416"/>
      <c r="AE813" s="416"/>
      <c r="AF813" s="416"/>
      <c r="AG813" s="416"/>
      <c r="AH813" s="416"/>
      <c r="AI813" s="416"/>
      <c r="AJ813" s="416"/>
      <c r="AK813" s="416"/>
      <c r="AL813" s="416"/>
      <c r="AM813" s="313"/>
    </row>
    <row r="814" spans="1:39" ht="30" hidden="1" outlineLevel="1">
      <c r="A814" s="532">
        <v>10</v>
      </c>
      <c r="B814" s="428" t="s">
        <v>103</v>
      </c>
      <c r="C814" s="291" t="s">
        <v>25</v>
      </c>
      <c r="D814" s="295"/>
      <c r="E814" s="295"/>
      <c r="F814" s="295"/>
      <c r="G814" s="295"/>
      <c r="H814" s="295"/>
      <c r="I814" s="295"/>
      <c r="J814" s="295"/>
      <c r="K814" s="295"/>
      <c r="L814" s="295"/>
      <c r="M814" s="295"/>
      <c r="N814" s="295">
        <v>3</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idden="1" outlineLevel="1">
      <c r="A815" s="532"/>
      <c r="B815" s="294" t="s">
        <v>342</v>
      </c>
      <c r="C815" s="291" t="s">
        <v>163</v>
      </c>
      <c r="D815" s="295"/>
      <c r="E815" s="295"/>
      <c r="F815" s="295"/>
      <c r="G815" s="295"/>
      <c r="H815" s="295"/>
      <c r="I815" s="295"/>
      <c r="J815" s="295"/>
      <c r="K815" s="295"/>
      <c r="L815" s="295"/>
      <c r="M815" s="295"/>
      <c r="N815" s="295">
        <f>N814</f>
        <v>3</v>
      </c>
      <c r="O815" s="295"/>
      <c r="P815" s="295"/>
      <c r="Q815" s="295"/>
      <c r="R815" s="295"/>
      <c r="S815" s="295"/>
      <c r="T815" s="295"/>
      <c r="U815" s="295"/>
      <c r="V815" s="295"/>
      <c r="W815" s="295"/>
      <c r="X815" s="295"/>
      <c r="Y815" s="411">
        <f>Y814</f>
        <v>0</v>
      </c>
      <c r="Z815" s="411">
        <f t="shared" ref="Z815" si="2372">Z814</f>
        <v>0</v>
      </c>
      <c r="AA815" s="411">
        <f t="shared" ref="AA815" si="2373">AA814</f>
        <v>0</v>
      </c>
      <c r="AB815" s="411">
        <f t="shared" ref="AB815" si="2374">AB814</f>
        <v>0</v>
      </c>
      <c r="AC815" s="411">
        <f t="shared" ref="AC815" si="2375">AC814</f>
        <v>0</v>
      </c>
      <c r="AD815" s="411">
        <f t="shared" ref="AD815" si="2376">AD814</f>
        <v>0</v>
      </c>
      <c r="AE815" s="411">
        <f t="shared" ref="AE815" si="2377">AE814</f>
        <v>0</v>
      </c>
      <c r="AF815" s="411">
        <f t="shared" ref="AF815" si="2378">AF814</f>
        <v>0</v>
      </c>
      <c r="AG815" s="411">
        <f t="shared" ref="AG815" si="2379">AG814</f>
        <v>0</v>
      </c>
      <c r="AH815" s="411">
        <f t="shared" ref="AH815" si="2380">AH814</f>
        <v>0</v>
      </c>
      <c r="AI815" s="411">
        <f t="shared" ref="AI815" si="2381">AI814</f>
        <v>0</v>
      </c>
      <c r="AJ815" s="411">
        <f t="shared" ref="AJ815" si="2382">AJ814</f>
        <v>0</v>
      </c>
      <c r="AK815" s="411">
        <f t="shared" ref="AK815" si="2383">AK814</f>
        <v>0</v>
      </c>
      <c r="AL815" s="411">
        <f t="shared" ref="AL815" si="2384">AL814</f>
        <v>0</v>
      </c>
      <c r="AM815" s="311"/>
    </row>
    <row r="816" spans="1:39" hidden="1" outlineLevel="1">
      <c r="A816" s="532"/>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7"/>
      <c r="AA816" s="416"/>
      <c r="AB816" s="416"/>
      <c r="AC816" s="416"/>
      <c r="AD816" s="416"/>
      <c r="AE816" s="416"/>
      <c r="AF816" s="416"/>
      <c r="AG816" s="416"/>
      <c r="AH816" s="416"/>
      <c r="AI816" s="416"/>
      <c r="AJ816" s="416"/>
      <c r="AK816" s="416"/>
      <c r="AL816" s="416"/>
      <c r="AM816" s="313"/>
    </row>
    <row r="817" spans="1:39" ht="15.75" hidden="1" outlineLevel="1">
      <c r="A817" s="532"/>
      <c r="B817" s="288" t="s">
        <v>10</v>
      </c>
      <c r="C817" s="289"/>
      <c r="D817" s="289"/>
      <c r="E817" s="289"/>
      <c r="F817" s="289"/>
      <c r="G817" s="289"/>
      <c r="H817" s="289"/>
      <c r="I817" s="289"/>
      <c r="J817" s="289"/>
      <c r="K817" s="289"/>
      <c r="L817" s="289"/>
      <c r="M817" s="289"/>
      <c r="N817" s="290"/>
      <c r="O817" s="289"/>
      <c r="P817" s="289"/>
      <c r="Q817" s="289"/>
      <c r="R817" s="289"/>
      <c r="S817" s="289"/>
      <c r="T817" s="289"/>
      <c r="U817" s="289"/>
      <c r="V817" s="289"/>
      <c r="W817" s="289"/>
      <c r="X817" s="289"/>
      <c r="Y817" s="414"/>
      <c r="Z817" s="414"/>
      <c r="AA817" s="414"/>
      <c r="AB817" s="414"/>
      <c r="AC817" s="414"/>
      <c r="AD817" s="414"/>
      <c r="AE817" s="414"/>
      <c r="AF817" s="414"/>
      <c r="AG817" s="414"/>
      <c r="AH817" s="414"/>
      <c r="AI817" s="414"/>
      <c r="AJ817" s="414"/>
      <c r="AK817" s="414"/>
      <c r="AL817" s="414"/>
      <c r="AM817" s="292"/>
    </row>
    <row r="818" spans="1:39" ht="30" hidden="1" outlineLevel="1">
      <c r="A818" s="532">
        <v>11</v>
      </c>
      <c r="B818" s="428" t="s">
        <v>104</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26"/>
      <c r="Z818" s="415"/>
      <c r="AA818" s="415"/>
      <c r="AB818" s="415"/>
      <c r="AC818" s="415"/>
      <c r="AD818" s="415"/>
      <c r="AE818" s="415"/>
      <c r="AF818" s="415"/>
      <c r="AG818" s="415"/>
      <c r="AH818" s="415"/>
      <c r="AI818" s="415"/>
      <c r="AJ818" s="415"/>
      <c r="AK818" s="415"/>
      <c r="AL818" s="415"/>
      <c r="AM818" s="296">
        <f>SUM(Y818:AL818)</f>
        <v>0</v>
      </c>
    </row>
    <row r="819" spans="1:39" hidden="1" outlineLevel="1">
      <c r="A819" s="532"/>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1">
        <f>Y818</f>
        <v>0</v>
      </c>
      <c r="Z819" s="411">
        <f t="shared" ref="Z819" si="2385">Z818</f>
        <v>0</v>
      </c>
      <c r="AA819" s="411">
        <f t="shared" ref="AA819" si="2386">AA818</f>
        <v>0</v>
      </c>
      <c r="AB819" s="411">
        <f t="shared" ref="AB819" si="2387">AB818</f>
        <v>0</v>
      </c>
      <c r="AC819" s="411">
        <f t="shared" ref="AC819" si="2388">AC818</f>
        <v>0</v>
      </c>
      <c r="AD819" s="411">
        <f t="shared" ref="AD819" si="2389">AD818</f>
        <v>0</v>
      </c>
      <c r="AE819" s="411">
        <f t="shared" ref="AE819" si="2390">AE818</f>
        <v>0</v>
      </c>
      <c r="AF819" s="411">
        <f t="shared" ref="AF819" si="2391">AF818</f>
        <v>0</v>
      </c>
      <c r="AG819" s="411">
        <f t="shared" ref="AG819" si="2392">AG818</f>
        <v>0</v>
      </c>
      <c r="AH819" s="411">
        <f t="shared" ref="AH819" si="2393">AH818</f>
        <v>0</v>
      </c>
      <c r="AI819" s="411">
        <f t="shared" ref="AI819" si="2394">AI818</f>
        <v>0</v>
      </c>
      <c r="AJ819" s="411">
        <f t="shared" ref="AJ819" si="2395">AJ818</f>
        <v>0</v>
      </c>
      <c r="AK819" s="411">
        <f t="shared" ref="AK819" si="2396">AK818</f>
        <v>0</v>
      </c>
      <c r="AL819" s="411">
        <f t="shared" ref="AL819" si="2397">AL818</f>
        <v>0</v>
      </c>
      <c r="AM819" s="297"/>
    </row>
    <row r="820" spans="1:39" hidden="1" outlineLevel="1">
      <c r="A820" s="532"/>
      <c r="B820" s="315"/>
      <c r="C820" s="305"/>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2"/>
      <c r="Z820" s="421"/>
      <c r="AA820" s="421"/>
      <c r="AB820" s="421"/>
      <c r="AC820" s="421"/>
      <c r="AD820" s="421"/>
      <c r="AE820" s="421"/>
      <c r="AF820" s="421"/>
      <c r="AG820" s="421"/>
      <c r="AH820" s="421"/>
      <c r="AI820" s="421"/>
      <c r="AJ820" s="421"/>
      <c r="AK820" s="421"/>
      <c r="AL820" s="421"/>
      <c r="AM820" s="306"/>
    </row>
    <row r="821" spans="1:39" ht="45" hidden="1" outlineLevel="1">
      <c r="A821" s="532">
        <v>12</v>
      </c>
      <c r="B821" s="428" t="s">
        <v>105</v>
      </c>
      <c r="C821" s="291" t="s">
        <v>25</v>
      </c>
      <c r="D821" s="295"/>
      <c r="E821" s="295"/>
      <c r="F821" s="295"/>
      <c r="G821" s="295"/>
      <c r="H821" s="295"/>
      <c r="I821" s="295"/>
      <c r="J821" s="295"/>
      <c r="K821" s="295"/>
      <c r="L821" s="295"/>
      <c r="M821" s="295"/>
      <c r="N821" s="295">
        <v>12</v>
      </c>
      <c r="O821" s="295"/>
      <c r="P821" s="295"/>
      <c r="Q821" s="295"/>
      <c r="R821" s="295"/>
      <c r="S821" s="295"/>
      <c r="T821" s="295"/>
      <c r="U821" s="295"/>
      <c r="V821" s="295"/>
      <c r="W821" s="295"/>
      <c r="X821" s="295"/>
      <c r="Y821" s="410"/>
      <c r="Z821" s="415"/>
      <c r="AA821" s="415"/>
      <c r="AB821" s="415"/>
      <c r="AC821" s="415"/>
      <c r="AD821" s="415"/>
      <c r="AE821" s="415"/>
      <c r="AF821" s="415"/>
      <c r="AG821" s="415"/>
      <c r="AH821" s="415"/>
      <c r="AI821" s="415"/>
      <c r="AJ821" s="415"/>
      <c r="AK821" s="415"/>
      <c r="AL821" s="415"/>
      <c r="AM821" s="296">
        <f>SUM(Y821:AL821)</f>
        <v>0</v>
      </c>
    </row>
    <row r="822" spans="1:39" hidden="1" outlineLevel="1">
      <c r="A822" s="532"/>
      <c r="B822" s="294" t="s">
        <v>342</v>
      </c>
      <c r="C822" s="291" t="s">
        <v>163</v>
      </c>
      <c r="D822" s="295"/>
      <c r="E822" s="295"/>
      <c r="F822" s="295"/>
      <c r="G822" s="295"/>
      <c r="H822" s="295"/>
      <c r="I822" s="295"/>
      <c r="J822" s="295"/>
      <c r="K822" s="295"/>
      <c r="L822" s="295"/>
      <c r="M822" s="295"/>
      <c r="N822" s="295">
        <f>N821</f>
        <v>12</v>
      </c>
      <c r="O822" s="295"/>
      <c r="P822" s="295"/>
      <c r="Q822" s="295"/>
      <c r="R822" s="295"/>
      <c r="S822" s="295"/>
      <c r="T822" s="295"/>
      <c r="U822" s="295"/>
      <c r="V822" s="295"/>
      <c r="W822" s="295"/>
      <c r="X822" s="295"/>
      <c r="Y822" s="411">
        <f>Y821</f>
        <v>0</v>
      </c>
      <c r="Z822" s="411">
        <f t="shared" ref="Z822" si="2398">Z821</f>
        <v>0</v>
      </c>
      <c r="AA822" s="411">
        <f t="shared" ref="AA822" si="2399">AA821</f>
        <v>0</v>
      </c>
      <c r="AB822" s="411">
        <f t="shared" ref="AB822" si="2400">AB821</f>
        <v>0</v>
      </c>
      <c r="AC822" s="411">
        <f t="shared" ref="AC822" si="2401">AC821</f>
        <v>0</v>
      </c>
      <c r="AD822" s="411">
        <f t="shared" ref="AD822" si="2402">AD821</f>
        <v>0</v>
      </c>
      <c r="AE822" s="411">
        <f t="shared" ref="AE822" si="2403">AE821</f>
        <v>0</v>
      </c>
      <c r="AF822" s="411">
        <f t="shared" ref="AF822" si="2404">AF821</f>
        <v>0</v>
      </c>
      <c r="AG822" s="411">
        <f t="shared" ref="AG822" si="2405">AG821</f>
        <v>0</v>
      </c>
      <c r="AH822" s="411">
        <f t="shared" ref="AH822" si="2406">AH821</f>
        <v>0</v>
      </c>
      <c r="AI822" s="411">
        <f t="shared" ref="AI822" si="2407">AI821</f>
        <v>0</v>
      </c>
      <c r="AJ822" s="411">
        <f t="shared" ref="AJ822" si="2408">AJ821</f>
        <v>0</v>
      </c>
      <c r="AK822" s="411">
        <f t="shared" ref="AK822" si="2409">AK821</f>
        <v>0</v>
      </c>
      <c r="AL822" s="411">
        <f t="shared" ref="AL822" si="2410">AL821</f>
        <v>0</v>
      </c>
      <c r="AM822" s="297"/>
    </row>
    <row r="823" spans="1:39" hidden="1" outlineLevel="1">
      <c r="A823" s="532"/>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22"/>
      <c r="Z823" s="422"/>
      <c r="AA823" s="412"/>
      <c r="AB823" s="412"/>
      <c r="AC823" s="412"/>
      <c r="AD823" s="412"/>
      <c r="AE823" s="412"/>
      <c r="AF823" s="412"/>
      <c r="AG823" s="412"/>
      <c r="AH823" s="412"/>
      <c r="AI823" s="412"/>
      <c r="AJ823" s="412"/>
      <c r="AK823" s="412"/>
      <c r="AL823" s="412"/>
      <c r="AM823" s="306"/>
    </row>
    <row r="824" spans="1:39" ht="30" hidden="1" outlineLevel="1">
      <c r="A824" s="532">
        <v>13</v>
      </c>
      <c r="B824" s="428" t="s">
        <v>106</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10"/>
      <c r="Z824" s="415"/>
      <c r="AA824" s="415"/>
      <c r="AB824" s="415"/>
      <c r="AC824" s="415"/>
      <c r="AD824" s="415"/>
      <c r="AE824" s="415"/>
      <c r="AF824" s="415"/>
      <c r="AG824" s="415"/>
      <c r="AH824" s="415"/>
      <c r="AI824" s="415"/>
      <c r="AJ824" s="415"/>
      <c r="AK824" s="415"/>
      <c r="AL824" s="415"/>
      <c r="AM824" s="296">
        <f>SUM(Y824:AL824)</f>
        <v>0</v>
      </c>
    </row>
    <row r="825" spans="1:39" hidden="1"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 si="2411">Z824</f>
        <v>0</v>
      </c>
      <c r="AA825" s="411">
        <f t="shared" ref="AA825" si="2412">AA824</f>
        <v>0</v>
      </c>
      <c r="AB825" s="411">
        <f t="shared" ref="AB825" si="2413">AB824</f>
        <v>0</v>
      </c>
      <c r="AC825" s="411">
        <f t="shared" ref="AC825" si="2414">AC824</f>
        <v>0</v>
      </c>
      <c r="AD825" s="411">
        <f t="shared" ref="AD825" si="2415">AD824</f>
        <v>0</v>
      </c>
      <c r="AE825" s="411">
        <f t="shared" ref="AE825" si="2416">AE824</f>
        <v>0</v>
      </c>
      <c r="AF825" s="411">
        <f t="shared" ref="AF825" si="2417">AF824</f>
        <v>0</v>
      </c>
      <c r="AG825" s="411">
        <f t="shared" ref="AG825" si="2418">AG824</f>
        <v>0</v>
      </c>
      <c r="AH825" s="411">
        <f t="shared" ref="AH825" si="2419">AH824</f>
        <v>0</v>
      </c>
      <c r="AI825" s="411">
        <f t="shared" ref="AI825" si="2420">AI824</f>
        <v>0</v>
      </c>
      <c r="AJ825" s="411">
        <f t="shared" ref="AJ825" si="2421">AJ824</f>
        <v>0</v>
      </c>
      <c r="AK825" s="411">
        <f t="shared" ref="AK825" si="2422">AK824</f>
        <v>0</v>
      </c>
      <c r="AL825" s="411">
        <f t="shared" ref="AL825" si="2423">AL824</f>
        <v>0</v>
      </c>
      <c r="AM825" s="306"/>
    </row>
    <row r="826" spans="1:39" hidden="1" outlineLevel="1">
      <c r="A826" s="532"/>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2"/>
      <c r="AF826" s="412"/>
      <c r="AG826" s="412"/>
      <c r="AH826" s="412"/>
      <c r="AI826" s="412"/>
      <c r="AJ826" s="412"/>
      <c r="AK826" s="412"/>
      <c r="AL826" s="412"/>
      <c r="AM826" s="306"/>
    </row>
    <row r="827" spans="1:39" ht="15.75" hidden="1" outlineLevel="1">
      <c r="A827" s="532"/>
      <c r="B827" s="288" t="s">
        <v>107</v>
      </c>
      <c r="C827" s="289"/>
      <c r="D827" s="290"/>
      <c r="E827" s="290"/>
      <c r="F827" s="290"/>
      <c r="G827" s="290"/>
      <c r="H827" s="290"/>
      <c r="I827" s="290"/>
      <c r="J827" s="290"/>
      <c r="K827" s="290"/>
      <c r="L827" s="290"/>
      <c r="M827" s="290"/>
      <c r="N827" s="290"/>
      <c r="O827" s="290"/>
      <c r="P827" s="289"/>
      <c r="Q827" s="289"/>
      <c r="R827" s="289"/>
      <c r="S827" s="289"/>
      <c r="T827" s="289"/>
      <c r="U827" s="289"/>
      <c r="V827" s="289"/>
      <c r="W827" s="289"/>
      <c r="X827" s="289"/>
      <c r="Y827" s="414"/>
      <c r="Z827" s="414"/>
      <c r="AA827" s="414"/>
      <c r="AB827" s="414"/>
      <c r="AC827" s="414"/>
      <c r="AD827" s="414"/>
      <c r="AE827" s="414"/>
      <c r="AF827" s="414"/>
      <c r="AG827" s="414"/>
      <c r="AH827" s="414"/>
      <c r="AI827" s="414"/>
      <c r="AJ827" s="414"/>
      <c r="AK827" s="414"/>
      <c r="AL827" s="414"/>
      <c r="AM827" s="292"/>
    </row>
    <row r="828" spans="1:39" hidden="1" outlineLevel="1">
      <c r="A828" s="532">
        <v>14</v>
      </c>
      <c r="B828" s="315" t="s">
        <v>108</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hidden="1" outlineLevel="1">
      <c r="A829" s="532"/>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 si="2424">Z828</f>
        <v>0</v>
      </c>
      <c r="AA829" s="411">
        <f t="shared" ref="AA829" si="2425">AA828</f>
        <v>0</v>
      </c>
      <c r="AB829" s="411">
        <f t="shared" ref="AB829" si="2426">AB828</f>
        <v>0</v>
      </c>
      <c r="AC829" s="411">
        <f t="shared" ref="AC829" si="2427">AC828</f>
        <v>0</v>
      </c>
      <c r="AD829" s="411">
        <f t="shared" ref="AD829" si="2428">AD828</f>
        <v>0</v>
      </c>
      <c r="AE829" s="411">
        <f t="shared" ref="AE829" si="2429">AE828</f>
        <v>0</v>
      </c>
      <c r="AF829" s="411">
        <f t="shared" ref="AF829" si="2430">AF828</f>
        <v>0</v>
      </c>
      <c r="AG829" s="411">
        <f t="shared" ref="AG829" si="2431">AG828</f>
        <v>0</v>
      </c>
      <c r="AH829" s="411">
        <f t="shared" ref="AH829" si="2432">AH828</f>
        <v>0</v>
      </c>
      <c r="AI829" s="411">
        <f t="shared" ref="AI829" si="2433">AI828</f>
        <v>0</v>
      </c>
      <c r="AJ829" s="411">
        <f t="shared" ref="AJ829" si="2434">AJ828</f>
        <v>0</v>
      </c>
      <c r="AK829" s="411">
        <f t="shared" ref="AK829" si="2435">AK828</f>
        <v>0</v>
      </c>
      <c r="AL829" s="411">
        <f t="shared" ref="AL829" si="2436">AL828</f>
        <v>0</v>
      </c>
      <c r="AM829" s="297"/>
    </row>
    <row r="830" spans="1:39" hidden="1" outlineLevel="1">
      <c r="A830" s="532"/>
      <c r="B830" s="315"/>
      <c r="C830" s="305"/>
      <c r="D830" s="291"/>
      <c r="E830" s="291"/>
      <c r="F830" s="291"/>
      <c r="G830" s="291"/>
      <c r="H830" s="291"/>
      <c r="I830" s="291"/>
      <c r="J830" s="291"/>
      <c r="K830" s="291"/>
      <c r="L830" s="291"/>
      <c r="M830" s="291"/>
      <c r="N830" s="468"/>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s="309" customFormat="1" ht="15.75" hidden="1" outlineLevel="1">
      <c r="A831" s="532"/>
      <c r="B831" s="288" t="s">
        <v>489</v>
      </c>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6"/>
      <c r="AF831" s="416"/>
      <c r="AG831" s="416"/>
      <c r="AH831" s="416"/>
      <c r="AI831" s="416"/>
      <c r="AJ831" s="416"/>
      <c r="AK831" s="416"/>
      <c r="AL831" s="416"/>
      <c r="AM831" s="517"/>
    </row>
    <row r="832" spans="1:39" hidden="1" outlineLevel="1">
      <c r="A832" s="532">
        <v>15</v>
      </c>
      <c r="B832" s="294" t="s">
        <v>494</v>
      </c>
      <c r="C832" s="291" t="s">
        <v>25</v>
      </c>
      <c r="D832" s="295"/>
      <c r="E832" s="295"/>
      <c r="F832" s="295"/>
      <c r="G832" s="295"/>
      <c r="H832" s="295"/>
      <c r="I832" s="295"/>
      <c r="J832" s="295"/>
      <c r="K832" s="295"/>
      <c r="L832" s="295"/>
      <c r="M832" s="295"/>
      <c r="N832" s="295">
        <v>0</v>
      </c>
      <c r="O832" s="295"/>
      <c r="P832" s="295"/>
      <c r="Q832" s="295"/>
      <c r="R832" s="295"/>
      <c r="S832" s="295"/>
      <c r="T832" s="295"/>
      <c r="U832" s="295"/>
      <c r="V832" s="295"/>
      <c r="W832" s="295"/>
      <c r="X832" s="295"/>
      <c r="Y832" s="415"/>
      <c r="Z832" s="415"/>
      <c r="AA832" s="415"/>
      <c r="AB832" s="415"/>
      <c r="AC832" s="415"/>
      <c r="AD832" s="415"/>
      <c r="AE832" s="415"/>
      <c r="AF832" s="410"/>
      <c r="AG832" s="410"/>
      <c r="AH832" s="410"/>
      <c r="AI832" s="410"/>
      <c r="AJ832" s="410"/>
      <c r="AK832" s="410"/>
      <c r="AL832" s="410"/>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0</v>
      </c>
      <c r="O833" s="295"/>
      <c r="P833" s="295"/>
      <c r="Q833" s="295"/>
      <c r="R833" s="295"/>
      <c r="S833" s="295"/>
      <c r="T833" s="295"/>
      <c r="U833" s="295"/>
      <c r="V833" s="295"/>
      <c r="W833" s="295"/>
      <c r="X833" s="295"/>
      <c r="Y833" s="411">
        <f>Y832</f>
        <v>0</v>
      </c>
      <c r="Z833" s="411">
        <f t="shared" ref="Z833:AL833" si="2437">Z832</f>
        <v>0</v>
      </c>
      <c r="AA833" s="411">
        <f t="shared" si="2437"/>
        <v>0</v>
      </c>
      <c r="AB833" s="411">
        <f t="shared" si="2437"/>
        <v>0</v>
      </c>
      <c r="AC833" s="411">
        <f t="shared" si="2437"/>
        <v>0</v>
      </c>
      <c r="AD833" s="411">
        <f t="shared" si="2437"/>
        <v>0</v>
      </c>
      <c r="AE833" s="411">
        <f t="shared" si="2437"/>
        <v>0</v>
      </c>
      <c r="AF833" s="411">
        <f t="shared" si="2437"/>
        <v>0</v>
      </c>
      <c r="AG833" s="411">
        <f t="shared" si="2437"/>
        <v>0</v>
      </c>
      <c r="AH833" s="411">
        <f t="shared" si="2437"/>
        <v>0</v>
      </c>
      <c r="AI833" s="411">
        <f t="shared" si="2437"/>
        <v>0</v>
      </c>
      <c r="AJ833" s="411">
        <f t="shared" si="2437"/>
        <v>0</v>
      </c>
      <c r="AK833" s="411">
        <f t="shared" si="2437"/>
        <v>0</v>
      </c>
      <c r="AL833" s="411">
        <f t="shared" si="2437"/>
        <v>0</v>
      </c>
      <c r="AM833" s="297"/>
    </row>
    <row r="834" spans="1:39" hidden="1" outlineLevel="1">
      <c r="A834" s="532"/>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s="283" customFormat="1" hidden="1" outlineLevel="1">
      <c r="A835" s="532">
        <v>16</v>
      </c>
      <c r="B835" s="324" t="s">
        <v>490</v>
      </c>
      <c r="C835" s="291" t="s">
        <v>25</v>
      </c>
      <c r="D835" s="295"/>
      <c r="E835" s="295"/>
      <c r="F835" s="295"/>
      <c r="G835" s="295"/>
      <c r="H835" s="295"/>
      <c r="I835" s="295"/>
      <c r="J835" s="295"/>
      <c r="K835" s="295"/>
      <c r="L835" s="295"/>
      <c r="M835" s="295"/>
      <c r="N835" s="295">
        <v>0</v>
      </c>
      <c r="O835" s="295"/>
      <c r="P835" s="295"/>
      <c r="Q835" s="295"/>
      <c r="R835" s="295"/>
      <c r="S835" s="295"/>
      <c r="T835" s="295"/>
      <c r="U835" s="295"/>
      <c r="V835" s="295"/>
      <c r="W835" s="295"/>
      <c r="X835" s="295"/>
      <c r="Y835" s="415"/>
      <c r="Z835" s="415"/>
      <c r="AA835" s="415"/>
      <c r="AB835" s="415"/>
      <c r="AC835" s="415"/>
      <c r="AD835" s="415"/>
      <c r="AE835" s="415"/>
      <c r="AF835" s="410"/>
      <c r="AG835" s="410"/>
      <c r="AH835" s="410"/>
      <c r="AI835" s="410"/>
      <c r="AJ835" s="410"/>
      <c r="AK835" s="410"/>
      <c r="AL835" s="410"/>
      <c r="AM835" s="296">
        <f>SUM(Y835:AL835)</f>
        <v>0</v>
      </c>
    </row>
    <row r="836" spans="1:39" s="283" customFormat="1" hidden="1" outlineLevel="1">
      <c r="A836" s="532"/>
      <c r="B836" s="294" t="s">
        <v>342</v>
      </c>
      <c r="C836" s="291" t="s">
        <v>163</v>
      </c>
      <c r="D836" s="295"/>
      <c r="E836" s="295"/>
      <c r="F836" s="295"/>
      <c r="G836" s="295"/>
      <c r="H836" s="295"/>
      <c r="I836" s="295"/>
      <c r="J836" s="295"/>
      <c r="K836" s="295"/>
      <c r="L836" s="295"/>
      <c r="M836" s="295"/>
      <c r="N836" s="295">
        <f>N835</f>
        <v>0</v>
      </c>
      <c r="O836" s="295"/>
      <c r="P836" s="295"/>
      <c r="Q836" s="295"/>
      <c r="R836" s="295"/>
      <c r="S836" s="295"/>
      <c r="T836" s="295"/>
      <c r="U836" s="295"/>
      <c r="V836" s="295"/>
      <c r="W836" s="295"/>
      <c r="X836" s="295"/>
      <c r="Y836" s="411">
        <f>Y835</f>
        <v>0</v>
      </c>
      <c r="Z836" s="411">
        <f t="shared" ref="Z836:AL836" si="2438">Z835</f>
        <v>0</v>
      </c>
      <c r="AA836" s="411">
        <f t="shared" si="2438"/>
        <v>0</v>
      </c>
      <c r="AB836" s="411">
        <f t="shared" si="2438"/>
        <v>0</v>
      </c>
      <c r="AC836" s="411">
        <f t="shared" si="2438"/>
        <v>0</v>
      </c>
      <c r="AD836" s="411">
        <f t="shared" si="2438"/>
        <v>0</v>
      </c>
      <c r="AE836" s="411">
        <f t="shared" si="2438"/>
        <v>0</v>
      </c>
      <c r="AF836" s="411">
        <f t="shared" si="2438"/>
        <v>0</v>
      </c>
      <c r="AG836" s="411">
        <f t="shared" si="2438"/>
        <v>0</v>
      </c>
      <c r="AH836" s="411">
        <f t="shared" si="2438"/>
        <v>0</v>
      </c>
      <c r="AI836" s="411">
        <f t="shared" si="2438"/>
        <v>0</v>
      </c>
      <c r="AJ836" s="411">
        <f t="shared" si="2438"/>
        <v>0</v>
      </c>
      <c r="AK836" s="411">
        <f t="shared" si="2438"/>
        <v>0</v>
      </c>
      <c r="AL836" s="411">
        <f t="shared" si="2438"/>
        <v>0</v>
      </c>
      <c r="AM836" s="297"/>
    </row>
    <row r="837" spans="1:39" s="283" customFormat="1" hidden="1" outlineLevel="1">
      <c r="A837" s="532"/>
      <c r="B837" s="324"/>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6"/>
      <c r="AF837" s="416"/>
      <c r="AG837" s="416"/>
      <c r="AH837" s="416"/>
      <c r="AI837" s="416"/>
      <c r="AJ837" s="416"/>
      <c r="AK837" s="416"/>
      <c r="AL837" s="416"/>
      <c r="AM837" s="313"/>
    </row>
    <row r="838" spans="1:39" ht="15.75" hidden="1" outlineLevel="1">
      <c r="A838" s="532"/>
      <c r="B838" s="519" t="s">
        <v>495</v>
      </c>
      <c r="C838" s="320"/>
      <c r="D838" s="290"/>
      <c r="E838" s="289"/>
      <c r="F838" s="289"/>
      <c r="G838" s="289"/>
      <c r="H838" s="289"/>
      <c r="I838" s="289"/>
      <c r="J838" s="289"/>
      <c r="K838" s="289"/>
      <c r="L838" s="289"/>
      <c r="M838" s="289"/>
      <c r="N838" s="290"/>
      <c r="O838" s="289"/>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idden="1" outlineLevel="1">
      <c r="A839" s="532">
        <v>17</v>
      </c>
      <c r="B839" s="428" t="s">
        <v>112</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26"/>
      <c r="Z839" s="410"/>
      <c r="AA839" s="410"/>
      <c r="AB839" s="410"/>
      <c r="AC839" s="410"/>
      <c r="AD839" s="410"/>
      <c r="AE839" s="410"/>
      <c r="AF839" s="415"/>
      <c r="AG839" s="415"/>
      <c r="AH839" s="415"/>
      <c r="AI839" s="415"/>
      <c r="AJ839" s="415"/>
      <c r="AK839" s="415"/>
      <c r="AL839" s="415"/>
      <c r="AM839" s="296">
        <f>SUM(Y839:AL839)</f>
        <v>0</v>
      </c>
    </row>
    <row r="840" spans="1:39" hidden="1" outlineLevel="1">
      <c r="A840" s="532"/>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AL840" si="2439">Z839</f>
        <v>0</v>
      </c>
      <c r="AA840" s="411">
        <f t="shared" si="2439"/>
        <v>0</v>
      </c>
      <c r="AB840" s="411">
        <f t="shared" si="2439"/>
        <v>0</v>
      </c>
      <c r="AC840" s="411">
        <f t="shared" si="2439"/>
        <v>0</v>
      </c>
      <c r="AD840" s="411">
        <f t="shared" si="2439"/>
        <v>0</v>
      </c>
      <c r="AE840" s="411">
        <f t="shared" si="2439"/>
        <v>0</v>
      </c>
      <c r="AF840" s="411">
        <f t="shared" si="2439"/>
        <v>0</v>
      </c>
      <c r="AG840" s="411">
        <f t="shared" si="2439"/>
        <v>0</v>
      </c>
      <c r="AH840" s="411">
        <f t="shared" si="2439"/>
        <v>0</v>
      </c>
      <c r="AI840" s="411">
        <f t="shared" si="2439"/>
        <v>0</v>
      </c>
      <c r="AJ840" s="411">
        <f t="shared" si="2439"/>
        <v>0</v>
      </c>
      <c r="AK840" s="411">
        <f t="shared" si="2439"/>
        <v>0</v>
      </c>
      <c r="AL840" s="411">
        <f t="shared" si="2439"/>
        <v>0</v>
      </c>
      <c r="AM840" s="306"/>
    </row>
    <row r="841" spans="1:39" hidden="1" outlineLevel="1">
      <c r="A841" s="532"/>
      <c r="B841" s="294"/>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2"/>
      <c r="Z841" s="425"/>
      <c r="AA841" s="425"/>
      <c r="AB841" s="425"/>
      <c r="AC841" s="425"/>
      <c r="AD841" s="425"/>
      <c r="AE841" s="425"/>
      <c r="AF841" s="425"/>
      <c r="AG841" s="425"/>
      <c r="AH841" s="425"/>
      <c r="AI841" s="425"/>
      <c r="AJ841" s="425"/>
      <c r="AK841" s="425"/>
      <c r="AL841" s="425"/>
      <c r="AM841" s="306"/>
    </row>
    <row r="842" spans="1:39" hidden="1" outlineLevel="1">
      <c r="A842" s="532">
        <v>18</v>
      </c>
      <c r="B842" s="428" t="s">
        <v>109</v>
      </c>
      <c r="C842" s="291" t="s">
        <v>25</v>
      </c>
      <c r="D842" s="295"/>
      <c r="E842" s="295"/>
      <c r="F842" s="295"/>
      <c r="G842" s="295"/>
      <c r="H842" s="295"/>
      <c r="I842" s="295"/>
      <c r="J842" s="295"/>
      <c r="K842" s="295"/>
      <c r="L842" s="295"/>
      <c r="M842" s="295"/>
      <c r="N842" s="295">
        <v>12</v>
      </c>
      <c r="O842" s="295"/>
      <c r="P842" s="295"/>
      <c r="Q842" s="295"/>
      <c r="R842" s="295"/>
      <c r="S842" s="295"/>
      <c r="T842" s="295"/>
      <c r="U842" s="295"/>
      <c r="V842" s="295"/>
      <c r="W842" s="295"/>
      <c r="X842" s="295"/>
      <c r="Y842" s="426"/>
      <c r="Z842" s="410"/>
      <c r="AA842" s="410"/>
      <c r="AB842" s="410"/>
      <c r="AC842" s="410"/>
      <c r="AD842" s="410"/>
      <c r="AE842" s="410"/>
      <c r="AF842" s="415"/>
      <c r="AG842" s="415"/>
      <c r="AH842" s="415"/>
      <c r="AI842" s="415"/>
      <c r="AJ842" s="415"/>
      <c r="AK842" s="415"/>
      <c r="AL842" s="415"/>
      <c r="AM842" s="296">
        <f>SUM(Y842:AL842)</f>
        <v>0</v>
      </c>
    </row>
    <row r="843" spans="1:39" hidden="1" outlineLevel="1">
      <c r="A843" s="532"/>
      <c r="B843" s="294" t="s">
        <v>342</v>
      </c>
      <c r="C843" s="291" t="s">
        <v>163</v>
      </c>
      <c r="D843" s="295"/>
      <c r="E843" s="295"/>
      <c r="F843" s="295"/>
      <c r="G843" s="295"/>
      <c r="H843" s="295"/>
      <c r="I843" s="295"/>
      <c r="J843" s="295"/>
      <c r="K843" s="295"/>
      <c r="L843" s="295"/>
      <c r="M843" s="295"/>
      <c r="N843" s="295">
        <f>N842</f>
        <v>12</v>
      </c>
      <c r="O843" s="295"/>
      <c r="P843" s="295"/>
      <c r="Q843" s="295"/>
      <c r="R843" s="295"/>
      <c r="S843" s="295"/>
      <c r="T843" s="295"/>
      <c r="U843" s="295"/>
      <c r="V843" s="295"/>
      <c r="W843" s="295"/>
      <c r="X843" s="295"/>
      <c r="Y843" s="411">
        <f>Y842</f>
        <v>0</v>
      </c>
      <c r="Z843" s="411">
        <f t="shared" ref="Z843:AL843" si="2440">Z842</f>
        <v>0</v>
      </c>
      <c r="AA843" s="411">
        <f t="shared" si="2440"/>
        <v>0</v>
      </c>
      <c r="AB843" s="411">
        <f t="shared" si="2440"/>
        <v>0</v>
      </c>
      <c r="AC843" s="411">
        <f t="shared" si="2440"/>
        <v>0</v>
      </c>
      <c r="AD843" s="411">
        <f t="shared" si="2440"/>
        <v>0</v>
      </c>
      <c r="AE843" s="411">
        <f t="shared" si="2440"/>
        <v>0</v>
      </c>
      <c r="AF843" s="411">
        <f t="shared" si="2440"/>
        <v>0</v>
      </c>
      <c r="AG843" s="411">
        <f t="shared" si="2440"/>
        <v>0</v>
      </c>
      <c r="AH843" s="411">
        <f t="shared" si="2440"/>
        <v>0</v>
      </c>
      <c r="AI843" s="411">
        <f t="shared" si="2440"/>
        <v>0</v>
      </c>
      <c r="AJ843" s="411">
        <f t="shared" si="2440"/>
        <v>0</v>
      </c>
      <c r="AK843" s="411">
        <f t="shared" si="2440"/>
        <v>0</v>
      </c>
      <c r="AL843" s="411">
        <f t="shared" si="2440"/>
        <v>0</v>
      </c>
      <c r="AM843" s="306"/>
    </row>
    <row r="844" spans="1:39" hidden="1" outlineLevel="1">
      <c r="A844" s="532"/>
      <c r="B844" s="322"/>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3"/>
      <c r="Z844" s="424"/>
      <c r="AA844" s="424"/>
      <c r="AB844" s="424"/>
      <c r="AC844" s="424"/>
      <c r="AD844" s="424"/>
      <c r="AE844" s="424"/>
      <c r="AF844" s="424"/>
      <c r="AG844" s="424"/>
      <c r="AH844" s="424"/>
      <c r="AI844" s="424"/>
      <c r="AJ844" s="424"/>
      <c r="AK844" s="424"/>
      <c r="AL844" s="424"/>
      <c r="AM844" s="297"/>
    </row>
    <row r="845" spans="1:39" hidden="1" outlineLevel="1">
      <c r="A845" s="532">
        <v>19</v>
      </c>
      <c r="B845" s="428" t="s">
        <v>111</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idden="1" outlineLevel="1">
      <c r="A846" s="532"/>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441">Z845</f>
        <v>0</v>
      </c>
      <c r="AA846" s="411">
        <f t="shared" si="2441"/>
        <v>0</v>
      </c>
      <c r="AB846" s="411">
        <f t="shared" si="2441"/>
        <v>0</v>
      </c>
      <c r="AC846" s="411">
        <f t="shared" si="2441"/>
        <v>0</v>
      </c>
      <c r="AD846" s="411">
        <f t="shared" si="2441"/>
        <v>0</v>
      </c>
      <c r="AE846" s="411">
        <f t="shared" si="2441"/>
        <v>0</v>
      </c>
      <c r="AF846" s="411">
        <f t="shared" si="2441"/>
        <v>0</v>
      </c>
      <c r="AG846" s="411">
        <f t="shared" si="2441"/>
        <v>0</v>
      </c>
      <c r="AH846" s="411">
        <f t="shared" si="2441"/>
        <v>0</v>
      </c>
      <c r="AI846" s="411">
        <f t="shared" si="2441"/>
        <v>0</v>
      </c>
      <c r="AJ846" s="411">
        <f t="shared" si="2441"/>
        <v>0</v>
      </c>
      <c r="AK846" s="411">
        <f t="shared" si="2441"/>
        <v>0</v>
      </c>
      <c r="AL846" s="411">
        <f t="shared" si="2441"/>
        <v>0</v>
      </c>
      <c r="AM846" s="297"/>
    </row>
    <row r="847" spans="1:39" hidden="1" outlineLevel="1">
      <c r="A847" s="532"/>
      <c r="B847" s="322"/>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12"/>
      <c r="Z847" s="412"/>
      <c r="AA847" s="412"/>
      <c r="AB847" s="412"/>
      <c r="AC847" s="412"/>
      <c r="AD847" s="412"/>
      <c r="AE847" s="412"/>
      <c r="AF847" s="412"/>
      <c r="AG847" s="412"/>
      <c r="AH847" s="412"/>
      <c r="AI847" s="412"/>
      <c r="AJ847" s="412"/>
      <c r="AK847" s="412"/>
      <c r="AL847" s="412"/>
      <c r="AM847" s="306"/>
    </row>
    <row r="848" spans="1:39" hidden="1" outlineLevel="1">
      <c r="A848" s="532">
        <v>20</v>
      </c>
      <c r="B848" s="428" t="s">
        <v>110</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idden="1" outlineLevel="1">
      <c r="A849" s="532"/>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442">Z848</f>
        <v>0</v>
      </c>
      <c r="AA849" s="411">
        <f t="shared" si="2442"/>
        <v>0</v>
      </c>
      <c r="AB849" s="411">
        <f t="shared" si="2442"/>
        <v>0</v>
      </c>
      <c r="AC849" s="411">
        <f t="shared" si="2442"/>
        <v>0</v>
      </c>
      <c r="AD849" s="411">
        <f t="shared" si="2442"/>
        <v>0</v>
      </c>
      <c r="AE849" s="411">
        <f t="shared" si="2442"/>
        <v>0</v>
      </c>
      <c r="AF849" s="411">
        <f t="shared" si="2442"/>
        <v>0</v>
      </c>
      <c r="AG849" s="411">
        <f t="shared" si="2442"/>
        <v>0</v>
      </c>
      <c r="AH849" s="411">
        <f t="shared" si="2442"/>
        <v>0</v>
      </c>
      <c r="AI849" s="411">
        <f t="shared" si="2442"/>
        <v>0</v>
      </c>
      <c r="AJ849" s="411">
        <f t="shared" si="2442"/>
        <v>0</v>
      </c>
      <c r="AK849" s="411">
        <f t="shared" si="2442"/>
        <v>0</v>
      </c>
      <c r="AL849" s="411">
        <f t="shared" si="2442"/>
        <v>0</v>
      </c>
      <c r="AM849" s="306"/>
    </row>
    <row r="850" spans="1:39" ht="15.75" hidden="1" outlineLevel="1">
      <c r="A850" s="532"/>
      <c r="B850" s="323"/>
      <c r="C850" s="300"/>
      <c r="D850" s="291"/>
      <c r="E850" s="291"/>
      <c r="F850" s="291"/>
      <c r="G850" s="291"/>
      <c r="H850" s="291"/>
      <c r="I850" s="291"/>
      <c r="J850" s="291"/>
      <c r="K850" s="291"/>
      <c r="L850" s="291"/>
      <c r="M850" s="291"/>
      <c r="N850" s="300"/>
      <c r="O850" s="291"/>
      <c r="P850" s="291"/>
      <c r="Q850" s="291"/>
      <c r="R850" s="291"/>
      <c r="S850" s="291"/>
      <c r="T850" s="291"/>
      <c r="U850" s="291"/>
      <c r="V850" s="291"/>
      <c r="W850" s="291"/>
      <c r="X850" s="291"/>
      <c r="Y850" s="412"/>
      <c r="Z850" s="412"/>
      <c r="AA850" s="412"/>
      <c r="AB850" s="412"/>
      <c r="AC850" s="412"/>
      <c r="AD850" s="412"/>
      <c r="AE850" s="412"/>
      <c r="AF850" s="412"/>
      <c r="AG850" s="412"/>
      <c r="AH850" s="412"/>
      <c r="AI850" s="412"/>
      <c r="AJ850" s="412"/>
      <c r="AK850" s="412"/>
      <c r="AL850" s="412"/>
      <c r="AM850" s="306"/>
    </row>
    <row r="851" spans="1:39" ht="15.75" hidden="1" outlineLevel="1">
      <c r="A851" s="532"/>
      <c r="B851" s="518" t="s">
        <v>502</v>
      </c>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15.75" hidden="1" outlineLevel="1">
      <c r="A852" s="532"/>
      <c r="B852" s="504" t="s">
        <v>498</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idden="1" outlineLevel="1">
      <c r="A853" s="532">
        <v>21</v>
      </c>
      <c r="B853" s="428" t="s">
        <v>113</v>
      </c>
      <c r="C853" s="291" t="s">
        <v>25</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5"/>
      <c r="Z853" s="415"/>
      <c r="AA853" s="415"/>
      <c r="AB853" s="415"/>
      <c r="AC853" s="415"/>
      <c r="AD853" s="415"/>
      <c r="AE853" s="415"/>
      <c r="AF853" s="410"/>
      <c r="AG853" s="410"/>
      <c r="AH853" s="410"/>
      <c r="AI853" s="410"/>
      <c r="AJ853" s="410"/>
      <c r="AK853" s="410"/>
      <c r="AL853" s="410"/>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1">
        <f>Y853</f>
        <v>0</v>
      </c>
      <c r="Z854" s="411">
        <f t="shared" ref="Z854" si="2443">Z853</f>
        <v>0</v>
      </c>
      <c r="AA854" s="411">
        <f t="shared" ref="AA854" si="2444">AA853</f>
        <v>0</v>
      </c>
      <c r="AB854" s="411">
        <f t="shared" ref="AB854" si="2445">AB853</f>
        <v>0</v>
      </c>
      <c r="AC854" s="411">
        <f t="shared" ref="AC854" si="2446">AC853</f>
        <v>0</v>
      </c>
      <c r="AD854" s="411">
        <f t="shared" ref="AD854" si="2447">AD853</f>
        <v>0</v>
      </c>
      <c r="AE854" s="411">
        <f t="shared" ref="AE854" si="2448">AE853</f>
        <v>0</v>
      </c>
      <c r="AF854" s="411">
        <f t="shared" ref="AF854" si="2449">AF853</f>
        <v>0</v>
      </c>
      <c r="AG854" s="411">
        <f t="shared" ref="AG854" si="2450">AG853</f>
        <v>0</v>
      </c>
      <c r="AH854" s="411">
        <f t="shared" ref="AH854" si="2451">AH853</f>
        <v>0</v>
      </c>
      <c r="AI854" s="411">
        <f t="shared" ref="AI854" si="2452">AI853</f>
        <v>0</v>
      </c>
      <c r="AJ854" s="411">
        <f t="shared" ref="AJ854" si="2453">AJ853</f>
        <v>0</v>
      </c>
      <c r="AK854" s="411">
        <f t="shared" ref="AK854" si="2454">AK853</f>
        <v>0</v>
      </c>
      <c r="AL854" s="411">
        <f t="shared" ref="AL854" si="2455">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30" hidden="1" outlineLevel="1">
      <c r="A856" s="532">
        <v>22</v>
      </c>
      <c r="B856" s="428" t="s">
        <v>114</v>
      </c>
      <c r="C856" s="291" t="s">
        <v>25</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5"/>
      <c r="Z856" s="415"/>
      <c r="AA856" s="415"/>
      <c r="AB856" s="415"/>
      <c r="AC856" s="415"/>
      <c r="AD856" s="415"/>
      <c r="AE856" s="415"/>
      <c r="AF856" s="410"/>
      <c r="AG856" s="410"/>
      <c r="AH856" s="410"/>
      <c r="AI856" s="410"/>
      <c r="AJ856" s="410"/>
      <c r="AK856" s="410"/>
      <c r="AL856" s="410"/>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1">
        <f>Y856</f>
        <v>0</v>
      </c>
      <c r="Z857" s="411">
        <f t="shared" ref="Z857" si="2456">Z856</f>
        <v>0</v>
      </c>
      <c r="AA857" s="411">
        <f t="shared" ref="AA857" si="2457">AA856</f>
        <v>0</v>
      </c>
      <c r="AB857" s="411">
        <f t="shared" ref="AB857" si="2458">AB856</f>
        <v>0</v>
      </c>
      <c r="AC857" s="411">
        <f t="shared" ref="AC857" si="2459">AC856</f>
        <v>0</v>
      </c>
      <c r="AD857" s="411">
        <f t="shared" ref="AD857" si="2460">AD856</f>
        <v>0</v>
      </c>
      <c r="AE857" s="411">
        <f t="shared" ref="AE857" si="2461">AE856</f>
        <v>0</v>
      </c>
      <c r="AF857" s="411">
        <f t="shared" ref="AF857" si="2462">AF856</f>
        <v>0</v>
      </c>
      <c r="AG857" s="411">
        <f t="shared" ref="AG857" si="2463">AG856</f>
        <v>0</v>
      </c>
      <c r="AH857" s="411">
        <f t="shared" ref="AH857" si="2464">AH856</f>
        <v>0</v>
      </c>
      <c r="AI857" s="411">
        <f t="shared" ref="AI857" si="2465">AI856</f>
        <v>0</v>
      </c>
      <c r="AJ857" s="411">
        <f t="shared" ref="AJ857" si="2466">AJ856</f>
        <v>0</v>
      </c>
      <c r="AK857" s="411">
        <f t="shared" ref="AK857" si="2467">AK856</f>
        <v>0</v>
      </c>
      <c r="AL857" s="411">
        <f t="shared" ref="AL857" si="2468">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t="30" hidden="1" outlineLevel="1">
      <c r="A859" s="532">
        <v>23</v>
      </c>
      <c r="B859" s="428" t="s">
        <v>115</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Y859</f>
        <v>0</v>
      </c>
      <c r="Z860" s="411">
        <f t="shared" ref="Z860" si="2469">Z859</f>
        <v>0</v>
      </c>
      <c r="AA860" s="411">
        <f t="shared" ref="AA860" si="2470">AA859</f>
        <v>0</v>
      </c>
      <c r="AB860" s="411">
        <f t="shared" ref="AB860" si="2471">AB859</f>
        <v>0</v>
      </c>
      <c r="AC860" s="411">
        <f t="shared" ref="AC860" si="2472">AC859</f>
        <v>0</v>
      </c>
      <c r="AD860" s="411">
        <f t="shared" ref="AD860" si="2473">AD859</f>
        <v>0</v>
      </c>
      <c r="AE860" s="411">
        <f t="shared" ref="AE860" si="2474">AE859</f>
        <v>0</v>
      </c>
      <c r="AF860" s="411">
        <f t="shared" ref="AF860" si="2475">AF859</f>
        <v>0</v>
      </c>
      <c r="AG860" s="411">
        <f t="shared" ref="AG860" si="2476">AG859</f>
        <v>0</v>
      </c>
      <c r="AH860" s="411">
        <f t="shared" ref="AH860" si="2477">AH859</f>
        <v>0</v>
      </c>
      <c r="AI860" s="411">
        <f t="shared" ref="AI860" si="2478">AI859</f>
        <v>0</v>
      </c>
      <c r="AJ860" s="411">
        <f t="shared" ref="AJ860" si="2479">AJ859</f>
        <v>0</v>
      </c>
      <c r="AK860" s="411">
        <f t="shared" ref="AK860" si="2480">AK859</f>
        <v>0</v>
      </c>
      <c r="AL860" s="411">
        <f t="shared" ref="AL860" si="2481">AL859</f>
        <v>0</v>
      </c>
      <c r="AM860" s="306"/>
    </row>
    <row r="861" spans="1:39" hidden="1" outlineLevel="1">
      <c r="A861" s="532"/>
      <c r="B861" s="430"/>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30" hidden="1" outlineLevel="1">
      <c r="A862" s="532">
        <v>24</v>
      </c>
      <c r="B862" s="428" t="s">
        <v>116</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Y862</f>
        <v>0</v>
      </c>
      <c r="Z863" s="411">
        <f t="shared" ref="Z863" si="2482">Z862</f>
        <v>0</v>
      </c>
      <c r="AA863" s="411">
        <f t="shared" ref="AA863" si="2483">AA862</f>
        <v>0</v>
      </c>
      <c r="AB863" s="411">
        <f t="shared" ref="AB863" si="2484">AB862</f>
        <v>0</v>
      </c>
      <c r="AC863" s="411">
        <f t="shared" ref="AC863" si="2485">AC862</f>
        <v>0</v>
      </c>
      <c r="AD863" s="411">
        <f t="shared" ref="AD863" si="2486">AD862</f>
        <v>0</v>
      </c>
      <c r="AE863" s="411">
        <f t="shared" ref="AE863" si="2487">AE862</f>
        <v>0</v>
      </c>
      <c r="AF863" s="411">
        <f t="shared" ref="AF863" si="2488">AF862</f>
        <v>0</v>
      </c>
      <c r="AG863" s="411">
        <f t="shared" ref="AG863" si="2489">AG862</f>
        <v>0</v>
      </c>
      <c r="AH863" s="411">
        <f t="shared" ref="AH863" si="2490">AH862</f>
        <v>0</v>
      </c>
      <c r="AI863" s="411">
        <f t="shared" ref="AI863" si="2491">AI862</f>
        <v>0</v>
      </c>
      <c r="AJ863" s="411">
        <f t="shared" ref="AJ863" si="2492">AJ862</f>
        <v>0</v>
      </c>
      <c r="AK863" s="411">
        <f t="shared" ref="AK863" si="2493">AK862</f>
        <v>0</v>
      </c>
      <c r="AL863" s="411">
        <f t="shared" ref="AL863" si="2494">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15.75" hidden="1" outlineLevel="1">
      <c r="A865" s="532"/>
      <c r="B865" s="288" t="s">
        <v>499</v>
      </c>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idden="1" outlineLevel="1">
      <c r="A866" s="532">
        <v>25</v>
      </c>
      <c r="B866" s="428" t="s">
        <v>117</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hidden="1" outlineLevel="1">
      <c r="A867" s="532"/>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2495">Z866</f>
        <v>0</v>
      </c>
      <c r="AA867" s="411">
        <f t="shared" ref="AA867" si="2496">AA866</f>
        <v>0</v>
      </c>
      <c r="AB867" s="411">
        <f t="shared" ref="AB867" si="2497">AB866</f>
        <v>0</v>
      </c>
      <c r="AC867" s="411">
        <f t="shared" ref="AC867" si="2498">AC866</f>
        <v>0</v>
      </c>
      <c r="AD867" s="411">
        <f t="shared" ref="AD867" si="2499">AD866</f>
        <v>0</v>
      </c>
      <c r="AE867" s="411">
        <f t="shared" ref="AE867" si="2500">AE866</f>
        <v>0</v>
      </c>
      <c r="AF867" s="411">
        <f t="shared" ref="AF867" si="2501">AF866</f>
        <v>0</v>
      </c>
      <c r="AG867" s="411">
        <f t="shared" ref="AG867" si="2502">AG866</f>
        <v>0</v>
      </c>
      <c r="AH867" s="411">
        <f t="shared" ref="AH867" si="2503">AH866</f>
        <v>0</v>
      </c>
      <c r="AI867" s="411">
        <f t="shared" ref="AI867" si="2504">AI866</f>
        <v>0</v>
      </c>
      <c r="AJ867" s="411">
        <f t="shared" ref="AJ867" si="2505">AJ866</f>
        <v>0</v>
      </c>
      <c r="AK867" s="411">
        <f t="shared" ref="AK867" si="2506">AK866</f>
        <v>0</v>
      </c>
      <c r="AL867" s="411">
        <f t="shared" ref="AL867" si="2507">AL866</f>
        <v>0</v>
      </c>
      <c r="AM867" s="306"/>
    </row>
    <row r="868" spans="1:39" hidden="1" outlineLevel="1">
      <c r="A868" s="532"/>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idden="1" outlineLevel="1">
      <c r="A869" s="532">
        <v>26</v>
      </c>
      <c r="B869" s="428" t="s">
        <v>118</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hidden="1"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508">Z869</f>
        <v>0</v>
      </c>
      <c r="AA870" s="411">
        <f t="shared" ref="AA870" si="2509">AA869</f>
        <v>0</v>
      </c>
      <c r="AB870" s="411">
        <f t="shared" ref="AB870" si="2510">AB869</f>
        <v>0</v>
      </c>
      <c r="AC870" s="411">
        <f t="shared" ref="AC870" si="2511">AC869</f>
        <v>0</v>
      </c>
      <c r="AD870" s="411">
        <f t="shared" ref="AD870" si="2512">AD869</f>
        <v>0</v>
      </c>
      <c r="AE870" s="411">
        <f t="shared" ref="AE870" si="2513">AE869</f>
        <v>0</v>
      </c>
      <c r="AF870" s="411">
        <f t="shared" ref="AF870" si="2514">AF869</f>
        <v>0</v>
      </c>
      <c r="AG870" s="411">
        <f t="shared" ref="AG870" si="2515">AG869</f>
        <v>0</v>
      </c>
      <c r="AH870" s="411">
        <f t="shared" ref="AH870" si="2516">AH869</f>
        <v>0</v>
      </c>
      <c r="AI870" s="411">
        <f t="shared" ref="AI870" si="2517">AI869</f>
        <v>0</v>
      </c>
      <c r="AJ870" s="411">
        <f t="shared" ref="AJ870" si="2518">AJ869</f>
        <v>0</v>
      </c>
      <c r="AK870" s="411">
        <f t="shared" ref="AK870" si="2519">AK869</f>
        <v>0</v>
      </c>
      <c r="AL870" s="411">
        <f t="shared" ref="AL870" si="2520">AL869</f>
        <v>0</v>
      </c>
      <c r="AM870" s="306"/>
    </row>
    <row r="871" spans="1:39" hidden="1" outlineLevel="1">
      <c r="A871" s="532"/>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hidden="1" outlineLevel="1">
      <c r="A872" s="532">
        <v>27</v>
      </c>
      <c r="B872" s="428" t="s">
        <v>119</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idden="1"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521">Z872</f>
        <v>0</v>
      </c>
      <c r="AA873" s="411">
        <f t="shared" ref="AA873" si="2522">AA872</f>
        <v>0</v>
      </c>
      <c r="AB873" s="411">
        <f t="shared" ref="AB873" si="2523">AB872</f>
        <v>0</v>
      </c>
      <c r="AC873" s="411">
        <f t="shared" ref="AC873" si="2524">AC872</f>
        <v>0</v>
      </c>
      <c r="AD873" s="411">
        <f t="shared" ref="AD873" si="2525">AD872</f>
        <v>0</v>
      </c>
      <c r="AE873" s="411">
        <f t="shared" ref="AE873" si="2526">AE872</f>
        <v>0</v>
      </c>
      <c r="AF873" s="411">
        <f t="shared" ref="AF873" si="2527">AF872</f>
        <v>0</v>
      </c>
      <c r="AG873" s="411">
        <f t="shared" ref="AG873" si="2528">AG872</f>
        <v>0</v>
      </c>
      <c r="AH873" s="411">
        <f t="shared" ref="AH873" si="2529">AH872</f>
        <v>0</v>
      </c>
      <c r="AI873" s="411">
        <f t="shared" ref="AI873" si="2530">AI872</f>
        <v>0</v>
      </c>
      <c r="AJ873" s="411">
        <f t="shared" ref="AJ873" si="2531">AJ872</f>
        <v>0</v>
      </c>
      <c r="AK873" s="411">
        <f t="shared" ref="AK873" si="2532">AK872</f>
        <v>0</v>
      </c>
      <c r="AL873" s="411">
        <f t="shared" ref="AL873" si="2533">AL872</f>
        <v>0</v>
      </c>
      <c r="AM873" s="306"/>
    </row>
    <row r="874" spans="1:39" hidden="1" outlineLevel="1">
      <c r="A874" s="532"/>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0" hidden="1" outlineLevel="1">
      <c r="A875" s="532">
        <v>28</v>
      </c>
      <c r="B875" s="428" t="s">
        <v>120</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2534">Z875</f>
        <v>0</v>
      </c>
      <c r="AA876" s="411">
        <f t="shared" ref="AA876" si="2535">AA875</f>
        <v>0</v>
      </c>
      <c r="AB876" s="411">
        <f t="shared" ref="AB876" si="2536">AB875</f>
        <v>0</v>
      </c>
      <c r="AC876" s="411">
        <f t="shared" ref="AC876" si="2537">AC875</f>
        <v>0</v>
      </c>
      <c r="AD876" s="411">
        <f t="shared" ref="AD876" si="2538">AD875</f>
        <v>0</v>
      </c>
      <c r="AE876" s="411">
        <f t="shared" ref="AE876" si="2539">AE875</f>
        <v>0</v>
      </c>
      <c r="AF876" s="411">
        <f t="shared" ref="AF876" si="2540">AF875</f>
        <v>0</v>
      </c>
      <c r="AG876" s="411">
        <f t="shared" ref="AG876" si="2541">AG875</f>
        <v>0</v>
      </c>
      <c r="AH876" s="411">
        <f t="shared" ref="AH876" si="2542">AH875</f>
        <v>0</v>
      </c>
      <c r="AI876" s="411">
        <f t="shared" ref="AI876" si="2543">AI875</f>
        <v>0</v>
      </c>
      <c r="AJ876" s="411">
        <f t="shared" ref="AJ876" si="2544">AJ875</f>
        <v>0</v>
      </c>
      <c r="AK876" s="411">
        <f t="shared" ref="AK876" si="2545">AK875</f>
        <v>0</v>
      </c>
      <c r="AL876" s="411">
        <f t="shared" ref="AL876" si="2546">AL875</f>
        <v>0</v>
      </c>
      <c r="AM876" s="306"/>
    </row>
    <row r="877" spans="1:39" hidden="1" outlineLevel="1">
      <c r="A877" s="532"/>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0" hidden="1" outlineLevel="1">
      <c r="A878" s="532">
        <v>29</v>
      </c>
      <c r="B878" s="428" t="s">
        <v>121</v>
      </c>
      <c r="C878" s="291" t="s">
        <v>25</v>
      </c>
      <c r="D878" s="295"/>
      <c r="E878" s="295"/>
      <c r="F878" s="295"/>
      <c r="G878" s="295"/>
      <c r="H878" s="295"/>
      <c r="I878" s="295"/>
      <c r="J878" s="295"/>
      <c r="K878" s="295"/>
      <c r="L878" s="295"/>
      <c r="M878" s="295"/>
      <c r="N878" s="295">
        <v>3</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3</v>
      </c>
      <c r="O879" s="295"/>
      <c r="P879" s="295"/>
      <c r="Q879" s="295"/>
      <c r="R879" s="295"/>
      <c r="S879" s="295"/>
      <c r="T879" s="295"/>
      <c r="U879" s="295"/>
      <c r="V879" s="295"/>
      <c r="W879" s="295"/>
      <c r="X879" s="295"/>
      <c r="Y879" s="411">
        <f>Y878</f>
        <v>0</v>
      </c>
      <c r="Z879" s="411">
        <f t="shared" ref="Z879" si="2547">Z878</f>
        <v>0</v>
      </c>
      <c r="AA879" s="411">
        <f t="shared" ref="AA879" si="2548">AA878</f>
        <v>0</v>
      </c>
      <c r="AB879" s="411">
        <f t="shared" ref="AB879" si="2549">AB878</f>
        <v>0</v>
      </c>
      <c r="AC879" s="411">
        <f t="shared" ref="AC879" si="2550">AC878</f>
        <v>0</v>
      </c>
      <c r="AD879" s="411">
        <f t="shared" ref="AD879" si="2551">AD878</f>
        <v>0</v>
      </c>
      <c r="AE879" s="411">
        <f t="shared" ref="AE879" si="2552">AE878</f>
        <v>0</v>
      </c>
      <c r="AF879" s="411">
        <f t="shared" ref="AF879" si="2553">AF878</f>
        <v>0</v>
      </c>
      <c r="AG879" s="411">
        <f t="shared" ref="AG879" si="2554">AG878</f>
        <v>0</v>
      </c>
      <c r="AH879" s="411">
        <f t="shared" ref="AH879" si="2555">AH878</f>
        <v>0</v>
      </c>
      <c r="AI879" s="411">
        <f t="shared" ref="AI879" si="2556">AI878</f>
        <v>0</v>
      </c>
      <c r="AJ879" s="411">
        <f t="shared" ref="AJ879" si="2557">AJ878</f>
        <v>0</v>
      </c>
      <c r="AK879" s="411">
        <f t="shared" ref="AK879" si="2558">AK878</f>
        <v>0</v>
      </c>
      <c r="AL879" s="411">
        <f t="shared" ref="AL879" si="2559">AL878</f>
        <v>0</v>
      </c>
      <c r="AM879" s="306"/>
    </row>
    <row r="880" spans="1:39" hidden="1" outlineLevel="1">
      <c r="A880" s="532"/>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0" hidden="1" outlineLevel="1">
      <c r="A881" s="532">
        <v>30</v>
      </c>
      <c r="B881" s="428" t="s">
        <v>122</v>
      </c>
      <c r="C881" s="291" t="s">
        <v>25</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12</v>
      </c>
      <c r="O882" s="295"/>
      <c r="P882" s="295"/>
      <c r="Q882" s="295"/>
      <c r="R882" s="295"/>
      <c r="S882" s="295"/>
      <c r="T882" s="295"/>
      <c r="U882" s="295"/>
      <c r="V882" s="295"/>
      <c r="W882" s="295"/>
      <c r="X882" s="295"/>
      <c r="Y882" s="411">
        <f>Y881</f>
        <v>0</v>
      </c>
      <c r="Z882" s="411">
        <f t="shared" ref="Z882" si="2560">Z881</f>
        <v>0</v>
      </c>
      <c r="AA882" s="411">
        <f t="shared" ref="AA882" si="2561">AA881</f>
        <v>0</v>
      </c>
      <c r="AB882" s="411">
        <f t="shared" ref="AB882" si="2562">AB881</f>
        <v>0</v>
      </c>
      <c r="AC882" s="411">
        <f t="shared" ref="AC882" si="2563">AC881</f>
        <v>0</v>
      </c>
      <c r="AD882" s="411">
        <f t="shared" ref="AD882" si="2564">AD881</f>
        <v>0</v>
      </c>
      <c r="AE882" s="411">
        <f t="shared" ref="AE882" si="2565">AE881</f>
        <v>0</v>
      </c>
      <c r="AF882" s="411">
        <f t="shared" ref="AF882" si="2566">AF881</f>
        <v>0</v>
      </c>
      <c r="AG882" s="411">
        <f t="shared" ref="AG882" si="2567">AG881</f>
        <v>0</v>
      </c>
      <c r="AH882" s="411">
        <f t="shared" ref="AH882" si="2568">AH881</f>
        <v>0</v>
      </c>
      <c r="AI882" s="411">
        <f t="shared" ref="AI882" si="2569">AI881</f>
        <v>0</v>
      </c>
      <c r="AJ882" s="411">
        <f t="shared" ref="AJ882" si="2570">AJ881</f>
        <v>0</v>
      </c>
      <c r="AK882" s="411">
        <f t="shared" ref="AK882" si="2571">AK881</f>
        <v>0</v>
      </c>
      <c r="AL882" s="411">
        <f t="shared" ref="AL882" si="2572">AL881</f>
        <v>0</v>
      </c>
      <c r="AM882" s="306"/>
    </row>
    <row r="883" spans="1:39" hidden="1" outlineLevel="1">
      <c r="A883" s="532"/>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0" hidden="1" outlineLevel="1">
      <c r="A884" s="532">
        <v>31</v>
      </c>
      <c r="B884" s="428" t="s">
        <v>123</v>
      </c>
      <c r="C884" s="291" t="s">
        <v>25</v>
      </c>
      <c r="D884" s="295"/>
      <c r="E884" s="295"/>
      <c r="F884" s="295"/>
      <c r="G884" s="295"/>
      <c r="H884" s="295"/>
      <c r="I884" s="295"/>
      <c r="J884" s="295"/>
      <c r="K884" s="295"/>
      <c r="L884" s="295"/>
      <c r="M884" s="295"/>
      <c r="N884" s="295">
        <v>12</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12</v>
      </c>
      <c r="O885" s="295"/>
      <c r="P885" s="295"/>
      <c r="Q885" s="295"/>
      <c r="R885" s="295"/>
      <c r="S885" s="295"/>
      <c r="T885" s="295"/>
      <c r="U885" s="295"/>
      <c r="V885" s="295"/>
      <c r="W885" s="295"/>
      <c r="X885" s="295"/>
      <c r="Y885" s="411">
        <f>Y884</f>
        <v>0</v>
      </c>
      <c r="Z885" s="411">
        <f t="shared" ref="Z885" si="2573">Z884</f>
        <v>0</v>
      </c>
      <c r="AA885" s="411">
        <f t="shared" ref="AA885" si="2574">AA884</f>
        <v>0</v>
      </c>
      <c r="AB885" s="411">
        <f t="shared" ref="AB885" si="2575">AB884</f>
        <v>0</v>
      </c>
      <c r="AC885" s="411">
        <f t="shared" ref="AC885" si="2576">AC884</f>
        <v>0</v>
      </c>
      <c r="AD885" s="411">
        <f t="shared" ref="AD885" si="2577">AD884</f>
        <v>0</v>
      </c>
      <c r="AE885" s="411">
        <f t="shared" ref="AE885" si="2578">AE884</f>
        <v>0</v>
      </c>
      <c r="AF885" s="411">
        <f t="shared" ref="AF885" si="2579">AF884</f>
        <v>0</v>
      </c>
      <c r="AG885" s="411">
        <f t="shared" ref="AG885" si="2580">AG884</f>
        <v>0</v>
      </c>
      <c r="AH885" s="411">
        <f t="shared" ref="AH885" si="2581">AH884</f>
        <v>0</v>
      </c>
      <c r="AI885" s="411">
        <f t="shared" ref="AI885" si="2582">AI884</f>
        <v>0</v>
      </c>
      <c r="AJ885" s="411">
        <f t="shared" ref="AJ885" si="2583">AJ884</f>
        <v>0</v>
      </c>
      <c r="AK885" s="411">
        <f t="shared" ref="AK885" si="2584">AK884</f>
        <v>0</v>
      </c>
      <c r="AL885" s="411">
        <f t="shared" ref="AL885" si="2585">AL884</f>
        <v>0</v>
      </c>
      <c r="AM885" s="306"/>
    </row>
    <row r="886" spans="1:39" hidden="1"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0" hidden="1" outlineLevel="1">
      <c r="A887" s="532">
        <v>32</v>
      </c>
      <c r="B887" s="428" t="s">
        <v>124</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2"/>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Y887</f>
        <v>0</v>
      </c>
      <c r="Z888" s="411">
        <f t="shared" ref="Z888" si="2586">Z887</f>
        <v>0</v>
      </c>
      <c r="AA888" s="411">
        <f t="shared" ref="AA888" si="2587">AA887</f>
        <v>0</v>
      </c>
      <c r="AB888" s="411">
        <f t="shared" ref="AB888" si="2588">AB887</f>
        <v>0</v>
      </c>
      <c r="AC888" s="411">
        <f t="shared" ref="AC888" si="2589">AC887</f>
        <v>0</v>
      </c>
      <c r="AD888" s="411">
        <f t="shared" ref="AD888" si="2590">AD887</f>
        <v>0</v>
      </c>
      <c r="AE888" s="411">
        <f t="shared" ref="AE888" si="2591">AE887</f>
        <v>0</v>
      </c>
      <c r="AF888" s="411">
        <f t="shared" ref="AF888" si="2592">AF887</f>
        <v>0</v>
      </c>
      <c r="AG888" s="411">
        <f t="shared" ref="AG888" si="2593">AG887</f>
        <v>0</v>
      </c>
      <c r="AH888" s="411">
        <f t="shared" ref="AH888" si="2594">AH887</f>
        <v>0</v>
      </c>
      <c r="AI888" s="411">
        <f t="shared" ref="AI888" si="2595">AI887</f>
        <v>0</v>
      </c>
      <c r="AJ888" s="411">
        <f t="shared" ref="AJ888" si="2596">AJ887</f>
        <v>0</v>
      </c>
      <c r="AK888" s="411">
        <f t="shared" ref="AK888" si="2597">AK887</f>
        <v>0</v>
      </c>
      <c r="AL888" s="411">
        <f>AL887</f>
        <v>0</v>
      </c>
      <c r="AM888" s="306"/>
    </row>
    <row r="889" spans="1:39" hidden="1"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15.75" hidden="1" outlineLevel="1">
      <c r="A890" s="532"/>
      <c r="B890" s="288" t="s">
        <v>500</v>
      </c>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33</v>
      </c>
      <c r="B891" s="428" t="s">
        <v>125</v>
      </c>
      <c r="C891" s="291" t="s">
        <v>25</v>
      </c>
      <c r="D891" s="295"/>
      <c r="E891" s="295"/>
      <c r="F891" s="295"/>
      <c r="G891" s="295"/>
      <c r="H891" s="295"/>
      <c r="I891" s="295"/>
      <c r="J891" s="295"/>
      <c r="K891" s="295"/>
      <c r="L891" s="295"/>
      <c r="M891" s="295"/>
      <c r="N891" s="295">
        <v>0</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0</v>
      </c>
      <c r="O892" s="295"/>
      <c r="P892" s="295"/>
      <c r="Q892" s="295"/>
      <c r="R892" s="295"/>
      <c r="S892" s="295"/>
      <c r="T892" s="295"/>
      <c r="U892" s="295"/>
      <c r="V892" s="295"/>
      <c r="W892" s="295"/>
      <c r="X892" s="295"/>
      <c r="Y892" s="411">
        <f>Y891</f>
        <v>0</v>
      </c>
      <c r="Z892" s="411">
        <f t="shared" ref="Z892" si="2598">Z891</f>
        <v>0</v>
      </c>
      <c r="AA892" s="411">
        <f t="shared" ref="AA892" si="2599">AA891</f>
        <v>0</v>
      </c>
      <c r="AB892" s="411">
        <f t="shared" ref="AB892" si="2600">AB891</f>
        <v>0</v>
      </c>
      <c r="AC892" s="411">
        <f t="shared" ref="AC892" si="2601">AC891</f>
        <v>0</v>
      </c>
      <c r="AD892" s="411">
        <f t="shared" ref="AD892" si="2602">AD891</f>
        <v>0</v>
      </c>
      <c r="AE892" s="411">
        <f t="shared" ref="AE892" si="2603">AE891</f>
        <v>0</v>
      </c>
      <c r="AF892" s="411">
        <f t="shared" ref="AF892" si="2604">AF891</f>
        <v>0</v>
      </c>
      <c r="AG892" s="411">
        <f t="shared" ref="AG892" si="2605">AG891</f>
        <v>0</v>
      </c>
      <c r="AH892" s="411">
        <f t="shared" ref="AH892" si="2606">AH891</f>
        <v>0</v>
      </c>
      <c r="AI892" s="411">
        <f t="shared" ref="AI892" si="2607">AI891</f>
        <v>0</v>
      </c>
      <c r="AJ892" s="411">
        <f t="shared" ref="AJ892" si="2608">AJ891</f>
        <v>0</v>
      </c>
      <c r="AK892" s="411">
        <f t="shared" ref="AK892" si="2609">AK891</f>
        <v>0</v>
      </c>
      <c r="AL892" s="411">
        <f t="shared" ref="AL892" si="2610">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2">
        <v>34</v>
      </c>
      <c r="B894" s="428" t="s">
        <v>126</v>
      </c>
      <c r="C894" s="291" t="s">
        <v>25</v>
      </c>
      <c r="D894" s="295"/>
      <c r="E894" s="295"/>
      <c r="F894" s="295"/>
      <c r="G894" s="295"/>
      <c r="H894" s="295"/>
      <c r="I894" s="295"/>
      <c r="J894" s="295"/>
      <c r="K894" s="295"/>
      <c r="L894" s="295"/>
      <c r="M894" s="295"/>
      <c r="N894" s="295">
        <v>0</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0</v>
      </c>
      <c r="O895" s="295"/>
      <c r="P895" s="295"/>
      <c r="Q895" s="295"/>
      <c r="R895" s="295"/>
      <c r="S895" s="295"/>
      <c r="T895" s="295"/>
      <c r="U895" s="295"/>
      <c r="V895" s="295"/>
      <c r="W895" s="295"/>
      <c r="X895" s="295"/>
      <c r="Y895" s="411">
        <f>Y894</f>
        <v>0</v>
      </c>
      <c r="Z895" s="411">
        <f t="shared" ref="Z895" si="2611">Z894</f>
        <v>0</v>
      </c>
      <c r="AA895" s="411">
        <f t="shared" ref="AA895" si="2612">AA894</f>
        <v>0</v>
      </c>
      <c r="AB895" s="411">
        <f t="shared" ref="AB895" si="2613">AB894</f>
        <v>0</v>
      </c>
      <c r="AC895" s="411">
        <f t="shared" ref="AC895" si="2614">AC894</f>
        <v>0</v>
      </c>
      <c r="AD895" s="411">
        <f t="shared" ref="AD895" si="2615">AD894</f>
        <v>0</v>
      </c>
      <c r="AE895" s="411">
        <f t="shared" ref="AE895" si="2616">AE894</f>
        <v>0</v>
      </c>
      <c r="AF895" s="411">
        <f t="shared" ref="AF895" si="2617">AF894</f>
        <v>0</v>
      </c>
      <c r="AG895" s="411">
        <f t="shared" ref="AG895" si="2618">AG894</f>
        <v>0</v>
      </c>
      <c r="AH895" s="411">
        <f t="shared" ref="AH895" si="2619">AH894</f>
        <v>0</v>
      </c>
      <c r="AI895" s="411">
        <f t="shared" ref="AI895" si="2620">AI894</f>
        <v>0</v>
      </c>
      <c r="AJ895" s="411">
        <f t="shared" ref="AJ895" si="2621">AJ894</f>
        <v>0</v>
      </c>
      <c r="AK895" s="411">
        <f t="shared" ref="AK895" si="2622">AK894</f>
        <v>0</v>
      </c>
      <c r="AL895" s="411">
        <f t="shared" ref="AL895" si="2623">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idden="1" outlineLevel="1">
      <c r="A897" s="532">
        <v>35</v>
      </c>
      <c r="B897" s="428" t="s">
        <v>127</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Y897</f>
        <v>0</v>
      </c>
      <c r="Z898" s="411">
        <f t="shared" ref="Z898" si="2624">Z897</f>
        <v>0</v>
      </c>
      <c r="AA898" s="411">
        <f t="shared" ref="AA898" si="2625">AA897</f>
        <v>0</v>
      </c>
      <c r="AB898" s="411">
        <f t="shared" ref="AB898" si="2626">AB897</f>
        <v>0</v>
      </c>
      <c r="AC898" s="411">
        <f t="shared" ref="AC898" si="2627">AC897</f>
        <v>0</v>
      </c>
      <c r="AD898" s="411">
        <f t="shared" ref="AD898" si="2628">AD897</f>
        <v>0</v>
      </c>
      <c r="AE898" s="411">
        <f t="shared" ref="AE898" si="2629">AE897</f>
        <v>0</v>
      </c>
      <c r="AF898" s="411">
        <f t="shared" ref="AF898" si="2630">AF897</f>
        <v>0</v>
      </c>
      <c r="AG898" s="411">
        <f t="shared" ref="AG898" si="2631">AG897</f>
        <v>0</v>
      </c>
      <c r="AH898" s="411">
        <f t="shared" ref="AH898" si="2632">AH897</f>
        <v>0</v>
      </c>
      <c r="AI898" s="411">
        <f t="shared" ref="AI898" si="2633">AI897</f>
        <v>0</v>
      </c>
      <c r="AJ898" s="411">
        <f t="shared" ref="AJ898" si="2634">AJ897</f>
        <v>0</v>
      </c>
      <c r="AK898" s="411">
        <f t="shared" ref="AK898" si="2635">AK897</f>
        <v>0</v>
      </c>
      <c r="AL898" s="411">
        <f t="shared" ref="AL898" si="2636">AL897</f>
        <v>0</v>
      </c>
      <c r="AM898" s="306"/>
    </row>
    <row r="899" spans="1:39" hidden="1" outlineLevel="1">
      <c r="A899" s="532"/>
      <c r="B899" s="43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5.75" hidden="1" outlineLevel="1">
      <c r="A900" s="532"/>
      <c r="B900" s="288" t="s">
        <v>501</v>
      </c>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45" hidden="1" outlineLevel="1">
      <c r="A901" s="532">
        <v>36</v>
      </c>
      <c r="B901" s="428" t="s">
        <v>128</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idden="1"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637">Z901</f>
        <v>0</v>
      </c>
      <c r="AA902" s="411">
        <f t="shared" ref="AA902" si="2638">AA901</f>
        <v>0</v>
      </c>
      <c r="AB902" s="411">
        <f t="shared" ref="AB902" si="2639">AB901</f>
        <v>0</v>
      </c>
      <c r="AC902" s="411">
        <f t="shared" ref="AC902" si="2640">AC901</f>
        <v>0</v>
      </c>
      <c r="AD902" s="411">
        <f t="shared" ref="AD902" si="2641">AD901</f>
        <v>0</v>
      </c>
      <c r="AE902" s="411">
        <f t="shared" ref="AE902" si="2642">AE901</f>
        <v>0</v>
      </c>
      <c r="AF902" s="411">
        <f t="shared" ref="AF902" si="2643">AF901</f>
        <v>0</v>
      </c>
      <c r="AG902" s="411">
        <f t="shared" ref="AG902" si="2644">AG901</f>
        <v>0</v>
      </c>
      <c r="AH902" s="411">
        <f t="shared" ref="AH902" si="2645">AH901</f>
        <v>0</v>
      </c>
      <c r="AI902" s="411">
        <f t="shared" ref="AI902" si="2646">AI901</f>
        <v>0</v>
      </c>
      <c r="AJ902" s="411">
        <f t="shared" ref="AJ902" si="2647">AJ901</f>
        <v>0</v>
      </c>
      <c r="AK902" s="411">
        <f t="shared" ref="AK902" si="2648">AK901</f>
        <v>0</v>
      </c>
      <c r="AL902" s="411">
        <f t="shared" ref="AL902" si="2649">AL901</f>
        <v>0</v>
      </c>
      <c r="AM902" s="306"/>
    </row>
    <row r="903" spans="1:39" hidden="1"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0" hidden="1" outlineLevel="1">
      <c r="A904" s="532">
        <v>37</v>
      </c>
      <c r="B904" s="428" t="s">
        <v>129</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idden="1" outlineLevel="1">
      <c r="A905" s="532"/>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2650">Z904</f>
        <v>0</v>
      </c>
      <c r="AA905" s="411">
        <f t="shared" ref="AA905" si="2651">AA904</f>
        <v>0</v>
      </c>
      <c r="AB905" s="411">
        <f t="shared" ref="AB905" si="2652">AB904</f>
        <v>0</v>
      </c>
      <c r="AC905" s="411">
        <f t="shared" ref="AC905" si="2653">AC904</f>
        <v>0</v>
      </c>
      <c r="AD905" s="411">
        <f t="shared" ref="AD905" si="2654">AD904</f>
        <v>0</v>
      </c>
      <c r="AE905" s="411">
        <f t="shared" ref="AE905" si="2655">AE904</f>
        <v>0</v>
      </c>
      <c r="AF905" s="411">
        <f t="shared" ref="AF905" si="2656">AF904</f>
        <v>0</v>
      </c>
      <c r="AG905" s="411">
        <f t="shared" ref="AG905" si="2657">AG904</f>
        <v>0</v>
      </c>
      <c r="AH905" s="411">
        <f t="shared" ref="AH905" si="2658">AH904</f>
        <v>0</v>
      </c>
      <c r="AI905" s="411">
        <f t="shared" ref="AI905" si="2659">AI904</f>
        <v>0</v>
      </c>
      <c r="AJ905" s="411">
        <f t="shared" ref="AJ905" si="2660">AJ904</f>
        <v>0</v>
      </c>
      <c r="AK905" s="411">
        <f t="shared" ref="AK905" si="2661">AK904</f>
        <v>0</v>
      </c>
      <c r="AL905" s="411">
        <f t="shared" ref="AL905" si="2662">AL904</f>
        <v>0</v>
      </c>
      <c r="AM905" s="306"/>
    </row>
    <row r="906" spans="1:39" hidden="1"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idden="1" outlineLevel="1">
      <c r="A907" s="532">
        <v>38</v>
      </c>
      <c r="B907" s="428" t="s">
        <v>130</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idden="1"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2663">Z907</f>
        <v>0</v>
      </c>
      <c r="AA908" s="411">
        <f t="shared" ref="AA908" si="2664">AA907</f>
        <v>0</v>
      </c>
      <c r="AB908" s="411">
        <f t="shared" ref="AB908" si="2665">AB907</f>
        <v>0</v>
      </c>
      <c r="AC908" s="411">
        <f t="shared" ref="AC908" si="2666">AC907</f>
        <v>0</v>
      </c>
      <c r="AD908" s="411">
        <f t="shared" ref="AD908" si="2667">AD907</f>
        <v>0</v>
      </c>
      <c r="AE908" s="411">
        <f t="shared" ref="AE908" si="2668">AE907</f>
        <v>0</v>
      </c>
      <c r="AF908" s="411">
        <f t="shared" ref="AF908" si="2669">AF907</f>
        <v>0</v>
      </c>
      <c r="AG908" s="411">
        <f t="shared" ref="AG908" si="2670">AG907</f>
        <v>0</v>
      </c>
      <c r="AH908" s="411">
        <f t="shared" ref="AH908" si="2671">AH907</f>
        <v>0</v>
      </c>
      <c r="AI908" s="411">
        <f t="shared" ref="AI908" si="2672">AI907</f>
        <v>0</v>
      </c>
      <c r="AJ908" s="411">
        <f t="shared" ref="AJ908" si="2673">AJ907</f>
        <v>0</v>
      </c>
      <c r="AK908" s="411">
        <f t="shared" ref="AK908" si="2674">AK907</f>
        <v>0</v>
      </c>
      <c r="AL908" s="411">
        <f t="shared" ref="AL908" si="2675">AL907</f>
        <v>0</v>
      </c>
      <c r="AM908" s="306"/>
    </row>
    <row r="909" spans="1:39" hidden="1"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hidden="1" outlineLevel="1">
      <c r="A910" s="532">
        <v>39</v>
      </c>
      <c r="B910" s="428" t="s">
        <v>131</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idden="1"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676">Z910</f>
        <v>0</v>
      </c>
      <c r="AA911" s="411">
        <f t="shared" ref="AA911" si="2677">AA910</f>
        <v>0</v>
      </c>
      <c r="AB911" s="411">
        <f t="shared" ref="AB911" si="2678">AB910</f>
        <v>0</v>
      </c>
      <c r="AC911" s="411">
        <f t="shared" ref="AC911" si="2679">AC910</f>
        <v>0</v>
      </c>
      <c r="AD911" s="411">
        <f t="shared" ref="AD911" si="2680">AD910</f>
        <v>0</v>
      </c>
      <c r="AE911" s="411">
        <f t="shared" ref="AE911" si="2681">AE910</f>
        <v>0</v>
      </c>
      <c r="AF911" s="411">
        <f t="shared" ref="AF911" si="2682">AF910</f>
        <v>0</v>
      </c>
      <c r="AG911" s="411">
        <f t="shared" ref="AG911" si="2683">AG910</f>
        <v>0</v>
      </c>
      <c r="AH911" s="411">
        <f t="shared" ref="AH911" si="2684">AH910</f>
        <v>0</v>
      </c>
      <c r="AI911" s="411">
        <f t="shared" ref="AI911" si="2685">AI910</f>
        <v>0</v>
      </c>
      <c r="AJ911" s="411">
        <f t="shared" ref="AJ911" si="2686">AJ910</f>
        <v>0</v>
      </c>
      <c r="AK911" s="411">
        <f t="shared" ref="AK911" si="2687">AK910</f>
        <v>0</v>
      </c>
      <c r="AL911" s="411">
        <f t="shared" ref="AL911" si="2688">AL910</f>
        <v>0</v>
      </c>
      <c r="AM911" s="306"/>
    </row>
    <row r="912" spans="1:39" hidden="1"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0" hidden="1" outlineLevel="1">
      <c r="A913" s="532">
        <v>40</v>
      </c>
      <c r="B913" s="428" t="s">
        <v>132</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idden="1"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689">Z913</f>
        <v>0</v>
      </c>
      <c r="AA914" s="411">
        <f t="shared" ref="AA914" si="2690">AA913</f>
        <v>0</v>
      </c>
      <c r="AB914" s="411">
        <f t="shared" ref="AB914" si="2691">AB913</f>
        <v>0</v>
      </c>
      <c r="AC914" s="411">
        <f t="shared" ref="AC914" si="2692">AC913</f>
        <v>0</v>
      </c>
      <c r="AD914" s="411">
        <f t="shared" ref="AD914" si="2693">AD913</f>
        <v>0</v>
      </c>
      <c r="AE914" s="411">
        <f t="shared" ref="AE914" si="2694">AE913</f>
        <v>0</v>
      </c>
      <c r="AF914" s="411">
        <f t="shared" ref="AF914" si="2695">AF913</f>
        <v>0</v>
      </c>
      <c r="AG914" s="411">
        <f t="shared" ref="AG914" si="2696">AG913</f>
        <v>0</v>
      </c>
      <c r="AH914" s="411">
        <f t="shared" ref="AH914" si="2697">AH913</f>
        <v>0</v>
      </c>
      <c r="AI914" s="411">
        <f t="shared" ref="AI914" si="2698">AI913</f>
        <v>0</v>
      </c>
      <c r="AJ914" s="411">
        <f t="shared" ref="AJ914" si="2699">AJ913</f>
        <v>0</v>
      </c>
      <c r="AK914" s="411">
        <f t="shared" ref="AK914" si="2700">AK913</f>
        <v>0</v>
      </c>
      <c r="AL914" s="411">
        <f t="shared" ref="AL914" si="2701">AL913</f>
        <v>0</v>
      </c>
      <c r="AM914" s="306"/>
    </row>
    <row r="915" spans="1:39" hidden="1"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45" hidden="1" outlineLevel="1">
      <c r="A916" s="532">
        <v>41</v>
      </c>
      <c r="B916" s="428" t="s">
        <v>133</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idden="1"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02">Z916</f>
        <v>0</v>
      </c>
      <c r="AA917" s="411">
        <f t="shared" ref="AA917" si="2703">AA916</f>
        <v>0</v>
      </c>
      <c r="AB917" s="411">
        <f t="shared" ref="AB917" si="2704">AB916</f>
        <v>0</v>
      </c>
      <c r="AC917" s="411">
        <f t="shared" ref="AC917" si="2705">AC916</f>
        <v>0</v>
      </c>
      <c r="AD917" s="411">
        <f t="shared" ref="AD917" si="2706">AD916</f>
        <v>0</v>
      </c>
      <c r="AE917" s="411">
        <f t="shared" ref="AE917" si="2707">AE916</f>
        <v>0</v>
      </c>
      <c r="AF917" s="411">
        <f t="shared" ref="AF917" si="2708">AF916</f>
        <v>0</v>
      </c>
      <c r="AG917" s="411">
        <f t="shared" ref="AG917" si="2709">AG916</f>
        <v>0</v>
      </c>
      <c r="AH917" s="411">
        <f t="shared" ref="AH917" si="2710">AH916</f>
        <v>0</v>
      </c>
      <c r="AI917" s="411">
        <f t="shared" ref="AI917" si="2711">AI916</f>
        <v>0</v>
      </c>
      <c r="AJ917" s="411">
        <f t="shared" ref="AJ917" si="2712">AJ916</f>
        <v>0</v>
      </c>
      <c r="AK917" s="411">
        <f t="shared" ref="AK917" si="2713">AK916</f>
        <v>0</v>
      </c>
      <c r="AL917" s="411">
        <f t="shared" ref="AL917" si="2714">AL916</f>
        <v>0</v>
      </c>
      <c r="AM917" s="306"/>
    </row>
    <row r="918" spans="1:39" hidden="1"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45" hidden="1" outlineLevel="1">
      <c r="A919" s="532">
        <v>42</v>
      </c>
      <c r="B919" s="428" t="s">
        <v>134</v>
      </c>
      <c r="C919" s="291" t="s">
        <v>25</v>
      </c>
      <c r="D919" s="295"/>
      <c r="E919" s="295"/>
      <c r="F919" s="295"/>
      <c r="G919" s="295"/>
      <c r="H919" s="295"/>
      <c r="I919" s="295"/>
      <c r="J919" s="295"/>
      <c r="K919" s="295"/>
      <c r="L919" s="295"/>
      <c r="M919" s="295"/>
      <c r="N919" s="291"/>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idden="1" outlineLevel="1">
      <c r="A920" s="532"/>
      <c r="B920" s="294" t="s">
        <v>342</v>
      </c>
      <c r="C920" s="291" t="s">
        <v>163</v>
      </c>
      <c r="D920" s="295"/>
      <c r="E920" s="295"/>
      <c r="F920" s="295"/>
      <c r="G920" s="295"/>
      <c r="H920" s="295"/>
      <c r="I920" s="295"/>
      <c r="J920" s="295"/>
      <c r="K920" s="295"/>
      <c r="L920" s="295"/>
      <c r="M920" s="295"/>
      <c r="N920" s="468"/>
      <c r="O920" s="295"/>
      <c r="P920" s="295"/>
      <c r="Q920" s="295"/>
      <c r="R920" s="295"/>
      <c r="S920" s="295"/>
      <c r="T920" s="295"/>
      <c r="U920" s="295"/>
      <c r="V920" s="295"/>
      <c r="W920" s="295"/>
      <c r="X920" s="295"/>
      <c r="Y920" s="411">
        <f>Y919</f>
        <v>0</v>
      </c>
      <c r="Z920" s="411">
        <f t="shared" ref="Z920" si="2715">Z919</f>
        <v>0</v>
      </c>
      <c r="AA920" s="411">
        <f t="shared" ref="AA920" si="2716">AA919</f>
        <v>0</v>
      </c>
      <c r="AB920" s="411">
        <f t="shared" ref="AB920" si="2717">AB919</f>
        <v>0</v>
      </c>
      <c r="AC920" s="411">
        <f t="shared" ref="AC920" si="2718">AC919</f>
        <v>0</v>
      </c>
      <c r="AD920" s="411">
        <f t="shared" ref="AD920" si="2719">AD919</f>
        <v>0</v>
      </c>
      <c r="AE920" s="411">
        <f t="shared" ref="AE920" si="2720">AE919</f>
        <v>0</v>
      </c>
      <c r="AF920" s="411">
        <f t="shared" ref="AF920" si="2721">AF919</f>
        <v>0</v>
      </c>
      <c r="AG920" s="411">
        <f t="shared" ref="AG920" si="2722">AG919</f>
        <v>0</v>
      </c>
      <c r="AH920" s="411">
        <f t="shared" ref="AH920" si="2723">AH919</f>
        <v>0</v>
      </c>
      <c r="AI920" s="411">
        <f t="shared" ref="AI920" si="2724">AI919</f>
        <v>0</v>
      </c>
      <c r="AJ920" s="411">
        <f t="shared" ref="AJ920" si="2725">AJ919</f>
        <v>0</v>
      </c>
      <c r="AK920" s="411">
        <f t="shared" ref="AK920" si="2726">AK919</f>
        <v>0</v>
      </c>
      <c r="AL920" s="411">
        <f t="shared" ref="AL920" si="2727">AL919</f>
        <v>0</v>
      </c>
      <c r="AM920" s="306"/>
    </row>
    <row r="921" spans="1:39" hidden="1"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hidden="1" outlineLevel="1">
      <c r="A922" s="532">
        <v>43</v>
      </c>
      <c r="B922" s="428" t="s">
        <v>135</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idden="1"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728">Z922</f>
        <v>0</v>
      </c>
      <c r="AA923" s="411">
        <f t="shared" ref="AA923" si="2729">AA922</f>
        <v>0</v>
      </c>
      <c r="AB923" s="411">
        <f t="shared" ref="AB923" si="2730">AB922</f>
        <v>0</v>
      </c>
      <c r="AC923" s="411">
        <f t="shared" ref="AC923" si="2731">AC922</f>
        <v>0</v>
      </c>
      <c r="AD923" s="411">
        <f t="shared" ref="AD923" si="2732">AD922</f>
        <v>0</v>
      </c>
      <c r="AE923" s="411">
        <f t="shared" ref="AE923" si="2733">AE922</f>
        <v>0</v>
      </c>
      <c r="AF923" s="411">
        <f t="shared" ref="AF923" si="2734">AF922</f>
        <v>0</v>
      </c>
      <c r="AG923" s="411">
        <f t="shared" ref="AG923" si="2735">AG922</f>
        <v>0</v>
      </c>
      <c r="AH923" s="411">
        <f t="shared" ref="AH923" si="2736">AH922</f>
        <v>0</v>
      </c>
      <c r="AI923" s="411">
        <f t="shared" ref="AI923" si="2737">AI922</f>
        <v>0</v>
      </c>
      <c r="AJ923" s="411">
        <f t="shared" ref="AJ923" si="2738">AJ922</f>
        <v>0</v>
      </c>
      <c r="AK923" s="411">
        <f t="shared" ref="AK923" si="2739">AK922</f>
        <v>0</v>
      </c>
      <c r="AL923" s="411">
        <f t="shared" ref="AL923" si="2740">AL922</f>
        <v>0</v>
      </c>
      <c r="AM923" s="306"/>
    </row>
    <row r="924" spans="1:39" hidden="1"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45" hidden="1" outlineLevel="1">
      <c r="A925" s="532">
        <v>44</v>
      </c>
      <c r="B925" s="428" t="s">
        <v>136</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idden="1"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741">Z925</f>
        <v>0</v>
      </c>
      <c r="AA926" s="411">
        <f t="shared" ref="AA926" si="2742">AA925</f>
        <v>0</v>
      </c>
      <c r="AB926" s="411">
        <f t="shared" ref="AB926" si="2743">AB925</f>
        <v>0</v>
      </c>
      <c r="AC926" s="411">
        <f t="shared" ref="AC926" si="2744">AC925</f>
        <v>0</v>
      </c>
      <c r="AD926" s="411">
        <f t="shared" ref="AD926" si="2745">AD925</f>
        <v>0</v>
      </c>
      <c r="AE926" s="411">
        <f t="shared" ref="AE926" si="2746">AE925</f>
        <v>0</v>
      </c>
      <c r="AF926" s="411">
        <f t="shared" ref="AF926" si="2747">AF925</f>
        <v>0</v>
      </c>
      <c r="AG926" s="411">
        <f t="shared" ref="AG926" si="2748">AG925</f>
        <v>0</v>
      </c>
      <c r="AH926" s="411">
        <f t="shared" ref="AH926" si="2749">AH925</f>
        <v>0</v>
      </c>
      <c r="AI926" s="411">
        <f t="shared" ref="AI926" si="2750">AI925</f>
        <v>0</v>
      </c>
      <c r="AJ926" s="411">
        <f t="shared" ref="AJ926" si="2751">AJ925</f>
        <v>0</v>
      </c>
      <c r="AK926" s="411">
        <f t="shared" ref="AK926" si="2752">AK925</f>
        <v>0</v>
      </c>
      <c r="AL926" s="411">
        <f t="shared" ref="AL926" si="2753">AL925</f>
        <v>0</v>
      </c>
      <c r="AM926" s="306"/>
    </row>
    <row r="927" spans="1:39" hidden="1"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hidden="1" outlineLevel="1">
      <c r="A928" s="532">
        <v>45</v>
      </c>
      <c r="B928" s="428" t="s">
        <v>137</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idden="1"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2754">Z928</f>
        <v>0</v>
      </c>
      <c r="AA929" s="411">
        <f t="shared" ref="AA929" si="2755">AA928</f>
        <v>0</v>
      </c>
      <c r="AB929" s="411">
        <f t="shared" ref="AB929" si="2756">AB928</f>
        <v>0</v>
      </c>
      <c r="AC929" s="411">
        <f t="shared" ref="AC929" si="2757">AC928</f>
        <v>0</v>
      </c>
      <c r="AD929" s="411">
        <f t="shared" ref="AD929" si="2758">AD928</f>
        <v>0</v>
      </c>
      <c r="AE929" s="411">
        <f t="shared" ref="AE929" si="2759">AE928</f>
        <v>0</v>
      </c>
      <c r="AF929" s="411">
        <f t="shared" ref="AF929" si="2760">AF928</f>
        <v>0</v>
      </c>
      <c r="AG929" s="411">
        <f t="shared" ref="AG929" si="2761">AG928</f>
        <v>0</v>
      </c>
      <c r="AH929" s="411">
        <f t="shared" ref="AH929" si="2762">AH928</f>
        <v>0</v>
      </c>
      <c r="AI929" s="411">
        <f t="shared" ref="AI929" si="2763">AI928</f>
        <v>0</v>
      </c>
      <c r="AJ929" s="411">
        <f t="shared" ref="AJ929" si="2764">AJ928</f>
        <v>0</v>
      </c>
      <c r="AK929" s="411">
        <f t="shared" ref="AK929" si="2765">AK928</f>
        <v>0</v>
      </c>
      <c r="AL929" s="411">
        <f t="shared" ref="AL929" si="2766">AL928</f>
        <v>0</v>
      </c>
      <c r="AM929" s="306"/>
    </row>
    <row r="930" spans="1:39" hidden="1" outlineLevel="1">
      <c r="A930" s="532"/>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0" hidden="1" outlineLevel="1">
      <c r="A931" s="532">
        <v>46</v>
      </c>
      <c r="B931" s="428" t="s">
        <v>138</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idden="1" outlineLevel="1">
      <c r="A932" s="532"/>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2767">Z931</f>
        <v>0</v>
      </c>
      <c r="AA932" s="411">
        <f t="shared" ref="AA932" si="2768">AA931</f>
        <v>0</v>
      </c>
      <c r="AB932" s="411">
        <f t="shared" ref="AB932" si="2769">AB931</f>
        <v>0</v>
      </c>
      <c r="AC932" s="411">
        <f t="shared" ref="AC932" si="2770">AC931</f>
        <v>0</v>
      </c>
      <c r="AD932" s="411">
        <f t="shared" ref="AD932" si="2771">AD931</f>
        <v>0</v>
      </c>
      <c r="AE932" s="411">
        <f t="shared" ref="AE932" si="2772">AE931</f>
        <v>0</v>
      </c>
      <c r="AF932" s="411">
        <f t="shared" ref="AF932" si="2773">AF931</f>
        <v>0</v>
      </c>
      <c r="AG932" s="411">
        <f t="shared" ref="AG932" si="2774">AG931</f>
        <v>0</v>
      </c>
      <c r="AH932" s="411">
        <f t="shared" ref="AH932" si="2775">AH931</f>
        <v>0</v>
      </c>
      <c r="AI932" s="411">
        <f t="shared" ref="AI932" si="2776">AI931</f>
        <v>0</v>
      </c>
      <c r="AJ932" s="411">
        <f t="shared" ref="AJ932" si="2777">AJ931</f>
        <v>0</v>
      </c>
      <c r="AK932" s="411">
        <f t="shared" ref="AK932" si="2778">AK931</f>
        <v>0</v>
      </c>
      <c r="AL932" s="411">
        <f t="shared" ref="AL932" si="2779">AL931</f>
        <v>0</v>
      </c>
      <c r="AM932" s="306"/>
    </row>
    <row r="933" spans="1:39" hidden="1" outlineLevel="1">
      <c r="A933" s="532"/>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0" hidden="1" outlineLevel="1">
      <c r="A934" s="532">
        <v>47</v>
      </c>
      <c r="B934" s="428" t="s">
        <v>139</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idden="1" outlineLevel="1">
      <c r="A935" s="532"/>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Y934</f>
        <v>0</v>
      </c>
      <c r="Z935" s="411">
        <f t="shared" ref="Z935" si="2780">Z934</f>
        <v>0</v>
      </c>
      <c r="AA935" s="411">
        <f t="shared" ref="AA935" si="2781">AA934</f>
        <v>0</v>
      </c>
      <c r="AB935" s="411">
        <f t="shared" ref="AB935" si="2782">AB934</f>
        <v>0</v>
      </c>
      <c r="AC935" s="411">
        <f t="shared" ref="AC935" si="2783">AC934</f>
        <v>0</v>
      </c>
      <c r="AD935" s="411">
        <f t="shared" ref="AD935" si="2784">AD934</f>
        <v>0</v>
      </c>
      <c r="AE935" s="411">
        <f t="shared" ref="AE935" si="2785">AE934</f>
        <v>0</v>
      </c>
      <c r="AF935" s="411">
        <f t="shared" ref="AF935" si="2786">AF934</f>
        <v>0</v>
      </c>
      <c r="AG935" s="411">
        <f t="shared" ref="AG935" si="2787">AG934</f>
        <v>0</v>
      </c>
      <c r="AH935" s="411">
        <f t="shared" ref="AH935" si="2788">AH934</f>
        <v>0</v>
      </c>
      <c r="AI935" s="411">
        <f t="shared" ref="AI935" si="2789">AI934</f>
        <v>0</v>
      </c>
      <c r="AJ935" s="411">
        <f t="shared" ref="AJ935" si="2790">AJ934</f>
        <v>0</v>
      </c>
      <c r="AK935" s="411">
        <f t="shared" ref="AK935" si="2791">AK934</f>
        <v>0</v>
      </c>
      <c r="AL935" s="411">
        <f t="shared" ref="AL935" si="2792">AL934</f>
        <v>0</v>
      </c>
      <c r="AM935" s="306"/>
    </row>
    <row r="936" spans="1:39" hidden="1" outlineLevel="1">
      <c r="A936" s="532"/>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45" hidden="1" outlineLevel="1">
      <c r="A937" s="532">
        <v>48</v>
      </c>
      <c r="B937" s="428" t="s">
        <v>140</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idden="1" outlineLevel="1">
      <c r="A938" s="532"/>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Y937</f>
        <v>0</v>
      </c>
      <c r="Z938" s="411">
        <f t="shared" ref="Z938" si="2793">Z937</f>
        <v>0</v>
      </c>
      <c r="AA938" s="411">
        <f t="shared" ref="AA938" si="2794">AA937</f>
        <v>0</v>
      </c>
      <c r="AB938" s="411">
        <f t="shared" ref="AB938" si="2795">AB937</f>
        <v>0</v>
      </c>
      <c r="AC938" s="411">
        <f t="shared" ref="AC938" si="2796">AC937</f>
        <v>0</v>
      </c>
      <c r="AD938" s="411">
        <f t="shared" ref="AD938" si="2797">AD937</f>
        <v>0</v>
      </c>
      <c r="AE938" s="411">
        <f t="shared" ref="AE938" si="2798">AE937</f>
        <v>0</v>
      </c>
      <c r="AF938" s="411">
        <f t="shared" ref="AF938" si="2799">AF937</f>
        <v>0</v>
      </c>
      <c r="AG938" s="411">
        <f t="shared" ref="AG938" si="2800">AG937</f>
        <v>0</v>
      </c>
      <c r="AH938" s="411">
        <f t="shared" ref="AH938" si="2801">AH937</f>
        <v>0</v>
      </c>
      <c r="AI938" s="411">
        <f t="shared" ref="AI938" si="2802">AI937</f>
        <v>0</v>
      </c>
      <c r="AJ938" s="411">
        <f t="shared" ref="AJ938" si="2803">AJ937</f>
        <v>0</v>
      </c>
      <c r="AK938" s="411">
        <f t="shared" ref="AK938" si="2804">AK937</f>
        <v>0</v>
      </c>
      <c r="AL938" s="411">
        <f t="shared" ref="AL938" si="2805">AL937</f>
        <v>0</v>
      </c>
      <c r="AM938" s="306"/>
    </row>
    <row r="939" spans="1:39" hidden="1" outlineLevel="1">
      <c r="A939" s="532"/>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0" hidden="1" outlineLevel="1">
      <c r="A940" s="532">
        <v>49</v>
      </c>
      <c r="B940" s="428" t="s">
        <v>141</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idden="1" outlineLevel="1">
      <c r="A941" s="532"/>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Y940</f>
        <v>0</v>
      </c>
      <c r="Z941" s="411">
        <f t="shared" ref="Z941" si="2806">Z940</f>
        <v>0</v>
      </c>
      <c r="AA941" s="411">
        <f t="shared" ref="AA941" si="2807">AA940</f>
        <v>0</v>
      </c>
      <c r="AB941" s="411">
        <f t="shared" ref="AB941" si="2808">AB940</f>
        <v>0</v>
      </c>
      <c r="AC941" s="411">
        <f t="shared" ref="AC941" si="2809">AC940</f>
        <v>0</v>
      </c>
      <c r="AD941" s="411">
        <f t="shared" ref="AD941" si="2810">AD940</f>
        <v>0</v>
      </c>
      <c r="AE941" s="411">
        <f t="shared" ref="AE941" si="2811">AE940</f>
        <v>0</v>
      </c>
      <c r="AF941" s="411">
        <f t="shared" ref="AF941" si="2812">AF940</f>
        <v>0</v>
      </c>
      <c r="AG941" s="411">
        <f t="shared" ref="AG941" si="2813">AG940</f>
        <v>0</v>
      </c>
      <c r="AH941" s="411">
        <f t="shared" ref="AH941" si="2814">AH940</f>
        <v>0</v>
      </c>
      <c r="AI941" s="411">
        <f t="shared" ref="AI941" si="2815">AI940</f>
        <v>0</v>
      </c>
      <c r="AJ941" s="411">
        <f t="shared" ref="AJ941" si="2816">AJ940</f>
        <v>0</v>
      </c>
      <c r="AK941" s="411">
        <f t="shared" ref="AK941" si="2817">AK940</f>
        <v>0</v>
      </c>
      <c r="AL941" s="411">
        <f t="shared" ref="AL941" si="2818">AL940</f>
        <v>0</v>
      </c>
      <c r="AM941" s="306"/>
    </row>
    <row r="942" spans="1:39" hidden="1" outlineLevel="1">
      <c r="A942" s="532"/>
      <c r="B942" s="294"/>
      <c r="C942" s="305"/>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301"/>
      <c r="Z942" s="301"/>
      <c r="AA942" s="301"/>
      <c r="AB942" s="301"/>
      <c r="AC942" s="301"/>
      <c r="AD942" s="301"/>
      <c r="AE942" s="301"/>
      <c r="AF942" s="301"/>
      <c r="AG942" s="301"/>
      <c r="AH942" s="301"/>
      <c r="AI942" s="301"/>
      <c r="AJ942" s="301"/>
      <c r="AK942" s="301"/>
      <c r="AL942" s="301"/>
      <c r="AM942" s="306"/>
    </row>
    <row r="943" spans="1:39" ht="15.75" collapsed="1">
      <c r="B943" s="327" t="s">
        <v>328</v>
      </c>
      <c r="C943" s="329"/>
      <c r="D943" s="329">
        <f>SUM(D786:D941)</f>
        <v>0</v>
      </c>
      <c r="E943" s="329"/>
      <c r="F943" s="329"/>
      <c r="G943" s="329"/>
      <c r="H943" s="329"/>
      <c r="I943" s="329"/>
      <c r="J943" s="329"/>
      <c r="K943" s="329"/>
      <c r="L943" s="329"/>
      <c r="M943" s="329"/>
      <c r="N943" s="329"/>
      <c r="O943" s="329">
        <f>SUM(O786:O941)</f>
        <v>0</v>
      </c>
      <c r="P943" s="329"/>
      <c r="Q943" s="329"/>
      <c r="R943" s="329"/>
      <c r="S943" s="329"/>
      <c r="T943" s="329"/>
      <c r="U943" s="329"/>
      <c r="V943" s="329"/>
      <c r="W943" s="329"/>
      <c r="X943" s="329"/>
      <c r="Y943" s="329">
        <f>IF(Y784="kWh",SUMPRODUCT(D786:D941,Y786:Y941))</f>
        <v>0</v>
      </c>
      <c r="Z943" s="329">
        <f>IF(Z784="kWh",SUMPRODUCT(D786:D941,Z786:Z941))</f>
        <v>0</v>
      </c>
      <c r="AA943" s="329">
        <f>IF(AA784="kw",SUMPRODUCT(N786:N941,O786:O941,AA786:AA941),SUMPRODUCT(D786:D941,AA786:AA941))</f>
        <v>0</v>
      </c>
      <c r="AB943" s="329">
        <f>IF(AB784="kw",SUMPRODUCT(N786:N941,O786:O941,AB786:AB941),SUMPRODUCT(D786:D941,AB786:AB941))</f>
        <v>0</v>
      </c>
      <c r="AC943" s="329">
        <f>IF(AC784="kw",SUMPRODUCT(N786:N941,O786:O941,AC786:AC941),SUMPRODUCT(D786:D941,AC786:AC941))</f>
        <v>0</v>
      </c>
      <c r="AD943" s="329">
        <f>IF(AD784="kw",SUMPRODUCT(N786:N941,O786:O941,AD786:AD941),SUMPRODUCT(D786:D941,AD786:AD941))</f>
        <v>0</v>
      </c>
      <c r="AE943" s="329">
        <f>IF(AE784="kw",SUMPRODUCT(N786:N941,O786:O941,AE786:AE941),SUMPRODUCT(D786:D941,AE786:AE941))</f>
        <v>0</v>
      </c>
      <c r="AF943" s="329">
        <f>IF(AF784="kw",SUMPRODUCT(N786:N941,O786:O941,AF786:AF941),SUMPRODUCT(D786:D941,AF786:AF941))</f>
        <v>0</v>
      </c>
      <c r="AG943" s="329">
        <f>IF(AG784="kw",SUMPRODUCT(N786:N941,O786:O941,AG786:AG941),SUMPRODUCT(D786:D941,AG786:AG941))</f>
        <v>0</v>
      </c>
      <c r="AH943" s="329">
        <f>IF(AH784="kw",SUMPRODUCT(N786:N941,O786:O941,AH786:AH941),SUMPRODUCT(D786:D941,AH786:AH941))</f>
        <v>0</v>
      </c>
      <c r="AI943" s="329">
        <f>IF(AI784="kw",SUMPRODUCT(N786:N941,O786:O941,AI786:AI941),SUMPRODUCT(D786:D941,AI786:AI941))</f>
        <v>0</v>
      </c>
      <c r="AJ943" s="329">
        <f>IF(AJ784="kw",SUMPRODUCT(N786:N941,O786:O941,AJ786:AJ941),SUMPRODUCT(D786:D941,AJ786:AJ941))</f>
        <v>0</v>
      </c>
      <c r="AK943" s="329">
        <f>IF(AK784="kw",SUMPRODUCT(N786:N941,O786:O941,AK786:AK941),SUMPRODUCT(D786:D941,AK786:AK941))</f>
        <v>0</v>
      </c>
      <c r="AL943" s="329">
        <f>IF(AL784="kw",SUMPRODUCT(N786:N941,O786:O941,AL786:AL941),SUMPRODUCT(D786:D941,AL786:AL941))</f>
        <v>0</v>
      </c>
      <c r="AM943" s="330"/>
    </row>
    <row r="944" spans="1:39" ht="15.75">
      <c r="B944" s="391" t="s">
        <v>329</v>
      </c>
      <c r="C944" s="392"/>
      <c r="D944" s="392"/>
      <c r="E944" s="392"/>
      <c r="F944" s="392"/>
      <c r="G944" s="392"/>
      <c r="H944" s="392"/>
      <c r="I944" s="392"/>
      <c r="J944" s="392"/>
      <c r="K944" s="392"/>
      <c r="L944" s="392"/>
      <c r="M944" s="392"/>
      <c r="N944" s="392"/>
      <c r="O944" s="392"/>
      <c r="P944" s="392"/>
      <c r="Q944" s="392"/>
      <c r="R944" s="392"/>
      <c r="S944" s="392"/>
      <c r="T944" s="392"/>
      <c r="U944" s="392"/>
      <c r="V944" s="392"/>
      <c r="W944" s="392"/>
      <c r="X944" s="392"/>
      <c r="Y944" s="392">
        <f>HLOOKUP(Y596,'2. LRAMVA Threshold'!$B$42:$Q$53,11,FALSE)</f>
        <v>0</v>
      </c>
      <c r="Z944" s="392">
        <f>HLOOKUP(Z596,'2. LRAMVA Threshold'!$B$42:$Q$53,11,FALSE)</f>
        <v>0</v>
      </c>
      <c r="AA944" s="392">
        <f>HLOOKUP(AA596,'2. LRAMVA Threshold'!$B$42:$Q$53,11,FALSE)</f>
        <v>0</v>
      </c>
      <c r="AB944" s="392">
        <f>HLOOKUP(AB596,'2. LRAMVA Threshold'!$B$42:$Q$53,11,FALSE)</f>
        <v>0</v>
      </c>
      <c r="AC944" s="392">
        <f>HLOOKUP(AC596,'2. LRAMVA Threshold'!$B$42:$Q$53,11,FALSE)</f>
        <v>0</v>
      </c>
      <c r="AD944" s="392">
        <f>HLOOKUP(AD596,'2. LRAMVA Threshold'!$B$42:$Q$53,11,FALSE)</f>
        <v>0</v>
      </c>
      <c r="AE944" s="392">
        <f>HLOOKUP(AE596,'2. LRAMVA Threshold'!$B$42:$Q$53,11,FALSE)</f>
        <v>0</v>
      </c>
      <c r="AF944" s="392">
        <f>HLOOKUP(AF596,'2. LRAMVA Threshold'!$B$42:$Q$53,11,FALSE)</f>
        <v>0</v>
      </c>
      <c r="AG944" s="392">
        <f>HLOOKUP(AG596,'2. LRAMVA Threshold'!$B$42:$Q$53,11,FALSE)</f>
        <v>0</v>
      </c>
      <c r="AH944" s="392">
        <f>HLOOKUP(AH596,'2. LRAMVA Threshold'!$B$42:$Q$53,11,FALSE)</f>
        <v>0</v>
      </c>
      <c r="AI944" s="392">
        <f>HLOOKUP(AI596,'2. LRAMVA Threshold'!$B$42:$Q$53,11,FALSE)</f>
        <v>0</v>
      </c>
      <c r="AJ944" s="392">
        <f>HLOOKUP(AJ596,'2. LRAMVA Threshold'!$B$42:$Q$53,11,FALSE)</f>
        <v>0</v>
      </c>
      <c r="AK944" s="392">
        <f>HLOOKUP(AK596,'2. LRAMVA Threshold'!$B$42:$Q$53,11,FALSE)</f>
        <v>0</v>
      </c>
      <c r="AL944" s="392">
        <f>HLOOKUP(AL596,'2. LRAMVA Threshold'!$B$42:$Q$53,11,FALSE)</f>
        <v>0</v>
      </c>
      <c r="AM944" s="442"/>
    </row>
    <row r="945" spans="2:39">
      <c r="B945" s="394"/>
      <c r="C945" s="432"/>
      <c r="D945" s="433"/>
      <c r="E945" s="433"/>
      <c r="F945" s="433"/>
      <c r="G945" s="433"/>
      <c r="H945" s="433"/>
      <c r="I945" s="433"/>
      <c r="J945" s="433"/>
      <c r="K945" s="433"/>
      <c r="L945" s="433"/>
      <c r="M945" s="433"/>
      <c r="N945" s="433"/>
      <c r="O945" s="434"/>
      <c r="P945" s="433"/>
      <c r="Q945" s="433"/>
      <c r="R945" s="433"/>
      <c r="S945" s="435"/>
      <c r="T945" s="435"/>
      <c r="U945" s="435"/>
      <c r="V945" s="435"/>
      <c r="W945" s="433"/>
      <c r="X945" s="433"/>
      <c r="Y945" s="436"/>
      <c r="Z945" s="436"/>
      <c r="AA945" s="436"/>
      <c r="AB945" s="436"/>
      <c r="AC945" s="436"/>
      <c r="AD945" s="436"/>
      <c r="AE945" s="436"/>
      <c r="AF945" s="399"/>
      <c r="AG945" s="399"/>
      <c r="AH945" s="399"/>
      <c r="AI945" s="399"/>
      <c r="AJ945" s="399"/>
      <c r="AK945" s="399"/>
      <c r="AL945" s="399"/>
      <c r="AM945" s="400"/>
    </row>
    <row r="946" spans="2:39">
      <c r="B946" s="324" t="s">
        <v>330</v>
      </c>
      <c r="C946" s="338"/>
      <c r="D946" s="338"/>
      <c r="E946" s="376"/>
      <c r="F946" s="376"/>
      <c r="G946" s="376"/>
      <c r="H946" s="376"/>
      <c r="I946" s="376"/>
      <c r="J946" s="376"/>
      <c r="K946" s="376"/>
      <c r="L946" s="376"/>
      <c r="M946" s="376"/>
      <c r="N946" s="376"/>
      <c r="O946" s="291"/>
      <c r="P946" s="340"/>
      <c r="Q946" s="340"/>
      <c r="R946" s="340"/>
      <c r="S946" s="339"/>
      <c r="T946" s="339"/>
      <c r="U946" s="339"/>
      <c r="V946" s="339"/>
      <c r="W946" s="340"/>
      <c r="X946" s="340"/>
      <c r="Y946" s="341">
        <f>HLOOKUP(Y$35,'3.  Distribution Rates'!$C$122:$P$133,11,FALSE)</f>
        <v>0</v>
      </c>
      <c r="Z946" s="341">
        <f>HLOOKUP(Z$35,'3.  Distribution Rates'!$C$122:$P$133,11,FALSE)</f>
        <v>0</v>
      </c>
      <c r="AA946" s="341">
        <f>HLOOKUP(AA$35,'3.  Distribution Rates'!$C$122:$P$133,11,FALSE)</f>
        <v>0</v>
      </c>
      <c r="AB946" s="341">
        <f>HLOOKUP(AB$35,'3.  Distribution Rates'!$C$122:$P$133,11,FALSE)</f>
        <v>0</v>
      </c>
      <c r="AC946" s="341">
        <f>HLOOKUP(AC$35,'3.  Distribution Rates'!$C$122:$P$133,11,FALSE)</f>
        <v>0</v>
      </c>
      <c r="AD946" s="341">
        <f>HLOOKUP(AD$35,'3.  Distribution Rates'!$C$122:$P$133,11,FALSE)</f>
        <v>0</v>
      </c>
      <c r="AE946" s="341">
        <f>HLOOKUP(AE$35,'3.  Distribution Rates'!$C$122:$P$133,11,FALSE)</f>
        <v>0</v>
      </c>
      <c r="AF946" s="341">
        <f>HLOOKUP(AF$35,'3.  Distribution Rates'!$C$122:$P$133,11,FALSE)</f>
        <v>0</v>
      </c>
      <c r="AG946" s="341">
        <f>HLOOKUP(AG$35,'3.  Distribution Rates'!$C$122:$P$133,11,FALSE)</f>
        <v>0</v>
      </c>
      <c r="AH946" s="341">
        <f>HLOOKUP(AH$35,'3.  Distribution Rates'!$C$122:$P$133,11,FALSE)</f>
        <v>0</v>
      </c>
      <c r="AI946" s="341">
        <f>HLOOKUP(AI$35,'3.  Distribution Rates'!$C$122:$P$133,11,FALSE)</f>
        <v>0</v>
      </c>
      <c r="AJ946" s="341">
        <f>HLOOKUP(AJ$35,'3.  Distribution Rates'!$C$122:$P$133,11,FALSE)</f>
        <v>0</v>
      </c>
      <c r="AK946" s="341">
        <f>HLOOKUP(AK$35,'3.  Distribution Rates'!$C$122:$P$133,11,FALSE)</f>
        <v>0</v>
      </c>
      <c r="AL946" s="341">
        <f>HLOOKUP(AL$35,'3.  Distribution Rates'!$C$122:$P$133,11,FALSE)</f>
        <v>0</v>
      </c>
      <c r="AM946" s="377"/>
    </row>
    <row r="947" spans="2:39">
      <c r="B947" s="324" t="s">
        <v>331</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'4.  2011-2014 LRAM'!Y142*Y946</f>
        <v>0</v>
      </c>
      <c r="Z947" s="378">
        <f>'4.  2011-2014 LRAM'!Z142*Z946</f>
        <v>0</v>
      </c>
      <c r="AA947" s="378">
        <f>'4.  2011-2014 LRAM'!AA142*AA946</f>
        <v>0</v>
      </c>
      <c r="AB947" s="378">
        <f>'4.  2011-2014 LRAM'!AB142*AB946</f>
        <v>0</v>
      </c>
      <c r="AC947" s="378">
        <f>'4.  2011-2014 LRAM'!AC142*AC946</f>
        <v>0</v>
      </c>
      <c r="AD947" s="378">
        <f>'4.  2011-2014 LRAM'!AD142*AD946</f>
        <v>0</v>
      </c>
      <c r="AE947" s="378">
        <f>'4.  2011-2014 LRAM'!AE142*AE946</f>
        <v>0</v>
      </c>
      <c r="AF947" s="378">
        <f>'4.  2011-2014 LRAM'!AF142*AF946</f>
        <v>0</v>
      </c>
      <c r="AG947" s="378">
        <f>'4.  2011-2014 LRAM'!AG142*AG946</f>
        <v>0</v>
      </c>
      <c r="AH947" s="378">
        <f>'4.  2011-2014 LRAM'!AH142*AH946</f>
        <v>0</v>
      </c>
      <c r="AI947" s="378">
        <f>'4.  2011-2014 LRAM'!AI142*AI946</f>
        <v>0</v>
      </c>
      <c r="AJ947" s="378">
        <f>'4.  2011-2014 LRAM'!AJ142*AJ946</f>
        <v>0</v>
      </c>
      <c r="AK947" s="378">
        <f>'4.  2011-2014 LRAM'!AK142*AK946</f>
        <v>0</v>
      </c>
      <c r="AL947" s="378">
        <f>'4.  2011-2014 LRAM'!AL142*AL946</f>
        <v>0</v>
      </c>
      <c r="AM947" s="629">
        <f t="shared" ref="AM947:AM955" si="2819">SUM(Y947:AL947)</f>
        <v>0</v>
      </c>
    </row>
    <row r="948" spans="2:39">
      <c r="B948" s="324" t="s">
        <v>332</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'4.  2011-2014 LRAM'!Y273*Y946</f>
        <v>0</v>
      </c>
      <c r="Z948" s="378">
        <f>'4.  2011-2014 LRAM'!Z273*Z946</f>
        <v>0</v>
      </c>
      <c r="AA948" s="378">
        <f>'4.  2011-2014 LRAM'!AA273*AA946</f>
        <v>0</v>
      </c>
      <c r="AB948" s="378">
        <f>'4.  2011-2014 LRAM'!AB273*AB946</f>
        <v>0</v>
      </c>
      <c r="AC948" s="378">
        <f>'4.  2011-2014 LRAM'!AC273*AC946</f>
        <v>0</v>
      </c>
      <c r="AD948" s="378">
        <f>'4.  2011-2014 LRAM'!AD273*AD946</f>
        <v>0</v>
      </c>
      <c r="AE948" s="378">
        <f>'4.  2011-2014 LRAM'!AE273*AE946</f>
        <v>0</v>
      </c>
      <c r="AF948" s="378">
        <f>'4.  2011-2014 LRAM'!AF273*AF946</f>
        <v>0</v>
      </c>
      <c r="AG948" s="378">
        <f>'4.  2011-2014 LRAM'!AG273*AG946</f>
        <v>0</v>
      </c>
      <c r="AH948" s="378">
        <f>'4.  2011-2014 LRAM'!AH273*AH946</f>
        <v>0</v>
      </c>
      <c r="AI948" s="378">
        <f>'4.  2011-2014 LRAM'!AI273*AI946</f>
        <v>0</v>
      </c>
      <c r="AJ948" s="378">
        <f>'4.  2011-2014 LRAM'!AJ273*AJ946</f>
        <v>0</v>
      </c>
      <c r="AK948" s="378">
        <f>'4.  2011-2014 LRAM'!AK273*AK946</f>
        <v>0</v>
      </c>
      <c r="AL948" s="378">
        <f>'4.  2011-2014 LRAM'!AL273*AL946</f>
        <v>0</v>
      </c>
      <c r="AM948" s="629">
        <f t="shared" si="2819"/>
        <v>0</v>
      </c>
    </row>
    <row r="949" spans="2:39">
      <c r="B949" s="324" t="s">
        <v>333</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'4.  2011-2014 LRAM'!Y403*Y946</f>
        <v>0</v>
      </c>
      <c r="Z949" s="378">
        <f>'4.  2011-2014 LRAM'!Z403*Z946</f>
        <v>0</v>
      </c>
      <c r="AA949" s="378">
        <f>'4.  2011-2014 LRAM'!AA403*AA946</f>
        <v>0</v>
      </c>
      <c r="AB949" s="378">
        <f>'4.  2011-2014 LRAM'!AB403*AB946</f>
        <v>0</v>
      </c>
      <c r="AC949" s="378">
        <f>'4.  2011-2014 LRAM'!AC403*AC946</f>
        <v>0</v>
      </c>
      <c r="AD949" s="378">
        <f>'4.  2011-2014 LRAM'!AD403*AD946</f>
        <v>0</v>
      </c>
      <c r="AE949" s="378">
        <f>'4.  2011-2014 LRAM'!AE403*AE946</f>
        <v>0</v>
      </c>
      <c r="AF949" s="378">
        <f>'4.  2011-2014 LRAM'!AF403*AF946</f>
        <v>0</v>
      </c>
      <c r="AG949" s="378">
        <f>'4.  2011-2014 LRAM'!AG403*AG946</f>
        <v>0</v>
      </c>
      <c r="AH949" s="378">
        <f>'4.  2011-2014 LRAM'!AH403*AH946</f>
        <v>0</v>
      </c>
      <c r="AI949" s="378">
        <f>'4.  2011-2014 LRAM'!AI403*AI946</f>
        <v>0</v>
      </c>
      <c r="AJ949" s="378">
        <f>'4.  2011-2014 LRAM'!AJ403*AJ946</f>
        <v>0</v>
      </c>
      <c r="AK949" s="378">
        <f>'4.  2011-2014 LRAM'!AK403*AK946</f>
        <v>0</v>
      </c>
      <c r="AL949" s="378">
        <f>'4.  2011-2014 LRAM'!AL403*AL946</f>
        <v>0</v>
      </c>
      <c r="AM949" s="629">
        <f t="shared" si="2819"/>
        <v>0</v>
      </c>
    </row>
    <row r="950" spans="2:39">
      <c r="B950" s="324" t="s">
        <v>334</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'4.  2011-2014 LRAM'!Y534*Y946</f>
        <v>0</v>
      </c>
      <c r="Z950" s="378">
        <f>'4.  2011-2014 LRAM'!Z534*Z946</f>
        <v>0</v>
      </c>
      <c r="AA950" s="378">
        <f>'4.  2011-2014 LRAM'!AA534*AA946</f>
        <v>0</v>
      </c>
      <c r="AB950" s="378">
        <f>'4.  2011-2014 LRAM'!AB534*AB946</f>
        <v>0</v>
      </c>
      <c r="AC950" s="378">
        <f>'4.  2011-2014 LRAM'!AC534*AC946</f>
        <v>0</v>
      </c>
      <c r="AD950" s="378">
        <f>'4.  2011-2014 LRAM'!AD534*AD946</f>
        <v>0</v>
      </c>
      <c r="AE950" s="378">
        <f>'4.  2011-2014 LRAM'!AE534*AE946</f>
        <v>0</v>
      </c>
      <c r="AF950" s="378">
        <f>'4.  2011-2014 LRAM'!AF534*AF946</f>
        <v>0</v>
      </c>
      <c r="AG950" s="378">
        <f>'4.  2011-2014 LRAM'!AG534*AG946</f>
        <v>0</v>
      </c>
      <c r="AH950" s="378">
        <f>'4.  2011-2014 LRAM'!AH534*AH946</f>
        <v>0</v>
      </c>
      <c r="AI950" s="378">
        <f>'4.  2011-2014 LRAM'!AI534*AI946</f>
        <v>0</v>
      </c>
      <c r="AJ950" s="378">
        <f>'4.  2011-2014 LRAM'!AJ534*AJ946</f>
        <v>0</v>
      </c>
      <c r="AK950" s="378">
        <f>'4.  2011-2014 LRAM'!AK534*AK946</f>
        <v>0</v>
      </c>
      <c r="AL950" s="378">
        <f>'4.  2011-2014 LRAM'!AL534*AL946</f>
        <v>0</v>
      </c>
      <c r="AM950" s="629">
        <f t="shared" si="2819"/>
        <v>0</v>
      </c>
    </row>
    <row r="951" spans="2:39">
      <c r="B951" s="324" t="s">
        <v>335</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 t="shared" ref="Y951:AL951" si="2820">Y213*Y946</f>
        <v>0</v>
      </c>
      <c r="Z951" s="378">
        <f t="shared" si="2820"/>
        <v>0</v>
      </c>
      <c r="AA951" s="378">
        <f t="shared" si="2820"/>
        <v>0</v>
      </c>
      <c r="AB951" s="378">
        <f t="shared" si="2820"/>
        <v>0</v>
      </c>
      <c r="AC951" s="378">
        <f t="shared" si="2820"/>
        <v>0</v>
      </c>
      <c r="AD951" s="378">
        <f t="shared" si="2820"/>
        <v>0</v>
      </c>
      <c r="AE951" s="378">
        <f t="shared" si="2820"/>
        <v>0</v>
      </c>
      <c r="AF951" s="378">
        <f t="shared" si="2820"/>
        <v>0</v>
      </c>
      <c r="AG951" s="378">
        <f t="shared" si="2820"/>
        <v>0</v>
      </c>
      <c r="AH951" s="378">
        <f t="shared" si="2820"/>
        <v>0</v>
      </c>
      <c r="AI951" s="378">
        <f t="shared" si="2820"/>
        <v>0</v>
      </c>
      <c r="AJ951" s="378">
        <f t="shared" si="2820"/>
        <v>0</v>
      </c>
      <c r="AK951" s="378">
        <f t="shared" si="2820"/>
        <v>0</v>
      </c>
      <c r="AL951" s="378">
        <f t="shared" si="2820"/>
        <v>0</v>
      </c>
      <c r="AM951" s="629">
        <f t="shared" si="2819"/>
        <v>0</v>
      </c>
    </row>
    <row r="952" spans="2:39">
      <c r="B952" s="324" t="s">
        <v>336</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 t="shared" ref="Y952:AL952" si="2821">Y397*Y946</f>
        <v>0</v>
      </c>
      <c r="Z952" s="378">
        <f t="shared" si="2821"/>
        <v>0</v>
      </c>
      <c r="AA952" s="378">
        <f t="shared" si="2821"/>
        <v>0</v>
      </c>
      <c r="AB952" s="378">
        <f t="shared" si="2821"/>
        <v>0</v>
      </c>
      <c r="AC952" s="378">
        <f t="shared" si="2821"/>
        <v>0</v>
      </c>
      <c r="AD952" s="378">
        <f t="shared" si="2821"/>
        <v>0</v>
      </c>
      <c r="AE952" s="378">
        <f t="shared" si="2821"/>
        <v>0</v>
      </c>
      <c r="AF952" s="378">
        <f t="shared" si="2821"/>
        <v>0</v>
      </c>
      <c r="AG952" s="378">
        <f t="shared" si="2821"/>
        <v>0</v>
      </c>
      <c r="AH952" s="378">
        <f t="shared" si="2821"/>
        <v>0</v>
      </c>
      <c r="AI952" s="378">
        <f t="shared" si="2821"/>
        <v>0</v>
      </c>
      <c r="AJ952" s="378">
        <f t="shared" si="2821"/>
        <v>0</v>
      </c>
      <c r="AK952" s="378">
        <f t="shared" si="2821"/>
        <v>0</v>
      </c>
      <c r="AL952" s="378">
        <f t="shared" si="2821"/>
        <v>0</v>
      </c>
      <c r="AM952" s="629">
        <f t="shared" si="2819"/>
        <v>0</v>
      </c>
    </row>
    <row r="953" spans="2:39">
      <c r="B953" s="324" t="s">
        <v>337</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 t="shared" ref="Y953:AL953" si="2822">Y589*Y946</f>
        <v>0</v>
      </c>
      <c r="Z953" s="378">
        <f t="shared" si="2822"/>
        <v>0</v>
      </c>
      <c r="AA953" s="378">
        <f t="shared" si="2822"/>
        <v>0</v>
      </c>
      <c r="AB953" s="378">
        <f t="shared" si="2822"/>
        <v>0</v>
      </c>
      <c r="AC953" s="378">
        <f t="shared" si="2822"/>
        <v>0</v>
      </c>
      <c r="AD953" s="378">
        <f t="shared" si="2822"/>
        <v>0</v>
      </c>
      <c r="AE953" s="378">
        <f t="shared" si="2822"/>
        <v>0</v>
      </c>
      <c r="AF953" s="378">
        <f t="shared" si="2822"/>
        <v>0</v>
      </c>
      <c r="AG953" s="378">
        <f t="shared" si="2822"/>
        <v>0</v>
      </c>
      <c r="AH953" s="378">
        <f t="shared" si="2822"/>
        <v>0</v>
      </c>
      <c r="AI953" s="378">
        <f t="shared" si="2822"/>
        <v>0</v>
      </c>
      <c r="AJ953" s="378">
        <f t="shared" si="2822"/>
        <v>0</v>
      </c>
      <c r="AK953" s="378">
        <f t="shared" si="2822"/>
        <v>0</v>
      </c>
      <c r="AL953" s="378">
        <f t="shared" si="2822"/>
        <v>0</v>
      </c>
      <c r="AM953" s="629">
        <f t="shared" si="2819"/>
        <v>0</v>
      </c>
    </row>
    <row r="954" spans="2:39">
      <c r="B954" s="324" t="s">
        <v>338</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 t="shared" ref="Y954:AL954" si="2823">Y776*Y946</f>
        <v>0</v>
      </c>
      <c r="Z954" s="378">
        <f t="shared" si="2823"/>
        <v>0</v>
      </c>
      <c r="AA954" s="378">
        <f t="shared" si="2823"/>
        <v>0</v>
      </c>
      <c r="AB954" s="378">
        <f t="shared" si="2823"/>
        <v>0</v>
      </c>
      <c r="AC954" s="378">
        <f t="shared" si="2823"/>
        <v>0</v>
      </c>
      <c r="AD954" s="378">
        <f t="shared" si="2823"/>
        <v>0</v>
      </c>
      <c r="AE954" s="378">
        <f t="shared" si="2823"/>
        <v>0</v>
      </c>
      <c r="AF954" s="378">
        <f t="shared" si="2823"/>
        <v>0</v>
      </c>
      <c r="AG954" s="378">
        <f t="shared" si="2823"/>
        <v>0</v>
      </c>
      <c r="AH954" s="378">
        <f t="shared" si="2823"/>
        <v>0</v>
      </c>
      <c r="AI954" s="378">
        <f t="shared" si="2823"/>
        <v>0</v>
      </c>
      <c r="AJ954" s="378">
        <f t="shared" si="2823"/>
        <v>0</v>
      </c>
      <c r="AK954" s="378">
        <f t="shared" si="2823"/>
        <v>0</v>
      </c>
      <c r="AL954" s="378">
        <f t="shared" si="2823"/>
        <v>0</v>
      </c>
      <c r="AM954" s="629">
        <f t="shared" si="2819"/>
        <v>0</v>
      </c>
    </row>
    <row r="955" spans="2:39">
      <c r="B955" s="324" t="s">
        <v>339</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Y943*Y946</f>
        <v>0</v>
      </c>
      <c r="Z955" s="378">
        <f t="shared" ref="Z955:AL955" si="2824">Z943*Z946</f>
        <v>0</v>
      </c>
      <c r="AA955" s="378">
        <f t="shared" si="2824"/>
        <v>0</v>
      </c>
      <c r="AB955" s="378">
        <f t="shared" si="2824"/>
        <v>0</v>
      </c>
      <c r="AC955" s="378">
        <f t="shared" si="2824"/>
        <v>0</v>
      </c>
      <c r="AD955" s="378">
        <f t="shared" si="2824"/>
        <v>0</v>
      </c>
      <c r="AE955" s="378">
        <f t="shared" si="2824"/>
        <v>0</v>
      </c>
      <c r="AF955" s="378">
        <f t="shared" si="2824"/>
        <v>0</v>
      </c>
      <c r="AG955" s="378">
        <f t="shared" si="2824"/>
        <v>0</v>
      </c>
      <c r="AH955" s="378">
        <f t="shared" si="2824"/>
        <v>0</v>
      </c>
      <c r="AI955" s="378">
        <f t="shared" si="2824"/>
        <v>0</v>
      </c>
      <c r="AJ955" s="378">
        <f t="shared" si="2824"/>
        <v>0</v>
      </c>
      <c r="AK955" s="378">
        <f t="shared" si="2824"/>
        <v>0</v>
      </c>
      <c r="AL955" s="378">
        <f t="shared" si="2824"/>
        <v>0</v>
      </c>
      <c r="AM955" s="629">
        <f t="shared" si="2819"/>
        <v>0</v>
      </c>
    </row>
    <row r="956" spans="2:39" ht="15.75">
      <c r="B956" s="349" t="s">
        <v>343</v>
      </c>
      <c r="C956" s="345"/>
      <c r="D956" s="336"/>
      <c r="E956" s="334"/>
      <c r="F956" s="334"/>
      <c r="G956" s="334"/>
      <c r="H956" s="334"/>
      <c r="I956" s="334"/>
      <c r="J956" s="334"/>
      <c r="K956" s="334"/>
      <c r="L956" s="334"/>
      <c r="M956" s="334"/>
      <c r="N956" s="334"/>
      <c r="O956" s="300"/>
      <c r="P956" s="334"/>
      <c r="Q956" s="334"/>
      <c r="R956" s="334"/>
      <c r="S956" s="336"/>
      <c r="T956" s="336"/>
      <c r="U956" s="336"/>
      <c r="V956" s="336"/>
      <c r="W956" s="334"/>
      <c r="X956" s="334"/>
      <c r="Y956" s="346">
        <f>SUM(Y947:Y955)</f>
        <v>0</v>
      </c>
      <c r="Z956" s="346">
        <f t="shared" ref="Z956:AE956" si="2825">SUM(Z947:Z955)</f>
        <v>0</v>
      </c>
      <c r="AA956" s="346">
        <f t="shared" si="2825"/>
        <v>0</v>
      </c>
      <c r="AB956" s="346">
        <f t="shared" si="2825"/>
        <v>0</v>
      </c>
      <c r="AC956" s="346">
        <f t="shared" si="2825"/>
        <v>0</v>
      </c>
      <c r="AD956" s="346">
        <f t="shared" si="2825"/>
        <v>0</v>
      </c>
      <c r="AE956" s="346">
        <f t="shared" si="2825"/>
        <v>0</v>
      </c>
      <c r="AF956" s="346">
        <f>SUM(AF947:AF955)</f>
        <v>0</v>
      </c>
      <c r="AG956" s="346">
        <f t="shared" ref="AG956:AL956" si="2826">SUM(AG947:AG955)</f>
        <v>0</v>
      </c>
      <c r="AH956" s="346">
        <f t="shared" si="2826"/>
        <v>0</v>
      </c>
      <c r="AI956" s="346">
        <f t="shared" si="2826"/>
        <v>0</v>
      </c>
      <c r="AJ956" s="346">
        <f t="shared" si="2826"/>
        <v>0</v>
      </c>
      <c r="AK956" s="346">
        <f t="shared" si="2826"/>
        <v>0</v>
      </c>
      <c r="AL956" s="346">
        <f t="shared" si="2826"/>
        <v>0</v>
      </c>
      <c r="AM956" s="407">
        <f>SUM(AM947:AM955)</f>
        <v>0</v>
      </c>
    </row>
    <row r="957" spans="2:39" ht="15.75">
      <c r="B957" s="349" t="s">
        <v>344</v>
      </c>
      <c r="C957" s="345"/>
      <c r="D957" s="350"/>
      <c r="E957" s="334"/>
      <c r="F957" s="334"/>
      <c r="G957" s="334"/>
      <c r="H957" s="334"/>
      <c r="I957" s="334"/>
      <c r="J957" s="334"/>
      <c r="K957" s="334"/>
      <c r="L957" s="334"/>
      <c r="M957" s="334"/>
      <c r="N957" s="334"/>
      <c r="O957" s="300"/>
      <c r="P957" s="334"/>
      <c r="Q957" s="334"/>
      <c r="R957" s="334"/>
      <c r="S957" s="336"/>
      <c r="T957" s="336"/>
      <c r="U957" s="336"/>
      <c r="V957" s="336"/>
      <c r="W957" s="334"/>
      <c r="X957" s="334"/>
      <c r="Y957" s="347">
        <f>Y944*Y946</f>
        <v>0</v>
      </c>
      <c r="Z957" s="347">
        <f t="shared" ref="Z957:AE957" si="2827">Z944*Z946</f>
        <v>0</v>
      </c>
      <c r="AA957" s="347">
        <f t="shared" si="2827"/>
        <v>0</v>
      </c>
      <c r="AB957" s="347">
        <f t="shared" si="2827"/>
        <v>0</v>
      </c>
      <c r="AC957" s="347">
        <f t="shared" si="2827"/>
        <v>0</v>
      </c>
      <c r="AD957" s="347">
        <f t="shared" si="2827"/>
        <v>0</v>
      </c>
      <c r="AE957" s="347">
        <f t="shared" si="2827"/>
        <v>0</v>
      </c>
      <c r="AF957" s="347">
        <f>AF944*AF946</f>
        <v>0</v>
      </c>
      <c r="AG957" s="347">
        <f t="shared" ref="AG957:AL957" si="2828">AG944*AG946</f>
        <v>0</v>
      </c>
      <c r="AH957" s="347">
        <f t="shared" si="2828"/>
        <v>0</v>
      </c>
      <c r="AI957" s="347">
        <f t="shared" si="2828"/>
        <v>0</v>
      </c>
      <c r="AJ957" s="347">
        <f t="shared" si="2828"/>
        <v>0</v>
      </c>
      <c r="AK957" s="347">
        <f t="shared" si="2828"/>
        <v>0</v>
      </c>
      <c r="AL957" s="347">
        <f t="shared" si="2828"/>
        <v>0</v>
      </c>
      <c r="AM957" s="407">
        <f>SUM(Y957:AL957)</f>
        <v>0</v>
      </c>
    </row>
    <row r="958" spans="2:39" ht="15.75">
      <c r="B958" s="349" t="s">
        <v>345</v>
      </c>
      <c r="C958" s="345"/>
      <c r="D958" s="350"/>
      <c r="E958" s="334"/>
      <c r="F958" s="334"/>
      <c r="G958" s="334"/>
      <c r="H958" s="334"/>
      <c r="I958" s="334"/>
      <c r="J958" s="334"/>
      <c r="K958" s="334"/>
      <c r="L958" s="334"/>
      <c r="M958" s="334"/>
      <c r="N958" s="334"/>
      <c r="O958" s="300"/>
      <c r="P958" s="334"/>
      <c r="Q958" s="334"/>
      <c r="R958" s="334"/>
      <c r="S958" s="350"/>
      <c r="T958" s="350"/>
      <c r="U958" s="350"/>
      <c r="V958" s="350"/>
      <c r="W958" s="334"/>
      <c r="X958" s="334"/>
      <c r="Y958" s="351"/>
      <c r="Z958" s="351"/>
      <c r="AA958" s="351"/>
      <c r="AB958" s="351"/>
      <c r="AC958" s="351"/>
      <c r="AD958" s="351"/>
      <c r="AE958" s="351"/>
      <c r="AF958" s="351"/>
      <c r="AG958" s="351"/>
      <c r="AH958" s="351"/>
      <c r="AI958" s="351"/>
      <c r="AJ958" s="351"/>
      <c r="AK958" s="351"/>
      <c r="AL958" s="351"/>
      <c r="AM958" s="407">
        <f>AM956-AM957</f>
        <v>0</v>
      </c>
    </row>
    <row r="959" spans="2:39">
      <c r="B959" s="324"/>
      <c r="C959" s="350"/>
      <c r="D959" s="350"/>
      <c r="E959" s="334"/>
      <c r="F959" s="334"/>
      <c r="G959" s="334"/>
      <c r="H959" s="334"/>
      <c r="I959" s="334"/>
      <c r="J959" s="334"/>
      <c r="K959" s="334"/>
      <c r="L959" s="334"/>
      <c r="M959" s="334"/>
      <c r="N959" s="334"/>
      <c r="O959" s="300"/>
      <c r="P959" s="334"/>
      <c r="Q959" s="334"/>
      <c r="R959" s="334"/>
      <c r="S959" s="350"/>
      <c r="T959" s="345"/>
      <c r="U959" s="350"/>
      <c r="V959" s="350"/>
      <c r="W959" s="334"/>
      <c r="X959" s="334"/>
      <c r="Y959" s="352"/>
      <c r="Z959" s="352"/>
      <c r="AA959" s="352"/>
      <c r="AB959" s="352"/>
      <c r="AC959" s="352"/>
      <c r="AD959" s="352"/>
      <c r="AE959" s="352"/>
      <c r="AF959" s="352"/>
      <c r="AG959" s="352"/>
      <c r="AH959" s="352"/>
      <c r="AI959" s="352"/>
      <c r="AJ959" s="352"/>
      <c r="AK959" s="352"/>
      <c r="AL959" s="352"/>
      <c r="AM959" s="337"/>
    </row>
    <row r="960" spans="2:39">
      <c r="B960" s="440" t="s">
        <v>340</v>
      </c>
      <c r="C960" s="364"/>
      <c r="D960" s="384"/>
      <c r="E960" s="384"/>
      <c r="F960" s="384"/>
      <c r="G960" s="384"/>
      <c r="H960" s="384"/>
      <c r="I960" s="384"/>
      <c r="J960" s="384"/>
      <c r="K960" s="384"/>
      <c r="L960" s="384"/>
      <c r="M960" s="384"/>
      <c r="N960" s="384"/>
      <c r="O960" s="383"/>
      <c r="P960" s="384"/>
      <c r="Q960" s="384"/>
      <c r="R960" s="384"/>
      <c r="S960" s="364"/>
      <c r="T960" s="385"/>
      <c r="U960" s="385"/>
      <c r="V960" s="384"/>
      <c r="W960" s="384"/>
      <c r="X960" s="385"/>
      <c r="Y960" s="326">
        <f>SUMPRODUCT(E786:E941,Y786:Y941)</f>
        <v>0</v>
      </c>
      <c r="Z960" s="326">
        <f>SUMPRODUCT(E786:E941,Z786:Z941)</f>
        <v>0</v>
      </c>
      <c r="AA960" s="326">
        <f t="shared" ref="AA960:AL960" si="2829">IF(AA784="kw",SUMPRODUCT($N$786:$N$941,$P$786:$P$941,AA786:AA941),SUMPRODUCT($E$786:$E$941,AA786:AA941))</f>
        <v>0</v>
      </c>
      <c r="AB960" s="326">
        <f t="shared" si="2829"/>
        <v>0</v>
      </c>
      <c r="AC960" s="326">
        <f t="shared" si="2829"/>
        <v>0</v>
      </c>
      <c r="AD960" s="326">
        <f t="shared" si="2829"/>
        <v>0</v>
      </c>
      <c r="AE960" s="326">
        <f t="shared" si="2829"/>
        <v>0</v>
      </c>
      <c r="AF960" s="326">
        <f t="shared" si="2829"/>
        <v>0</v>
      </c>
      <c r="AG960" s="326">
        <f t="shared" si="2829"/>
        <v>0</v>
      </c>
      <c r="AH960" s="326">
        <f t="shared" si="2829"/>
        <v>0</v>
      </c>
      <c r="AI960" s="326">
        <f t="shared" si="2829"/>
        <v>0</v>
      </c>
      <c r="AJ960" s="326">
        <f t="shared" si="2829"/>
        <v>0</v>
      </c>
      <c r="AK960" s="326">
        <f t="shared" si="2829"/>
        <v>0</v>
      </c>
      <c r="AL960" s="326">
        <f t="shared" si="2829"/>
        <v>0</v>
      </c>
      <c r="AM960" s="386"/>
    </row>
    <row r="961" spans="1:39" ht="18.75" customHeight="1">
      <c r="B961" s="368" t="s">
        <v>590</v>
      </c>
      <c r="C961" s="387"/>
      <c r="D961" s="388"/>
      <c r="E961" s="388"/>
      <c r="F961" s="388"/>
      <c r="G961" s="388"/>
      <c r="H961" s="388"/>
      <c r="I961" s="388"/>
      <c r="J961" s="388"/>
      <c r="K961" s="388"/>
      <c r="L961" s="388"/>
      <c r="M961" s="388"/>
      <c r="N961" s="388"/>
      <c r="O961" s="388"/>
      <c r="P961" s="388"/>
      <c r="Q961" s="388"/>
      <c r="R961" s="388"/>
      <c r="S961" s="371"/>
      <c r="T961" s="372"/>
      <c r="U961" s="388"/>
      <c r="V961" s="388"/>
      <c r="W961" s="388"/>
      <c r="X961" s="388"/>
      <c r="Y961" s="409"/>
      <c r="Z961" s="409"/>
      <c r="AA961" s="409"/>
      <c r="AB961" s="409"/>
      <c r="AC961" s="409"/>
      <c r="AD961" s="409"/>
      <c r="AE961" s="409"/>
      <c r="AF961" s="409"/>
      <c r="AG961" s="409"/>
      <c r="AH961" s="409"/>
      <c r="AI961" s="409"/>
      <c r="AJ961" s="409"/>
      <c r="AK961" s="409"/>
      <c r="AL961" s="409"/>
      <c r="AM961" s="389"/>
    </row>
    <row r="962" spans="1:39" collapsed="1"/>
    <row r="964" spans="1:39" ht="15.75">
      <c r="B964" s="280" t="s">
        <v>341</v>
      </c>
      <c r="C964" s="281"/>
      <c r="D964" s="590" t="s">
        <v>525</v>
      </c>
      <c r="E964" s="253"/>
      <c r="F964" s="590"/>
      <c r="G964" s="253"/>
      <c r="H964" s="253"/>
      <c r="I964" s="253"/>
      <c r="J964" s="253"/>
      <c r="K964" s="253"/>
      <c r="L964" s="253"/>
      <c r="M964" s="253"/>
      <c r="N964" s="253"/>
      <c r="O964" s="281"/>
      <c r="P964" s="253"/>
      <c r="Q964" s="253"/>
      <c r="R964" s="253"/>
      <c r="S964" s="253"/>
      <c r="T964" s="253"/>
      <c r="U964" s="253"/>
      <c r="V964" s="253"/>
      <c r="W964" s="253"/>
      <c r="X964" s="253"/>
      <c r="Y964" s="270"/>
      <c r="Z964" s="267"/>
      <c r="AA964" s="267"/>
      <c r="AB964" s="267"/>
      <c r="AC964" s="267"/>
      <c r="AD964" s="267"/>
      <c r="AE964" s="267"/>
      <c r="AF964" s="267"/>
      <c r="AG964" s="267"/>
      <c r="AH964" s="267"/>
      <c r="AI964" s="267"/>
      <c r="AJ964" s="267"/>
      <c r="AK964" s="267"/>
      <c r="AL964" s="267"/>
    </row>
    <row r="965" spans="1:39" ht="39.75" customHeight="1">
      <c r="B965" s="866" t="s">
        <v>211</v>
      </c>
      <c r="C965" s="868" t="s">
        <v>33</v>
      </c>
      <c r="D965" s="284" t="s">
        <v>421</v>
      </c>
      <c r="E965" s="870" t="s">
        <v>209</v>
      </c>
      <c r="F965" s="871"/>
      <c r="G965" s="871"/>
      <c r="H965" s="871"/>
      <c r="I965" s="871"/>
      <c r="J965" s="871"/>
      <c r="K965" s="871"/>
      <c r="L965" s="871"/>
      <c r="M965" s="872"/>
      <c r="N965" s="876" t="s">
        <v>213</v>
      </c>
      <c r="O965" s="284" t="s">
        <v>422</v>
      </c>
      <c r="P965" s="870" t="s">
        <v>212</v>
      </c>
      <c r="Q965" s="871"/>
      <c r="R965" s="871"/>
      <c r="S965" s="871"/>
      <c r="T965" s="871"/>
      <c r="U965" s="871"/>
      <c r="V965" s="871"/>
      <c r="W965" s="871"/>
      <c r="X965" s="872"/>
      <c r="Y965" s="873" t="s">
        <v>243</v>
      </c>
      <c r="Z965" s="874"/>
      <c r="AA965" s="874"/>
      <c r="AB965" s="874"/>
      <c r="AC965" s="874"/>
      <c r="AD965" s="874"/>
      <c r="AE965" s="874"/>
      <c r="AF965" s="874"/>
      <c r="AG965" s="874"/>
      <c r="AH965" s="874"/>
      <c r="AI965" s="874"/>
      <c r="AJ965" s="874"/>
      <c r="AK965" s="874"/>
      <c r="AL965" s="874"/>
      <c r="AM965" s="875"/>
    </row>
    <row r="966" spans="1:39" ht="65.25" customHeight="1">
      <c r="B966" s="867"/>
      <c r="C966" s="869"/>
      <c r="D966" s="285">
        <v>2020</v>
      </c>
      <c r="E966" s="285">
        <v>2021</v>
      </c>
      <c r="F966" s="285">
        <v>2022</v>
      </c>
      <c r="G966" s="285">
        <v>2023</v>
      </c>
      <c r="H966" s="285">
        <v>2024</v>
      </c>
      <c r="I966" s="285">
        <v>2025</v>
      </c>
      <c r="J966" s="285">
        <v>2026</v>
      </c>
      <c r="K966" s="285">
        <v>2027</v>
      </c>
      <c r="L966" s="285">
        <v>2028</v>
      </c>
      <c r="M966" s="285">
        <v>2029</v>
      </c>
      <c r="N966" s="877"/>
      <c r="O966" s="285">
        <v>2020</v>
      </c>
      <c r="P966" s="285">
        <v>2021</v>
      </c>
      <c r="Q966" s="285">
        <v>2022</v>
      </c>
      <c r="R966" s="285">
        <v>2023</v>
      </c>
      <c r="S966" s="285">
        <v>2024</v>
      </c>
      <c r="T966" s="285">
        <v>2025</v>
      </c>
      <c r="U966" s="285">
        <v>2026</v>
      </c>
      <c r="V966" s="285">
        <v>2027</v>
      </c>
      <c r="W966" s="285">
        <v>2028</v>
      </c>
      <c r="X966" s="285">
        <v>2029</v>
      </c>
      <c r="Y966" s="285" t="str">
        <f>'1.  LRAMVA Summary'!D52</f>
        <v>Residential</v>
      </c>
      <c r="Z966" s="285" t="str">
        <f>'1.  LRAMVA Summary'!E52</f>
        <v>GS&lt;50 kW</v>
      </c>
      <c r="AA966" s="285" t="str">
        <f>'1.  LRAMVA Summary'!F52</f>
        <v>GS&gt;50 to 999 kW</v>
      </c>
      <c r="AB966" s="285" t="str">
        <f>'1.  LRAMVA Summary'!G52</f>
        <v>Intermediate</v>
      </c>
      <c r="AC966" s="285" t="str">
        <f>'1.  LRAMVA Summary'!H52</f>
        <v>Large Use</v>
      </c>
      <c r="AD966" s="285" t="str">
        <f>'1.  LRAMVA Summary'!I52</f>
        <v>Embedded Distributor</v>
      </c>
      <c r="AE966" s="285" t="str">
        <f>'1.  LRAMVA Summary'!J52</f>
        <v>Unmetered Scattered Load</v>
      </c>
      <c r="AF966" s="285" t="str">
        <f>'1.  LRAMVA Summary'!K52</f>
        <v>Sentinel Lighting</v>
      </c>
      <c r="AG966" s="285" t="str">
        <f>'1.  LRAMVA Summary'!L52</f>
        <v>Street Lighting</v>
      </c>
      <c r="AH966" s="285" t="str">
        <f>'1.  LRAMVA Summary'!M52</f>
        <v/>
      </c>
      <c r="AI966" s="285" t="str">
        <f>'1.  LRAMVA Summary'!N52</f>
        <v/>
      </c>
      <c r="AJ966" s="285" t="str">
        <f>'1.  LRAMVA Summary'!O52</f>
        <v/>
      </c>
      <c r="AK966" s="285" t="str">
        <f>'1.  LRAMVA Summary'!P52</f>
        <v/>
      </c>
      <c r="AL966" s="285" t="str">
        <f>'1.  LRAMVA Summary'!Q52</f>
        <v/>
      </c>
      <c r="AM966" s="287" t="str">
        <f>'1.  LRAMVA Summary'!R52</f>
        <v>Total</v>
      </c>
    </row>
    <row r="967" spans="1:39" ht="15" customHeight="1">
      <c r="A967" s="532"/>
      <c r="B967" s="518" t="s">
        <v>503</v>
      </c>
      <c r="C967" s="289"/>
      <c r="D967" s="289"/>
      <c r="E967" s="289"/>
      <c r="F967" s="289"/>
      <c r="G967" s="289"/>
      <c r="H967" s="289"/>
      <c r="I967" s="289"/>
      <c r="J967" s="289"/>
      <c r="K967" s="289"/>
      <c r="L967" s="289"/>
      <c r="M967" s="289"/>
      <c r="N967" s="290"/>
      <c r="O967" s="289"/>
      <c r="P967" s="289"/>
      <c r="Q967" s="289"/>
      <c r="R967" s="289"/>
      <c r="S967" s="289"/>
      <c r="T967" s="289"/>
      <c r="U967" s="289"/>
      <c r="V967" s="289"/>
      <c r="W967" s="289"/>
      <c r="X967" s="289"/>
      <c r="Y967" s="291" t="str">
        <f>'1.  LRAMVA Summary'!D53</f>
        <v>kWh</v>
      </c>
      <c r="Z967" s="291" t="str">
        <f>'1.  LRAMVA Summary'!E53</f>
        <v>kWh</v>
      </c>
      <c r="AA967" s="291" t="str">
        <f>'1.  LRAMVA Summary'!F53</f>
        <v>kW</v>
      </c>
      <c r="AB967" s="291" t="str">
        <f>'1.  LRAMVA Summary'!G53</f>
        <v>kW</v>
      </c>
      <c r="AC967" s="291" t="str">
        <f>'1.  LRAMVA Summary'!H53</f>
        <v>kW</v>
      </c>
      <c r="AD967" s="291" t="str">
        <f>'1.  LRAMVA Summary'!I53</f>
        <v>kW</v>
      </c>
      <c r="AE967" s="291" t="str">
        <f>'1.  LRAMVA Summary'!J53</f>
        <v>kWh</v>
      </c>
      <c r="AF967" s="291" t="str">
        <f>'1.  LRAMVA Summary'!K53</f>
        <v>kW</v>
      </c>
      <c r="AG967" s="291" t="str">
        <f>'1.  LRAMVA Summary'!L53</f>
        <v>kW</v>
      </c>
      <c r="AH967" s="291">
        <f>'1.  LRAMVA Summary'!M53</f>
        <v>0</v>
      </c>
      <c r="AI967" s="291">
        <f>'1.  LRAMVA Summary'!N53</f>
        <v>0</v>
      </c>
      <c r="AJ967" s="291">
        <f>'1.  LRAMVA Summary'!O53</f>
        <v>0</v>
      </c>
      <c r="AK967" s="291">
        <f>'1.  LRAMVA Summary'!P53</f>
        <v>0</v>
      </c>
      <c r="AL967" s="291">
        <f>'1.  LRAMVA Summary'!Q53</f>
        <v>0</v>
      </c>
      <c r="AM967" s="292"/>
    </row>
    <row r="968" spans="1:39" ht="15" hidden="1" customHeight="1" outlineLevel="1">
      <c r="A968" s="532"/>
      <c r="B968" s="504" t="s">
        <v>496</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291"/>
      <c r="Z968" s="291"/>
      <c r="AA968" s="291"/>
      <c r="AB968" s="291"/>
      <c r="AC968" s="291"/>
      <c r="AD968" s="291"/>
      <c r="AE968" s="291"/>
      <c r="AF968" s="291"/>
      <c r="AG968" s="291"/>
      <c r="AH968" s="291"/>
      <c r="AI968" s="291"/>
      <c r="AJ968" s="291"/>
      <c r="AK968" s="291"/>
      <c r="AL968" s="291"/>
      <c r="AM968" s="292"/>
    </row>
    <row r="969" spans="1:39" ht="15" hidden="1" customHeight="1" outlineLevel="1">
      <c r="A969" s="532">
        <v>1</v>
      </c>
      <c r="B969" s="428" t="s">
        <v>95</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2830">Z969</f>
        <v>0</v>
      </c>
      <c r="AA970" s="411">
        <f t="shared" ref="AA970" si="2831">AA969</f>
        <v>0</v>
      </c>
      <c r="AB970" s="411">
        <f t="shared" ref="AB970" si="2832">AB969</f>
        <v>0</v>
      </c>
      <c r="AC970" s="411">
        <f t="shared" ref="AC970" si="2833">AC969</f>
        <v>0</v>
      </c>
      <c r="AD970" s="411">
        <f t="shared" ref="AD970" si="2834">AD969</f>
        <v>0</v>
      </c>
      <c r="AE970" s="411">
        <f t="shared" ref="AE970" si="2835">AE969</f>
        <v>0</v>
      </c>
      <c r="AF970" s="411">
        <f t="shared" ref="AF970" si="2836">AF969</f>
        <v>0</v>
      </c>
      <c r="AG970" s="411">
        <f t="shared" ref="AG970" si="2837">AG969</f>
        <v>0</v>
      </c>
      <c r="AH970" s="411">
        <f t="shared" ref="AH970" si="2838">AH969</f>
        <v>0</v>
      </c>
      <c r="AI970" s="411">
        <f t="shared" ref="AI970" si="2839">AI969</f>
        <v>0</v>
      </c>
      <c r="AJ970" s="411">
        <f t="shared" ref="AJ970" si="2840">AJ969</f>
        <v>0</v>
      </c>
      <c r="AK970" s="411">
        <f t="shared" ref="AK970" si="2841">AK969</f>
        <v>0</v>
      </c>
      <c r="AL970" s="411">
        <f t="shared" ref="AL970" si="2842">AL969</f>
        <v>0</v>
      </c>
      <c r="AM970" s="297"/>
    </row>
    <row r="971" spans="1:39" ht="15" hidden="1" customHeight="1" outlineLevel="1">
      <c r="A971" s="532"/>
      <c r="B971" s="298"/>
      <c r="C971" s="299"/>
      <c r="D971" s="299"/>
      <c r="E971" s="299"/>
      <c r="F971" s="299"/>
      <c r="G971" s="299"/>
      <c r="H971" s="299"/>
      <c r="I971" s="299"/>
      <c r="J971" s="299"/>
      <c r="K971" s="299"/>
      <c r="L971" s="299"/>
      <c r="M971" s="299"/>
      <c r="N971" s="300"/>
      <c r="O971" s="299"/>
      <c r="P971" s="299"/>
      <c r="Q971" s="299"/>
      <c r="R971" s="299"/>
      <c r="S971" s="299"/>
      <c r="T971" s="299"/>
      <c r="U971" s="299"/>
      <c r="V971" s="299"/>
      <c r="W971" s="299"/>
      <c r="X971" s="299"/>
      <c r="Y971" s="412"/>
      <c r="Z971" s="413"/>
      <c r="AA971" s="413"/>
      <c r="AB971" s="413"/>
      <c r="AC971" s="413"/>
      <c r="AD971" s="413"/>
      <c r="AE971" s="413"/>
      <c r="AF971" s="413"/>
      <c r="AG971" s="413"/>
      <c r="AH971" s="413"/>
      <c r="AI971" s="413"/>
      <c r="AJ971" s="413"/>
      <c r="AK971" s="413"/>
      <c r="AL971" s="413"/>
      <c r="AM971" s="302"/>
    </row>
    <row r="972" spans="1:39" ht="15" hidden="1" customHeight="1" outlineLevel="1">
      <c r="A972" s="532">
        <v>2</v>
      </c>
      <c r="B972" s="428" t="s">
        <v>96</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2843">Z972</f>
        <v>0</v>
      </c>
      <c r="AA973" s="411">
        <f t="shared" ref="AA973" si="2844">AA972</f>
        <v>0</v>
      </c>
      <c r="AB973" s="411">
        <f t="shared" ref="AB973" si="2845">AB972</f>
        <v>0</v>
      </c>
      <c r="AC973" s="411">
        <f t="shared" ref="AC973" si="2846">AC972</f>
        <v>0</v>
      </c>
      <c r="AD973" s="411">
        <f t="shared" ref="AD973" si="2847">AD972</f>
        <v>0</v>
      </c>
      <c r="AE973" s="411">
        <f t="shared" ref="AE973" si="2848">AE972</f>
        <v>0</v>
      </c>
      <c r="AF973" s="411">
        <f t="shared" ref="AF973" si="2849">AF972</f>
        <v>0</v>
      </c>
      <c r="AG973" s="411">
        <f t="shared" ref="AG973" si="2850">AG972</f>
        <v>0</v>
      </c>
      <c r="AH973" s="411">
        <f t="shared" ref="AH973" si="2851">AH972</f>
        <v>0</v>
      </c>
      <c r="AI973" s="411">
        <f t="shared" ref="AI973" si="2852">AI972</f>
        <v>0</v>
      </c>
      <c r="AJ973" s="411">
        <f t="shared" ref="AJ973" si="2853">AJ972</f>
        <v>0</v>
      </c>
      <c r="AK973" s="411">
        <f t="shared" ref="AK973" si="2854">AK972</f>
        <v>0</v>
      </c>
      <c r="AL973" s="411">
        <f t="shared" ref="AL973" si="2855">AL972</f>
        <v>0</v>
      </c>
      <c r="AM973" s="297"/>
    </row>
    <row r="974" spans="1:39" ht="15" hidden="1" customHeight="1" outlineLevel="1">
      <c r="A974" s="532"/>
      <c r="B974" s="298"/>
      <c r="C974" s="299"/>
      <c r="D974" s="304"/>
      <c r="E974" s="304"/>
      <c r="F974" s="304"/>
      <c r="G974" s="304"/>
      <c r="H974" s="304"/>
      <c r="I974" s="304"/>
      <c r="J974" s="304"/>
      <c r="K974" s="304"/>
      <c r="L974" s="304"/>
      <c r="M974" s="304"/>
      <c r="N974" s="300"/>
      <c r="O974" s="304"/>
      <c r="P974" s="304"/>
      <c r="Q974" s="304"/>
      <c r="R974" s="304"/>
      <c r="S974" s="304"/>
      <c r="T974" s="304"/>
      <c r="U974" s="304"/>
      <c r="V974" s="304"/>
      <c r="W974" s="304"/>
      <c r="X974" s="304"/>
      <c r="Y974" s="412"/>
      <c r="Z974" s="413"/>
      <c r="AA974" s="413"/>
      <c r="AB974" s="413"/>
      <c r="AC974" s="413"/>
      <c r="AD974" s="413"/>
      <c r="AE974" s="413"/>
      <c r="AF974" s="413"/>
      <c r="AG974" s="413"/>
      <c r="AH974" s="413"/>
      <c r="AI974" s="413"/>
      <c r="AJ974" s="413"/>
      <c r="AK974" s="413"/>
      <c r="AL974" s="413"/>
      <c r="AM974" s="302"/>
    </row>
    <row r="975" spans="1:39" ht="15" hidden="1" customHeight="1" outlineLevel="1">
      <c r="A975" s="532">
        <v>3</v>
      </c>
      <c r="B975" s="428" t="s">
        <v>97</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468"/>
      <c r="O976" s="295"/>
      <c r="P976" s="295"/>
      <c r="Q976" s="295"/>
      <c r="R976" s="295"/>
      <c r="S976" s="295"/>
      <c r="T976" s="295"/>
      <c r="U976" s="295"/>
      <c r="V976" s="295"/>
      <c r="W976" s="295"/>
      <c r="X976" s="295"/>
      <c r="Y976" s="411">
        <f>Y975</f>
        <v>0</v>
      </c>
      <c r="Z976" s="411">
        <f t="shared" ref="Z976" si="2856">Z975</f>
        <v>0</v>
      </c>
      <c r="AA976" s="411">
        <f t="shared" ref="AA976" si="2857">AA975</f>
        <v>0</v>
      </c>
      <c r="AB976" s="411">
        <f t="shared" ref="AB976" si="2858">AB975</f>
        <v>0</v>
      </c>
      <c r="AC976" s="411">
        <f t="shared" ref="AC976" si="2859">AC975</f>
        <v>0</v>
      </c>
      <c r="AD976" s="411">
        <f t="shared" ref="AD976" si="2860">AD975</f>
        <v>0</v>
      </c>
      <c r="AE976" s="411">
        <f t="shared" ref="AE976" si="2861">AE975</f>
        <v>0</v>
      </c>
      <c r="AF976" s="411">
        <f t="shared" ref="AF976" si="2862">AF975</f>
        <v>0</v>
      </c>
      <c r="AG976" s="411">
        <f t="shared" ref="AG976" si="2863">AG975</f>
        <v>0</v>
      </c>
      <c r="AH976" s="411">
        <f t="shared" ref="AH976" si="2864">AH975</f>
        <v>0</v>
      </c>
      <c r="AI976" s="411">
        <f t="shared" ref="AI976" si="2865">AI975</f>
        <v>0</v>
      </c>
      <c r="AJ976" s="411">
        <f t="shared" ref="AJ976" si="2866">AJ975</f>
        <v>0</v>
      </c>
      <c r="AK976" s="411">
        <f t="shared" ref="AK976" si="2867">AK975</f>
        <v>0</v>
      </c>
      <c r="AL976" s="411">
        <f t="shared" ref="AL976" si="2868">AL975</f>
        <v>0</v>
      </c>
      <c r="AM976" s="297"/>
    </row>
    <row r="977" spans="1:39" ht="15" hidden="1" customHeight="1" outlineLevel="1">
      <c r="A977" s="532"/>
      <c r="B977" s="294"/>
      <c r="C977" s="305"/>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2"/>
      <c r="Z977" s="412"/>
      <c r="AA977" s="412"/>
      <c r="AB977" s="412"/>
      <c r="AC977" s="412"/>
      <c r="AD977" s="412"/>
      <c r="AE977" s="412"/>
      <c r="AF977" s="412"/>
      <c r="AG977" s="412"/>
      <c r="AH977" s="412"/>
      <c r="AI977" s="412"/>
      <c r="AJ977" s="412"/>
      <c r="AK977" s="412"/>
      <c r="AL977" s="412"/>
      <c r="AM977" s="306"/>
    </row>
    <row r="978" spans="1:39" ht="15" hidden="1" customHeight="1" outlineLevel="1">
      <c r="A978" s="532">
        <v>4</v>
      </c>
      <c r="B978" s="520" t="s">
        <v>679</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468"/>
      <c r="O979" s="295"/>
      <c r="P979" s="295"/>
      <c r="Q979" s="295"/>
      <c r="R979" s="295"/>
      <c r="S979" s="295"/>
      <c r="T979" s="295"/>
      <c r="U979" s="295"/>
      <c r="V979" s="295"/>
      <c r="W979" s="295"/>
      <c r="X979" s="295"/>
      <c r="Y979" s="411">
        <f>Y978</f>
        <v>0</v>
      </c>
      <c r="Z979" s="411">
        <f t="shared" ref="Z979" si="2869">Z978</f>
        <v>0</v>
      </c>
      <c r="AA979" s="411">
        <f t="shared" ref="AA979" si="2870">AA978</f>
        <v>0</v>
      </c>
      <c r="AB979" s="411">
        <f t="shared" ref="AB979" si="2871">AB978</f>
        <v>0</v>
      </c>
      <c r="AC979" s="411">
        <f t="shared" ref="AC979" si="2872">AC978</f>
        <v>0</v>
      </c>
      <c r="AD979" s="411">
        <f t="shared" ref="AD979" si="2873">AD978</f>
        <v>0</v>
      </c>
      <c r="AE979" s="411">
        <f t="shared" ref="AE979" si="2874">AE978</f>
        <v>0</v>
      </c>
      <c r="AF979" s="411">
        <f t="shared" ref="AF979" si="2875">AF978</f>
        <v>0</v>
      </c>
      <c r="AG979" s="411">
        <f t="shared" ref="AG979" si="2876">AG978</f>
        <v>0</v>
      </c>
      <c r="AH979" s="411">
        <f t="shared" ref="AH979" si="2877">AH978</f>
        <v>0</v>
      </c>
      <c r="AI979" s="411">
        <f t="shared" ref="AI979" si="2878">AI978</f>
        <v>0</v>
      </c>
      <c r="AJ979" s="411">
        <f t="shared" ref="AJ979" si="2879">AJ978</f>
        <v>0</v>
      </c>
      <c r="AK979" s="411">
        <f t="shared" ref="AK979" si="2880">AK978</f>
        <v>0</v>
      </c>
      <c r="AL979" s="411">
        <f t="shared" ref="AL979" si="2881">AL978</f>
        <v>0</v>
      </c>
      <c r="AM979" s="297"/>
    </row>
    <row r="980" spans="1:39" ht="15" hidden="1" customHeight="1" outlineLevel="1">
      <c r="A980" s="532"/>
      <c r="B980" s="294"/>
      <c r="C980" s="305"/>
      <c r="D980" s="304"/>
      <c r="E980" s="304"/>
      <c r="F980" s="304"/>
      <c r="G980" s="304"/>
      <c r="H980" s="304"/>
      <c r="I980" s="304"/>
      <c r="J980" s="304"/>
      <c r="K980" s="304"/>
      <c r="L980" s="304"/>
      <c r="M980" s="304"/>
      <c r="N980" s="291"/>
      <c r="O980" s="304"/>
      <c r="P980" s="304"/>
      <c r="Q980" s="304"/>
      <c r="R980" s="304"/>
      <c r="S980" s="304"/>
      <c r="T980" s="304"/>
      <c r="U980" s="304"/>
      <c r="V980" s="304"/>
      <c r="W980" s="304"/>
      <c r="X980" s="304"/>
      <c r="Y980" s="412"/>
      <c r="Z980" s="412"/>
      <c r="AA980" s="412"/>
      <c r="AB980" s="412"/>
      <c r="AC980" s="412"/>
      <c r="AD980" s="412"/>
      <c r="AE980" s="412"/>
      <c r="AF980" s="412"/>
      <c r="AG980" s="412"/>
      <c r="AH980" s="412"/>
      <c r="AI980" s="412"/>
      <c r="AJ980" s="412"/>
      <c r="AK980" s="412"/>
      <c r="AL980" s="412"/>
      <c r="AM980" s="306"/>
    </row>
    <row r="981" spans="1:39" ht="15" hidden="1" customHeight="1" outlineLevel="1">
      <c r="A981" s="532">
        <v>5</v>
      </c>
      <c r="B981" s="428" t="s">
        <v>98</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468"/>
      <c r="O982" s="295"/>
      <c r="P982" s="295"/>
      <c r="Q982" s="295"/>
      <c r="R982" s="295"/>
      <c r="S982" s="295"/>
      <c r="T982" s="295"/>
      <c r="U982" s="295"/>
      <c r="V982" s="295"/>
      <c r="W982" s="295"/>
      <c r="X982" s="295"/>
      <c r="Y982" s="411">
        <f>Y981</f>
        <v>0</v>
      </c>
      <c r="Z982" s="411">
        <f t="shared" ref="Z982" si="2882">Z981</f>
        <v>0</v>
      </c>
      <c r="AA982" s="411">
        <f t="shared" ref="AA982" si="2883">AA981</f>
        <v>0</v>
      </c>
      <c r="AB982" s="411">
        <f t="shared" ref="AB982" si="2884">AB981</f>
        <v>0</v>
      </c>
      <c r="AC982" s="411">
        <f t="shared" ref="AC982" si="2885">AC981</f>
        <v>0</v>
      </c>
      <c r="AD982" s="411">
        <f t="shared" ref="AD982" si="2886">AD981</f>
        <v>0</v>
      </c>
      <c r="AE982" s="411">
        <f t="shared" ref="AE982" si="2887">AE981</f>
        <v>0</v>
      </c>
      <c r="AF982" s="411">
        <f t="shared" ref="AF982" si="2888">AF981</f>
        <v>0</v>
      </c>
      <c r="AG982" s="411">
        <f t="shared" ref="AG982" si="2889">AG981</f>
        <v>0</v>
      </c>
      <c r="AH982" s="411">
        <f t="shared" ref="AH982" si="2890">AH981</f>
        <v>0</v>
      </c>
      <c r="AI982" s="411">
        <f t="shared" ref="AI982" si="2891">AI981</f>
        <v>0</v>
      </c>
      <c r="AJ982" s="411">
        <f t="shared" ref="AJ982" si="2892">AJ981</f>
        <v>0</v>
      </c>
      <c r="AK982" s="411">
        <f t="shared" ref="AK982" si="2893">AK981</f>
        <v>0</v>
      </c>
      <c r="AL982" s="411">
        <f t="shared" ref="AL982" si="2894">AL981</f>
        <v>0</v>
      </c>
      <c r="AM982" s="297"/>
    </row>
    <row r="983" spans="1:39" ht="15" hidden="1" customHeight="1" outlineLevel="1">
      <c r="A983" s="532"/>
      <c r="B983" s="294"/>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22"/>
      <c r="Z983" s="423"/>
      <c r="AA983" s="423"/>
      <c r="AB983" s="423"/>
      <c r="AC983" s="423"/>
      <c r="AD983" s="423"/>
      <c r="AE983" s="423"/>
      <c r="AF983" s="423"/>
      <c r="AG983" s="423"/>
      <c r="AH983" s="423"/>
      <c r="AI983" s="423"/>
      <c r="AJ983" s="423"/>
      <c r="AK983" s="423"/>
      <c r="AL983" s="423"/>
      <c r="AM983" s="297"/>
    </row>
    <row r="984" spans="1:39" ht="15.75" hidden="1" outlineLevel="1">
      <c r="A984" s="532"/>
      <c r="B984" s="319" t="s">
        <v>497</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6</v>
      </c>
      <c r="B985" s="428" t="s">
        <v>99</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895">Z985</f>
        <v>0</v>
      </c>
      <c r="AA986" s="411">
        <f t="shared" ref="AA986" si="2896">AA985</f>
        <v>0</v>
      </c>
      <c r="AB986" s="411">
        <f t="shared" ref="AB986" si="2897">AB985</f>
        <v>0</v>
      </c>
      <c r="AC986" s="411">
        <f t="shared" ref="AC986" si="2898">AC985</f>
        <v>0</v>
      </c>
      <c r="AD986" s="411">
        <f t="shared" ref="AD986" si="2899">AD985</f>
        <v>0</v>
      </c>
      <c r="AE986" s="411">
        <f t="shared" ref="AE986" si="2900">AE985</f>
        <v>0</v>
      </c>
      <c r="AF986" s="411">
        <f t="shared" ref="AF986" si="2901">AF985</f>
        <v>0</v>
      </c>
      <c r="AG986" s="411">
        <f t="shared" ref="AG986" si="2902">AG985</f>
        <v>0</v>
      </c>
      <c r="AH986" s="411">
        <f t="shared" ref="AH986" si="2903">AH985</f>
        <v>0</v>
      </c>
      <c r="AI986" s="411">
        <f t="shared" ref="AI986" si="2904">AI985</f>
        <v>0</v>
      </c>
      <c r="AJ986" s="411">
        <f t="shared" ref="AJ986" si="2905">AJ985</f>
        <v>0</v>
      </c>
      <c r="AK986" s="411">
        <f t="shared" ref="AK986" si="2906">AK985</f>
        <v>0</v>
      </c>
      <c r="AL986" s="411">
        <f t="shared" ref="AL986" si="2907">AL985</f>
        <v>0</v>
      </c>
      <c r="AM986" s="311"/>
    </row>
    <row r="987" spans="1:39" ht="15" hidden="1" customHeight="1" outlineLevel="1">
      <c r="A987" s="532"/>
      <c r="B987" s="310"/>
      <c r="C987" s="312"/>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313"/>
    </row>
    <row r="988" spans="1:39" ht="15" hidden="1" customHeight="1" outlineLevel="1">
      <c r="A988" s="532">
        <v>7</v>
      </c>
      <c r="B988" s="428" t="s">
        <v>100</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08">Z988</f>
        <v>0</v>
      </c>
      <c r="AA989" s="411">
        <f t="shared" ref="AA989" si="2909">AA988</f>
        <v>0</v>
      </c>
      <c r="AB989" s="411">
        <f t="shared" ref="AB989" si="2910">AB988</f>
        <v>0</v>
      </c>
      <c r="AC989" s="411">
        <f t="shared" ref="AC989" si="2911">AC988</f>
        <v>0</v>
      </c>
      <c r="AD989" s="411">
        <f t="shared" ref="AD989" si="2912">AD988</f>
        <v>0</v>
      </c>
      <c r="AE989" s="411">
        <f t="shared" ref="AE989" si="2913">AE988</f>
        <v>0</v>
      </c>
      <c r="AF989" s="411">
        <f t="shared" ref="AF989" si="2914">AF988</f>
        <v>0</v>
      </c>
      <c r="AG989" s="411">
        <f t="shared" ref="AG989" si="2915">AG988</f>
        <v>0</v>
      </c>
      <c r="AH989" s="411">
        <f t="shared" ref="AH989" si="2916">AH988</f>
        <v>0</v>
      </c>
      <c r="AI989" s="411">
        <f t="shared" ref="AI989" si="2917">AI988</f>
        <v>0</v>
      </c>
      <c r="AJ989" s="411">
        <f t="shared" ref="AJ989" si="2918">AJ988</f>
        <v>0</v>
      </c>
      <c r="AK989" s="411">
        <f t="shared" ref="AK989" si="2919">AK988</f>
        <v>0</v>
      </c>
      <c r="AL989" s="411">
        <f t="shared" ref="AL989" si="2920">AL988</f>
        <v>0</v>
      </c>
      <c r="AM989" s="311"/>
    </row>
    <row r="990" spans="1:39" ht="15" hidden="1" customHeight="1" outlineLevel="1">
      <c r="A990" s="532"/>
      <c r="B990" s="314"/>
      <c r="C990" s="312"/>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6"/>
      <c r="Z990" s="417"/>
      <c r="AA990" s="416"/>
      <c r="AB990" s="416"/>
      <c r="AC990" s="416"/>
      <c r="AD990" s="416"/>
      <c r="AE990" s="416"/>
      <c r="AF990" s="416"/>
      <c r="AG990" s="416"/>
      <c r="AH990" s="416"/>
      <c r="AI990" s="416"/>
      <c r="AJ990" s="416"/>
      <c r="AK990" s="416"/>
      <c r="AL990" s="416"/>
      <c r="AM990" s="313"/>
    </row>
    <row r="991" spans="1:39" ht="15" hidden="1" customHeight="1" outlineLevel="1">
      <c r="A991" s="532">
        <v>8</v>
      </c>
      <c r="B991" s="428" t="s">
        <v>101</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21">Z991</f>
        <v>0</v>
      </c>
      <c r="AA992" s="411">
        <f t="shared" ref="AA992" si="2922">AA991</f>
        <v>0</v>
      </c>
      <c r="AB992" s="411">
        <f t="shared" ref="AB992" si="2923">AB991</f>
        <v>0</v>
      </c>
      <c r="AC992" s="411">
        <f t="shared" ref="AC992" si="2924">AC991</f>
        <v>0</v>
      </c>
      <c r="AD992" s="411">
        <f t="shared" ref="AD992" si="2925">AD991</f>
        <v>0</v>
      </c>
      <c r="AE992" s="411">
        <f t="shared" ref="AE992" si="2926">AE991</f>
        <v>0</v>
      </c>
      <c r="AF992" s="411">
        <f t="shared" ref="AF992" si="2927">AF991</f>
        <v>0</v>
      </c>
      <c r="AG992" s="411">
        <f t="shared" ref="AG992" si="2928">AG991</f>
        <v>0</v>
      </c>
      <c r="AH992" s="411">
        <f t="shared" ref="AH992" si="2929">AH991</f>
        <v>0</v>
      </c>
      <c r="AI992" s="411">
        <f t="shared" ref="AI992" si="2930">AI991</f>
        <v>0</v>
      </c>
      <c r="AJ992" s="411">
        <f t="shared" ref="AJ992" si="2931">AJ991</f>
        <v>0</v>
      </c>
      <c r="AK992" s="411">
        <f t="shared" ref="AK992" si="2932">AK991</f>
        <v>0</v>
      </c>
      <c r="AL992" s="411">
        <f t="shared" ref="AL992" si="2933">AL991</f>
        <v>0</v>
      </c>
      <c r="AM992" s="311"/>
    </row>
    <row r="993" spans="1:39" ht="15" hidden="1" customHeight="1" outlineLevel="1">
      <c r="A993" s="532"/>
      <c r="B993" s="314"/>
      <c r="C993" s="312"/>
      <c r="D993" s="316"/>
      <c r="E993" s="316"/>
      <c r="F993" s="316"/>
      <c r="G993" s="316"/>
      <c r="H993" s="316"/>
      <c r="I993" s="316"/>
      <c r="J993" s="316"/>
      <c r="K993" s="316"/>
      <c r="L993" s="316"/>
      <c r="M993" s="316"/>
      <c r="N993" s="291"/>
      <c r="O993" s="316"/>
      <c r="P993" s="316"/>
      <c r="Q993" s="316"/>
      <c r="R993" s="316"/>
      <c r="S993" s="316"/>
      <c r="T993" s="316"/>
      <c r="U993" s="316"/>
      <c r="V993" s="316"/>
      <c r="W993" s="316"/>
      <c r="X993" s="316"/>
      <c r="Y993" s="416"/>
      <c r="Z993" s="417"/>
      <c r="AA993" s="416"/>
      <c r="AB993" s="416"/>
      <c r="AC993" s="416"/>
      <c r="AD993" s="416"/>
      <c r="AE993" s="416"/>
      <c r="AF993" s="416"/>
      <c r="AG993" s="416"/>
      <c r="AH993" s="416"/>
      <c r="AI993" s="416"/>
      <c r="AJ993" s="416"/>
      <c r="AK993" s="416"/>
      <c r="AL993" s="416"/>
      <c r="AM993" s="313"/>
    </row>
    <row r="994" spans="1:39" ht="15" hidden="1" customHeight="1" outlineLevel="1">
      <c r="A994" s="532">
        <v>9</v>
      </c>
      <c r="B994" s="428" t="s">
        <v>102</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934">Z994</f>
        <v>0</v>
      </c>
      <c r="AA995" s="411">
        <f t="shared" ref="AA995" si="2935">AA994</f>
        <v>0</v>
      </c>
      <c r="AB995" s="411">
        <f t="shared" ref="AB995" si="2936">AB994</f>
        <v>0</v>
      </c>
      <c r="AC995" s="411">
        <f t="shared" ref="AC995" si="2937">AC994</f>
        <v>0</v>
      </c>
      <c r="AD995" s="411">
        <f t="shared" ref="AD995" si="2938">AD994</f>
        <v>0</v>
      </c>
      <c r="AE995" s="411">
        <f t="shared" ref="AE995" si="2939">AE994</f>
        <v>0</v>
      </c>
      <c r="AF995" s="411">
        <f t="shared" ref="AF995" si="2940">AF994</f>
        <v>0</v>
      </c>
      <c r="AG995" s="411">
        <f t="shared" ref="AG995" si="2941">AG994</f>
        <v>0</v>
      </c>
      <c r="AH995" s="411">
        <f t="shared" ref="AH995" si="2942">AH994</f>
        <v>0</v>
      </c>
      <c r="AI995" s="411">
        <f t="shared" ref="AI995" si="2943">AI994</f>
        <v>0</v>
      </c>
      <c r="AJ995" s="411">
        <f t="shared" ref="AJ995" si="2944">AJ994</f>
        <v>0</v>
      </c>
      <c r="AK995" s="411">
        <f t="shared" ref="AK995" si="2945">AK994</f>
        <v>0</v>
      </c>
      <c r="AL995" s="411">
        <f t="shared" ref="AL995" si="2946">AL994</f>
        <v>0</v>
      </c>
      <c r="AM995" s="311"/>
    </row>
    <row r="996" spans="1:39" ht="15" hidden="1" customHeight="1" outlineLevel="1">
      <c r="A996" s="532"/>
      <c r="B996" s="314"/>
      <c r="C996" s="312"/>
      <c r="D996" s="316"/>
      <c r="E996" s="316"/>
      <c r="F996" s="316"/>
      <c r="G996" s="316"/>
      <c r="H996" s="316"/>
      <c r="I996" s="316"/>
      <c r="J996" s="316"/>
      <c r="K996" s="316"/>
      <c r="L996" s="316"/>
      <c r="M996" s="316"/>
      <c r="N996" s="291"/>
      <c r="O996" s="316"/>
      <c r="P996" s="316"/>
      <c r="Q996" s="316"/>
      <c r="R996" s="316"/>
      <c r="S996" s="316"/>
      <c r="T996" s="316"/>
      <c r="U996" s="316"/>
      <c r="V996" s="316"/>
      <c r="W996" s="316"/>
      <c r="X996" s="316"/>
      <c r="Y996" s="416"/>
      <c r="Z996" s="416"/>
      <c r="AA996" s="416"/>
      <c r="AB996" s="416"/>
      <c r="AC996" s="416"/>
      <c r="AD996" s="416"/>
      <c r="AE996" s="416"/>
      <c r="AF996" s="416"/>
      <c r="AG996" s="416"/>
      <c r="AH996" s="416"/>
      <c r="AI996" s="416"/>
      <c r="AJ996" s="416"/>
      <c r="AK996" s="416"/>
      <c r="AL996" s="416"/>
      <c r="AM996" s="313"/>
    </row>
    <row r="997" spans="1:39" ht="15" hidden="1" customHeight="1" outlineLevel="1">
      <c r="A997" s="532">
        <v>10</v>
      </c>
      <c r="B997" s="428" t="s">
        <v>103</v>
      </c>
      <c r="C997" s="291" t="s">
        <v>25</v>
      </c>
      <c r="D997" s="295"/>
      <c r="E997" s="295"/>
      <c r="F997" s="295"/>
      <c r="G997" s="295"/>
      <c r="H997" s="295"/>
      <c r="I997" s="295"/>
      <c r="J997" s="295"/>
      <c r="K997" s="295"/>
      <c r="L997" s="295"/>
      <c r="M997" s="295"/>
      <c r="N997" s="295">
        <v>3</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2"/>
      <c r="B998" s="294" t="s">
        <v>346</v>
      </c>
      <c r="C998" s="291" t="s">
        <v>163</v>
      </c>
      <c r="D998" s="295"/>
      <c r="E998" s="295"/>
      <c r="F998" s="295"/>
      <c r="G998" s="295"/>
      <c r="H998" s="295"/>
      <c r="I998" s="295"/>
      <c r="J998" s="295"/>
      <c r="K998" s="295"/>
      <c r="L998" s="295"/>
      <c r="M998" s="295"/>
      <c r="N998" s="295">
        <f>N997</f>
        <v>3</v>
      </c>
      <c r="O998" s="295"/>
      <c r="P998" s="295"/>
      <c r="Q998" s="295"/>
      <c r="R998" s="295"/>
      <c r="S998" s="295"/>
      <c r="T998" s="295"/>
      <c r="U998" s="295"/>
      <c r="V998" s="295"/>
      <c r="W998" s="295"/>
      <c r="X998" s="295"/>
      <c r="Y998" s="411">
        <f>Y997</f>
        <v>0</v>
      </c>
      <c r="Z998" s="411">
        <f t="shared" ref="Z998" si="2947">Z997</f>
        <v>0</v>
      </c>
      <c r="AA998" s="411">
        <f t="shared" ref="AA998" si="2948">AA997</f>
        <v>0</v>
      </c>
      <c r="AB998" s="411">
        <f t="shared" ref="AB998" si="2949">AB997</f>
        <v>0</v>
      </c>
      <c r="AC998" s="411">
        <f t="shared" ref="AC998" si="2950">AC997</f>
        <v>0</v>
      </c>
      <c r="AD998" s="411">
        <f t="shared" ref="AD998" si="2951">AD997</f>
        <v>0</v>
      </c>
      <c r="AE998" s="411">
        <f t="shared" ref="AE998" si="2952">AE997</f>
        <v>0</v>
      </c>
      <c r="AF998" s="411">
        <f t="shared" ref="AF998" si="2953">AF997</f>
        <v>0</v>
      </c>
      <c r="AG998" s="411">
        <f t="shared" ref="AG998" si="2954">AG997</f>
        <v>0</v>
      </c>
      <c r="AH998" s="411">
        <f t="shared" ref="AH998" si="2955">AH997</f>
        <v>0</v>
      </c>
      <c r="AI998" s="411">
        <f t="shared" ref="AI998" si="2956">AI997</f>
        <v>0</v>
      </c>
      <c r="AJ998" s="411">
        <f t="shared" ref="AJ998" si="2957">AJ997</f>
        <v>0</v>
      </c>
      <c r="AK998" s="411">
        <f t="shared" ref="AK998" si="2958">AK997</f>
        <v>0</v>
      </c>
      <c r="AL998" s="411">
        <f t="shared" ref="AL998" si="2959">AL997</f>
        <v>0</v>
      </c>
      <c r="AM998" s="311"/>
    </row>
    <row r="999" spans="1:39" ht="15" hidden="1" customHeight="1" outlineLevel="1">
      <c r="A999" s="532"/>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2"/>
      <c r="B1000" s="288" t="s">
        <v>10</v>
      </c>
      <c r="C1000" s="289"/>
      <c r="D1000" s="289"/>
      <c r="E1000" s="289"/>
      <c r="F1000" s="289"/>
      <c r="G1000" s="289"/>
      <c r="H1000" s="289"/>
      <c r="I1000" s="289"/>
      <c r="J1000" s="289"/>
      <c r="K1000" s="289"/>
      <c r="L1000" s="289"/>
      <c r="M1000" s="289"/>
      <c r="N1000" s="290"/>
      <c r="O1000" s="289"/>
      <c r="P1000" s="289"/>
      <c r="Q1000" s="289"/>
      <c r="R1000" s="289"/>
      <c r="S1000" s="289"/>
      <c r="T1000" s="289"/>
      <c r="U1000" s="289"/>
      <c r="V1000" s="289"/>
      <c r="W1000" s="289"/>
      <c r="X1000" s="289"/>
      <c r="Y1000" s="414"/>
      <c r="Z1000" s="414"/>
      <c r="AA1000" s="414"/>
      <c r="AB1000" s="414"/>
      <c r="AC1000" s="414"/>
      <c r="AD1000" s="414"/>
      <c r="AE1000" s="414"/>
      <c r="AF1000" s="414"/>
      <c r="AG1000" s="414"/>
      <c r="AH1000" s="414"/>
      <c r="AI1000" s="414"/>
      <c r="AJ1000" s="414"/>
      <c r="AK1000" s="414"/>
      <c r="AL1000" s="414"/>
      <c r="AM1000" s="292"/>
    </row>
    <row r="1001" spans="1:39" ht="15" hidden="1" customHeight="1" outlineLevel="1">
      <c r="A1001" s="532">
        <v>11</v>
      </c>
      <c r="B1001" s="428" t="s">
        <v>104</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26"/>
      <c r="Z1001" s="415"/>
      <c r="AA1001" s="415"/>
      <c r="AB1001" s="415"/>
      <c r="AC1001" s="415"/>
      <c r="AD1001" s="415"/>
      <c r="AE1001" s="415"/>
      <c r="AF1001" s="415"/>
      <c r="AG1001" s="415"/>
      <c r="AH1001" s="415"/>
      <c r="AI1001" s="415"/>
      <c r="AJ1001" s="415"/>
      <c r="AK1001" s="415"/>
      <c r="AL1001" s="415"/>
      <c r="AM1001" s="296">
        <f>SUM(Y1001:AL1001)</f>
        <v>0</v>
      </c>
    </row>
    <row r="1002" spans="1:39" ht="15" hidden="1" customHeight="1" outlineLevel="1">
      <c r="A1002" s="532"/>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1">
        <f>Y1001</f>
        <v>0</v>
      </c>
      <c r="Z1002" s="411">
        <f t="shared" ref="Z1002" si="2960">Z1001</f>
        <v>0</v>
      </c>
      <c r="AA1002" s="411">
        <f t="shared" ref="AA1002" si="2961">AA1001</f>
        <v>0</v>
      </c>
      <c r="AB1002" s="411">
        <f t="shared" ref="AB1002" si="2962">AB1001</f>
        <v>0</v>
      </c>
      <c r="AC1002" s="411">
        <f t="shared" ref="AC1002" si="2963">AC1001</f>
        <v>0</v>
      </c>
      <c r="AD1002" s="411">
        <f t="shared" ref="AD1002" si="2964">AD1001</f>
        <v>0</v>
      </c>
      <c r="AE1002" s="411">
        <f t="shared" ref="AE1002" si="2965">AE1001</f>
        <v>0</v>
      </c>
      <c r="AF1002" s="411">
        <f t="shared" ref="AF1002" si="2966">AF1001</f>
        <v>0</v>
      </c>
      <c r="AG1002" s="411">
        <f t="shared" ref="AG1002" si="2967">AG1001</f>
        <v>0</v>
      </c>
      <c r="AH1002" s="411">
        <f t="shared" ref="AH1002" si="2968">AH1001</f>
        <v>0</v>
      </c>
      <c r="AI1002" s="411">
        <f t="shared" ref="AI1002" si="2969">AI1001</f>
        <v>0</v>
      </c>
      <c r="AJ1002" s="411">
        <f t="shared" ref="AJ1002" si="2970">AJ1001</f>
        <v>0</v>
      </c>
      <c r="AK1002" s="411">
        <f t="shared" ref="AK1002" si="2971">AK1001</f>
        <v>0</v>
      </c>
      <c r="AL1002" s="411">
        <f t="shared" ref="AL1002" si="2972">AL1001</f>
        <v>0</v>
      </c>
      <c r="AM1002" s="297"/>
    </row>
    <row r="1003" spans="1:39" ht="15" hidden="1" customHeight="1" outlineLevel="1">
      <c r="A1003" s="532"/>
      <c r="B1003" s="315"/>
      <c r="C1003" s="305"/>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2"/>
      <c r="Z1003" s="421"/>
      <c r="AA1003" s="421"/>
      <c r="AB1003" s="421"/>
      <c r="AC1003" s="421"/>
      <c r="AD1003" s="421"/>
      <c r="AE1003" s="421"/>
      <c r="AF1003" s="421"/>
      <c r="AG1003" s="421"/>
      <c r="AH1003" s="421"/>
      <c r="AI1003" s="421"/>
      <c r="AJ1003" s="421"/>
      <c r="AK1003" s="421"/>
      <c r="AL1003" s="421"/>
      <c r="AM1003" s="306"/>
    </row>
    <row r="1004" spans="1:39" ht="28.5" hidden="1" customHeight="1" outlineLevel="1">
      <c r="A1004" s="532">
        <v>12</v>
      </c>
      <c r="B1004" s="428" t="s">
        <v>105</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10"/>
      <c r="Z1004" s="415"/>
      <c r="AA1004" s="415"/>
      <c r="AB1004" s="415"/>
      <c r="AC1004" s="415"/>
      <c r="AD1004" s="415"/>
      <c r="AE1004" s="415"/>
      <c r="AF1004" s="415"/>
      <c r="AG1004" s="415"/>
      <c r="AH1004" s="415"/>
      <c r="AI1004" s="415"/>
      <c r="AJ1004" s="415"/>
      <c r="AK1004" s="415"/>
      <c r="AL1004" s="415"/>
      <c r="AM1004" s="296">
        <f>SUM(Y1004:AL1004)</f>
        <v>0</v>
      </c>
    </row>
    <row r="1005" spans="1:39"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2973">Z1004</f>
        <v>0</v>
      </c>
      <c r="AA1005" s="411">
        <f t="shared" ref="AA1005" si="2974">AA1004</f>
        <v>0</v>
      </c>
      <c r="AB1005" s="411">
        <f t="shared" ref="AB1005" si="2975">AB1004</f>
        <v>0</v>
      </c>
      <c r="AC1005" s="411">
        <f t="shared" ref="AC1005" si="2976">AC1004</f>
        <v>0</v>
      </c>
      <c r="AD1005" s="411">
        <f t="shared" ref="AD1005" si="2977">AD1004</f>
        <v>0</v>
      </c>
      <c r="AE1005" s="411">
        <f t="shared" ref="AE1005" si="2978">AE1004</f>
        <v>0</v>
      </c>
      <c r="AF1005" s="411">
        <f t="shared" ref="AF1005" si="2979">AF1004</f>
        <v>0</v>
      </c>
      <c r="AG1005" s="411">
        <f t="shared" ref="AG1005" si="2980">AG1004</f>
        <v>0</v>
      </c>
      <c r="AH1005" s="411">
        <f t="shared" ref="AH1005" si="2981">AH1004</f>
        <v>0</v>
      </c>
      <c r="AI1005" s="411">
        <f t="shared" ref="AI1005" si="2982">AI1004</f>
        <v>0</v>
      </c>
      <c r="AJ1005" s="411">
        <f t="shared" ref="AJ1005" si="2983">AJ1004</f>
        <v>0</v>
      </c>
      <c r="AK1005" s="411">
        <f t="shared" ref="AK1005" si="2984">AK1004</f>
        <v>0</v>
      </c>
      <c r="AL1005" s="411">
        <f t="shared" ref="AL1005" si="2985">AL1004</f>
        <v>0</v>
      </c>
      <c r="AM1005" s="297"/>
    </row>
    <row r="1006" spans="1:39" ht="15" hidden="1" customHeight="1" outlineLevel="1">
      <c r="A1006" s="532"/>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22"/>
      <c r="Z1006" s="422"/>
      <c r="AA1006" s="412"/>
      <c r="AB1006" s="412"/>
      <c r="AC1006" s="412"/>
      <c r="AD1006" s="412"/>
      <c r="AE1006" s="412"/>
      <c r="AF1006" s="412"/>
      <c r="AG1006" s="412"/>
      <c r="AH1006" s="412"/>
      <c r="AI1006" s="412"/>
      <c r="AJ1006" s="412"/>
      <c r="AK1006" s="412"/>
      <c r="AL1006" s="412"/>
      <c r="AM1006" s="306"/>
    </row>
    <row r="1007" spans="1:39" ht="15" hidden="1" customHeight="1" outlineLevel="1">
      <c r="A1007" s="532">
        <v>13</v>
      </c>
      <c r="B1007" s="428" t="s">
        <v>106</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2"/>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2986">Z1007</f>
        <v>0</v>
      </c>
      <c r="AA1008" s="411">
        <f t="shared" ref="AA1008" si="2987">AA1007</f>
        <v>0</v>
      </c>
      <c r="AB1008" s="411">
        <f t="shared" ref="AB1008" si="2988">AB1007</f>
        <v>0</v>
      </c>
      <c r="AC1008" s="411">
        <f t="shared" ref="AC1008" si="2989">AC1007</f>
        <v>0</v>
      </c>
      <c r="AD1008" s="411">
        <f t="shared" ref="AD1008" si="2990">AD1007</f>
        <v>0</v>
      </c>
      <c r="AE1008" s="411">
        <f t="shared" ref="AE1008" si="2991">AE1007</f>
        <v>0</v>
      </c>
      <c r="AF1008" s="411">
        <f t="shared" ref="AF1008" si="2992">AF1007</f>
        <v>0</v>
      </c>
      <c r="AG1008" s="411">
        <f t="shared" ref="AG1008" si="2993">AG1007</f>
        <v>0</v>
      </c>
      <c r="AH1008" s="411">
        <f t="shared" ref="AH1008" si="2994">AH1007</f>
        <v>0</v>
      </c>
      <c r="AI1008" s="411">
        <f t="shared" ref="AI1008" si="2995">AI1007</f>
        <v>0</v>
      </c>
      <c r="AJ1008" s="411">
        <f t="shared" ref="AJ1008" si="2996">AJ1007</f>
        <v>0</v>
      </c>
      <c r="AK1008" s="411">
        <f t="shared" ref="AK1008" si="2997">AK1007</f>
        <v>0</v>
      </c>
      <c r="AL1008" s="411">
        <f t="shared" ref="AL1008" si="2998">AL1007</f>
        <v>0</v>
      </c>
      <c r="AM1008" s="306"/>
    </row>
    <row r="1009" spans="1:40" ht="15" hidden="1" customHeight="1" outlineLevel="1">
      <c r="A1009" s="532"/>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12"/>
      <c r="AA1009" s="412"/>
      <c r="AB1009" s="412"/>
      <c r="AC1009" s="412"/>
      <c r="AD1009" s="412"/>
      <c r="AE1009" s="412"/>
      <c r="AF1009" s="412"/>
      <c r="AG1009" s="412"/>
      <c r="AH1009" s="412"/>
      <c r="AI1009" s="412"/>
      <c r="AJ1009" s="412"/>
      <c r="AK1009" s="412"/>
      <c r="AL1009" s="412"/>
      <c r="AM1009" s="306"/>
    </row>
    <row r="1010" spans="1:40" ht="15" hidden="1" customHeight="1" outlineLevel="1">
      <c r="A1010" s="532"/>
      <c r="B1010" s="288" t="s">
        <v>107</v>
      </c>
      <c r="C1010" s="289"/>
      <c r="D1010" s="290"/>
      <c r="E1010" s="290"/>
      <c r="F1010" s="290"/>
      <c r="G1010" s="290"/>
      <c r="H1010" s="290"/>
      <c r="I1010" s="290"/>
      <c r="J1010" s="290"/>
      <c r="K1010" s="290"/>
      <c r="L1010" s="290"/>
      <c r="M1010" s="290"/>
      <c r="N1010" s="290"/>
      <c r="O1010" s="290"/>
      <c r="P1010" s="289"/>
      <c r="Q1010" s="289"/>
      <c r="R1010" s="289"/>
      <c r="S1010" s="289"/>
      <c r="T1010" s="289"/>
      <c r="U1010" s="289"/>
      <c r="V1010" s="289"/>
      <c r="W1010" s="289"/>
      <c r="X1010" s="289"/>
      <c r="Y1010" s="414"/>
      <c r="Z1010" s="414"/>
      <c r="AA1010" s="414"/>
      <c r="AB1010" s="414"/>
      <c r="AC1010" s="414"/>
      <c r="AD1010" s="414"/>
      <c r="AE1010" s="414"/>
      <c r="AF1010" s="414"/>
      <c r="AG1010" s="414"/>
      <c r="AH1010" s="414"/>
      <c r="AI1010" s="414"/>
      <c r="AJ1010" s="414"/>
      <c r="AK1010" s="414"/>
      <c r="AL1010" s="414"/>
      <c r="AM1010" s="292"/>
    </row>
    <row r="1011" spans="1:40" ht="15" hidden="1" customHeight="1" outlineLevel="1">
      <c r="A1011" s="532">
        <v>14</v>
      </c>
      <c r="B1011" s="315" t="s">
        <v>108</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296">
        <f>SUM(Y1011:AL1011)</f>
        <v>0</v>
      </c>
    </row>
    <row r="1012" spans="1:40" ht="15" hidden="1" customHeight="1" outlineLevel="1">
      <c r="A1012" s="532"/>
      <c r="B1012" s="294" t="s">
        <v>346</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1">
        <f>Y1011</f>
        <v>0</v>
      </c>
      <c r="Z1012" s="411">
        <f t="shared" ref="Z1012" si="2999">Z1011</f>
        <v>0</v>
      </c>
      <c r="AA1012" s="411">
        <f t="shared" ref="AA1012" si="3000">AA1011</f>
        <v>0</v>
      </c>
      <c r="AB1012" s="411">
        <f t="shared" ref="AB1012" si="3001">AB1011</f>
        <v>0</v>
      </c>
      <c r="AC1012" s="411">
        <f t="shared" ref="AC1012" si="3002">AC1011</f>
        <v>0</v>
      </c>
      <c r="AD1012" s="411">
        <f t="shared" ref="AD1012" si="3003">AD1011</f>
        <v>0</v>
      </c>
      <c r="AE1012" s="411">
        <f t="shared" ref="AE1012" si="3004">AE1011</f>
        <v>0</v>
      </c>
      <c r="AF1012" s="411">
        <f t="shared" ref="AF1012" si="3005">AF1011</f>
        <v>0</v>
      </c>
      <c r="AG1012" s="411">
        <f t="shared" ref="AG1012" si="3006">AG1011</f>
        <v>0</v>
      </c>
      <c r="AH1012" s="411">
        <f t="shared" ref="AH1012" si="3007">AH1011</f>
        <v>0</v>
      </c>
      <c r="AI1012" s="411">
        <f t="shared" ref="AI1012" si="3008">AI1011</f>
        <v>0</v>
      </c>
      <c r="AJ1012" s="411">
        <f t="shared" ref="AJ1012" si="3009">AJ1011</f>
        <v>0</v>
      </c>
      <c r="AK1012" s="411">
        <f t="shared" ref="AK1012" si="3010">AK1011</f>
        <v>0</v>
      </c>
      <c r="AL1012" s="411">
        <f t="shared" ref="AL1012" si="3011">AL1011</f>
        <v>0</v>
      </c>
      <c r="AM1012" s="297"/>
    </row>
    <row r="1013" spans="1:40" ht="15" hidden="1" customHeight="1" outlineLevel="1">
      <c r="A1013" s="532"/>
      <c r="B1013" s="315"/>
      <c r="C1013" s="305"/>
      <c r="D1013" s="291"/>
      <c r="E1013" s="291"/>
      <c r="F1013" s="291"/>
      <c r="G1013" s="291"/>
      <c r="H1013" s="291"/>
      <c r="I1013" s="291"/>
      <c r="J1013" s="291"/>
      <c r="K1013" s="291"/>
      <c r="L1013" s="291"/>
      <c r="M1013" s="291"/>
      <c r="N1013" s="468"/>
      <c r="O1013" s="291"/>
      <c r="P1013" s="291"/>
      <c r="Q1013" s="291"/>
      <c r="R1013" s="291"/>
      <c r="S1013" s="291"/>
      <c r="T1013" s="291"/>
      <c r="U1013" s="291"/>
      <c r="V1013" s="291"/>
      <c r="W1013" s="291"/>
      <c r="X1013" s="291"/>
      <c r="Y1013" s="412"/>
      <c r="Z1013" s="412"/>
      <c r="AA1013" s="412"/>
      <c r="AB1013" s="412"/>
      <c r="AC1013" s="412"/>
      <c r="AD1013" s="412"/>
      <c r="AE1013" s="412"/>
      <c r="AF1013" s="412"/>
      <c r="AG1013" s="412"/>
      <c r="AH1013" s="412"/>
      <c r="AI1013" s="412"/>
      <c r="AJ1013" s="412"/>
      <c r="AK1013" s="412"/>
      <c r="AL1013" s="412"/>
      <c r="AM1013" s="301"/>
      <c r="AN1013" s="630"/>
    </row>
    <row r="1014" spans="1:40" s="309" customFormat="1" ht="15.75" hidden="1" outlineLevel="1">
      <c r="A1014" s="532"/>
      <c r="B1014" s="288" t="s">
        <v>489</v>
      </c>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6"/>
      <c r="AF1014" s="416"/>
      <c r="AG1014" s="416"/>
      <c r="AH1014" s="416"/>
      <c r="AI1014" s="416"/>
      <c r="AJ1014" s="416"/>
      <c r="AK1014" s="416"/>
      <c r="AL1014" s="416"/>
      <c r="AM1014" s="517"/>
      <c r="AN1014" s="631"/>
    </row>
    <row r="1015" spans="1:40" hidden="1" outlineLevel="1">
      <c r="A1015" s="532">
        <v>15</v>
      </c>
      <c r="B1015" s="294" t="s">
        <v>494</v>
      </c>
      <c r="C1015" s="291" t="s">
        <v>25</v>
      </c>
      <c r="D1015" s="295"/>
      <c r="E1015" s="295"/>
      <c r="F1015" s="295"/>
      <c r="G1015" s="295"/>
      <c r="H1015" s="295"/>
      <c r="I1015" s="295"/>
      <c r="J1015" s="295"/>
      <c r="K1015" s="295"/>
      <c r="L1015" s="295"/>
      <c r="M1015" s="295"/>
      <c r="N1015" s="295">
        <v>0</v>
      </c>
      <c r="O1015" s="295"/>
      <c r="P1015" s="295"/>
      <c r="Q1015" s="295"/>
      <c r="R1015" s="295"/>
      <c r="S1015" s="295"/>
      <c r="T1015" s="295"/>
      <c r="U1015" s="295"/>
      <c r="V1015" s="295"/>
      <c r="W1015" s="295"/>
      <c r="X1015" s="295"/>
      <c r="Y1015" s="410"/>
      <c r="Z1015" s="410"/>
      <c r="AA1015" s="410"/>
      <c r="AB1015" s="410"/>
      <c r="AC1015" s="410"/>
      <c r="AD1015" s="410"/>
      <c r="AE1015" s="410"/>
      <c r="AF1015" s="410"/>
      <c r="AG1015" s="410"/>
      <c r="AH1015" s="410"/>
      <c r="AI1015" s="410"/>
      <c r="AJ1015" s="410"/>
      <c r="AK1015" s="410"/>
      <c r="AL1015" s="410"/>
      <c r="AM1015" s="632">
        <f>SUM(Y1015:AL1015)</f>
        <v>0</v>
      </c>
      <c r="AN1015" s="630"/>
    </row>
    <row r="1016" spans="1:40" hidden="1" outlineLevel="1">
      <c r="A1016" s="532"/>
      <c r="B1016" s="294" t="s">
        <v>342</v>
      </c>
      <c r="C1016" s="291" t="s">
        <v>163</v>
      </c>
      <c r="D1016" s="295"/>
      <c r="E1016" s="295"/>
      <c r="F1016" s="295"/>
      <c r="G1016" s="295"/>
      <c r="H1016" s="295"/>
      <c r="I1016" s="295"/>
      <c r="J1016" s="295"/>
      <c r="K1016" s="295"/>
      <c r="L1016" s="295"/>
      <c r="M1016" s="295"/>
      <c r="N1016" s="295">
        <f>N1015</f>
        <v>0</v>
      </c>
      <c r="O1016" s="295"/>
      <c r="P1016" s="295"/>
      <c r="Q1016" s="295"/>
      <c r="R1016" s="295"/>
      <c r="S1016" s="295"/>
      <c r="T1016" s="295"/>
      <c r="U1016" s="295"/>
      <c r="V1016" s="295"/>
      <c r="W1016" s="295"/>
      <c r="X1016" s="295"/>
      <c r="Y1016" s="411">
        <f>Y1015</f>
        <v>0</v>
      </c>
      <c r="Z1016" s="411">
        <f>Z1015</f>
        <v>0</v>
      </c>
      <c r="AA1016" s="411">
        <f t="shared" ref="AA1016:AL1016" si="3012">AA1015</f>
        <v>0</v>
      </c>
      <c r="AB1016" s="411">
        <f t="shared" si="3012"/>
        <v>0</v>
      </c>
      <c r="AC1016" s="411">
        <f t="shared" si="3012"/>
        <v>0</v>
      </c>
      <c r="AD1016" s="411">
        <f>AD1015</f>
        <v>0</v>
      </c>
      <c r="AE1016" s="411">
        <f t="shared" si="3012"/>
        <v>0</v>
      </c>
      <c r="AF1016" s="411">
        <f t="shared" si="3012"/>
        <v>0</v>
      </c>
      <c r="AG1016" s="411">
        <f t="shared" si="3012"/>
        <v>0</v>
      </c>
      <c r="AH1016" s="411">
        <f t="shared" si="3012"/>
        <v>0</v>
      </c>
      <c r="AI1016" s="411">
        <f t="shared" si="3012"/>
        <v>0</v>
      </c>
      <c r="AJ1016" s="411">
        <f t="shared" si="3012"/>
        <v>0</v>
      </c>
      <c r="AK1016" s="411">
        <f t="shared" si="3012"/>
        <v>0</v>
      </c>
      <c r="AL1016" s="411">
        <f t="shared" si="3012"/>
        <v>0</v>
      </c>
      <c r="AM1016" s="297"/>
    </row>
    <row r="1017" spans="1:40" hidden="1" outlineLevel="1">
      <c r="A1017" s="532"/>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40" s="283" customFormat="1" hidden="1" outlineLevel="1">
      <c r="A1018" s="532">
        <v>16</v>
      </c>
      <c r="B1018" s="324" t="s">
        <v>490</v>
      </c>
      <c r="C1018" s="291" t="s">
        <v>25</v>
      </c>
      <c r="D1018" s="295"/>
      <c r="E1018" s="295"/>
      <c r="F1018" s="295"/>
      <c r="G1018" s="295"/>
      <c r="H1018" s="295"/>
      <c r="I1018" s="295"/>
      <c r="J1018" s="295"/>
      <c r="K1018" s="295"/>
      <c r="L1018" s="295"/>
      <c r="M1018" s="295"/>
      <c r="N1018" s="295">
        <v>0</v>
      </c>
      <c r="O1018" s="295"/>
      <c r="P1018" s="295"/>
      <c r="Q1018" s="295"/>
      <c r="R1018" s="295"/>
      <c r="S1018" s="295"/>
      <c r="T1018" s="295"/>
      <c r="U1018" s="295"/>
      <c r="V1018" s="295"/>
      <c r="W1018" s="295"/>
      <c r="X1018" s="295"/>
      <c r="Y1018" s="410"/>
      <c r="Z1018" s="410"/>
      <c r="AA1018" s="410"/>
      <c r="AB1018" s="410"/>
      <c r="AC1018" s="410"/>
      <c r="AD1018" s="410"/>
      <c r="AE1018" s="410"/>
      <c r="AF1018" s="410"/>
      <c r="AG1018" s="410"/>
      <c r="AH1018" s="410"/>
      <c r="AI1018" s="410"/>
      <c r="AJ1018" s="410"/>
      <c r="AK1018" s="410"/>
      <c r="AL1018" s="410"/>
      <c r="AM1018" s="296">
        <f>SUM(Y1018:AL1018)</f>
        <v>0</v>
      </c>
    </row>
    <row r="1019" spans="1:40" s="283" customFormat="1" hidden="1" outlineLevel="1">
      <c r="A1019" s="532"/>
      <c r="B1019" s="294" t="s">
        <v>342</v>
      </c>
      <c r="C1019" s="291" t="s">
        <v>163</v>
      </c>
      <c r="D1019" s="295"/>
      <c r="E1019" s="295"/>
      <c r="F1019" s="295"/>
      <c r="G1019" s="295"/>
      <c r="H1019" s="295"/>
      <c r="I1019" s="295"/>
      <c r="J1019" s="295"/>
      <c r="K1019" s="295"/>
      <c r="L1019" s="295"/>
      <c r="M1019" s="295"/>
      <c r="N1019" s="295">
        <f>N1018</f>
        <v>0</v>
      </c>
      <c r="O1019" s="295"/>
      <c r="P1019" s="295"/>
      <c r="Q1019" s="295"/>
      <c r="R1019" s="295"/>
      <c r="S1019" s="295"/>
      <c r="T1019" s="295"/>
      <c r="U1019" s="295"/>
      <c r="V1019" s="295"/>
      <c r="W1019" s="295"/>
      <c r="X1019" s="295"/>
      <c r="Y1019" s="411">
        <f>Y1018</f>
        <v>0</v>
      </c>
      <c r="Z1019" s="411">
        <f t="shared" ref="Z1019:AK1019" si="3013">Z1018</f>
        <v>0</v>
      </c>
      <c r="AA1019" s="411">
        <f t="shared" si="3013"/>
        <v>0</v>
      </c>
      <c r="AB1019" s="411">
        <f t="shared" si="3013"/>
        <v>0</v>
      </c>
      <c r="AC1019" s="411">
        <f t="shared" si="3013"/>
        <v>0</v>
      </c>
      <c r="AD1019" s="411">
        <f t="shared" si="3013"/>
        <v>0</v>
      </c>
      <c r="AE1019" s="411">
        <f t="shared" si="3013"/>
        <v>0</v>
      </c>
      <c r="AF1019" s="411">
        <f t="shared" si="3013"/>
        <v>0</v>
      </c>
      <c r="AG1019" s="411">
        <f t="shared" si="3013"/>
        <v>0</v>
      </c>
      <c r="AH1019" s="411">
        <f t="shared" si="3013"/>
        <v>0</v>
      </c>
      <c r="AI1019" s="411">
        <f t="shared" si="3013"/>
        <v>0</v>
      </c>
      <c r="AJ1019" s="411">
        <f t="shared" si="3013"/>
        <v>0</v>
      </c>
      <c r="AK1019" s="411">
        <f t="shared" si="3013"/>
        <v>0</v>
      </c>
      <c r="AL1019" s="411">
        <f>AL1018</f>
        <v>0</v>
      </c>
      <c r="AM1019" s="297"/>
    </row>
    <row r="1020" spans="1:40" s="283" customFormat="1" hidden="1" outlineLevel="1">
      <c r="A1020" s="532"/>
      <c r="B1020" s="324"/>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6"/>
      <c r="AF1020" s="416"/>
      <c r="AG1020" s="416"/>
      <c r="AH1020" s="416"/>
      <c r="AI1020" s="416"/>
      <c r="AJ1020" s="416"/>
      <c r="AK1020" s="416"/>
      <c r="AL1020" s="416"/>
      <c r="AM1020" s="313"/>
    </row>
    <row r="1021" spans="1:40" ht="15.75" hidden="1" outlineLevel="1">
      <c r="A1021" s="532"/>
      <c r="B1021" s="519" t="s">
        <v>495</v>
      </c>
      <c r="C1021" s="320"/>
      <c r="D1021" s="290"/>
      <c r="E1021" s="289"/>
      <c r="F1021" s="289"/>
      <c r="G1021" s="289"/>
      <c r="H1021" s="289"/>
      <c r="I1021" s="289"/>
      <c r="J1021" s="289"/>
      <c r="K1021" s="289"/>
      <c r="L1021" s="289"/>
      <c r="M1021" s="289"/>
      <c r="N1021" s="290"/>
      <c r="O1021" s="289"/>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idden="1" outlineLevel="1">
      <c r="A1022" s="532">
        <v>17</v>
      </c>
      <c r="B1022" s="428" t="s">
        <v>112</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26"/>
      <c r="Z1022" s="410"/>
      <c r="AA1022" s="410"/>
      <c r="AB1022" s="410"/>
      <c r="AC1022" s="410"/>
      <c r="AD1022" s="410"/>
      <c r="AE1022" s="410"/>
      <c r="AF1022" s="415"/>
      <c r="AG1022" s="415"/>
      <c r="AH1022" s="415"/>
      <c r="AI1022" s="415"/>
      <c r="AJ1022" s="415"/>
      <c r="AK1022" s="415"/>
      <c r="AL1022" s="415"/>
      <c r="AM1022" s="296">
        <f>SUM(Y1022:AL1022)</f>
        <v>0</v>
      </c>
    </row>
    <row r="1023" spans="1:40" hidden="1" outlineLevel="1">
      <c r="A1023" s="532"/>
      <c r="B1023" s="294" t="s">
        <v>342</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AL1023" si="3014">Z1022</f>
        <v>0</v>
      </c>
      <c r="AA1023" s="411">
        <f t="shared" si="3014"/>
        <v>0</v>
      </c>
      <c r="AB1023" s="411">
        <f t="shared" si="3014"/>
        <v>0</v>
      </c>
      <c r="AC1023" s="411">
        <f t="shared" si="3014"/>
        <v>0</v>
      </c>
      <c r="AD1023" s="411">
        <f t="shared" si="3014"/>
        <v>0</v>
      </c>
      <c r="AE1023" s="411">
        <f t="shared" si="3014"/>
        <v>0</v>
      </c>
      <c r="AF1023" s="411">
        <f t="shared" si="3014"/>
        <v>0</v>
      </c>
      <c r="AG1023" s="411">
        <f t="shared" si="3014"/>
        <v>0</v>
      </c>
      <c r="AH1023" s="411">
        <f t="shared" si="3014"/>
        <v>0</v>
      </c>
      <c r="AI1023" s="411">
        <f t="shared" si="3014"/>
        <v>0</v>
      </c>
      <c r="AJ1023" s="411">
        <f t="shared" si="3014"/>
        <v>0</v>
      </c>
      <c r="AK1023" s="411">
        <f t="shared" si="3014"/>
        <v>0</v>
      </c>
      <c r="AL1023" s="411">
        <f t="shared" si="3014"/>
        <v>0</v>
      </c>
      <c r="AM1023" s="306"/>
    </row>
    <row r="1024" spans="1:40" hidden="1" outlineLevel="1">
      <c r="A1024" s="532"/>
      <c r="B1024" s="294"/>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2"/>
      <c r="Z1024" s="425"/>
      <c r="AA1024" s="425"/>
      <c r="AB1024" s="425"/>
      <c r="AC1024" s="425"/>
      <c r="AD1024" s="425"/>
      <c r="AE1024" s="425"/>
      <c r="AF1024" s="425"/>
      <c r="AG1024" s="425"/>
      <c r="AH1024" s="425"/>
      <c r="AI1024" s="425"/>
      <c r="AJ1024" s="425"/>
      <c r="AK1024" s="425"/>
      <c r="AL1024" s="425"/>
      <c r="AM1024" s="306"/>
    </row>
    <row r="1025" spans="1:39" hidden="1" outlineLevel="1">
      <c r="A1025" s="532">
        <v>18</v>
      </c>
      <c r="B1025" s="428" t="s">
        <v>109</v>
      </c>
      <c r="C1025" s="291" t="s">
        <v>25</v>
      </c>
      <c r="D1025" s="295"/>
      <c r="E1025" s="295"/>
      <c r="F1025" s="295"/>
      <c r="G1025" s="295"/>
      <c r="H1025" s="295"/>
      <c r="I1025" s="295"/>
      <c r="J1025" s="295"/>
      <c r="K1025" s="295"/>
      <c r="L1025" s="295"/>
      <c r="M1025" s="295"/>
      <c r="N1025" s="295">
        <v>12</v>
      </c>
      <c r="O1025" s="295"/>
      <c r="P1025" s="295"/>
      <c r="Q1025" s="295"/>
      <c r="R1025" s="295"/>
      <c r="S1025" s="295"/>
      <c r="T1025" s="295"/>
      <c r="U1025" s="295"/>
      <c r="V1025" s="295"/>
      <c r="W1025" s="295"/>
      <c r="X1025" s="295"/>
      <c r="Y1025" s="426"/>
      <c r="Z1025" s="410"/>
      <c r="AA1025" s="410"/>
      <c r="AB1025" s="410"/>
      <c r="AC1025" s="410"/>
      <c r="AD1025" s="410"/>
      <c r="AE1025" s="410"/>
      <c r="AF1025" s="415"/>
      <c r="AG1025" s="415"/>
      <c r="AH1025" s="415"/>
      <c r="AI1025" s="415"/>
      <c r="AJ1025" s="415"/>
      <c r="AK1025" s="415"/>
      <c r="AL1025" s="415"/>
      <c r="AM1025" s="296">
        <f>SUM(Y1025:AL1025)</f>
        <v>0</v>
      </c>
    </row>
    <row r="1026" spans="1:39" hidden="1" outlineLevel="1">
      <c r="A1026" s="532"/>
      <c r="B1026" s="294" t="s">
        <v>342</v>
      </c>
      <c r="C1026" s="291" t="s">
        <v>163</v>
      </c>
      <c r="D1026" s="295"/>
      <c r="E1026" s="295"/>
      <c r="F1026" s="295"/>
      <c r="G1026" s="295"/>
      <c r="H1026" s="295"/>
      <c r="I1026" s="295"/>
      <c r="J1026" s="295"/>
      <c r="K1026" s="295"/>
      <c r="L1026" s="295"/>
      <c r="M1026" s="295"/>
      <c r="N1026" s="295">
        <f>N1025</f>
        <v>12</v>
      </c>
      <c r="O1026" s="295"/>
      <c r="P1026" s="295"/>
      <c r="Q1026" s="295"/>
      <c r="R1026" s="295"/>
      <c r="S1026" s="295"/>
      <c r="T1026" s="295"/>
      <c r="U1026" s="295"/>
      <c r="V1026" s="295"/>
      <c r="W1026" s="295"/>
      <c r="X1026" s="295"/>
      <c r="Y1026" s="411">
        <f>Y1025</f>
        <v>0</v>
      </c>
      <c r="Z1026" s="411">
        <f t="shared" ref="Z1026:AL1026" si="3015">Z1025</f>
        <v>0</v>
      </c>
      <c r="AA1026" s="411">
        <f t="shared" si="3015"/>
        <v>0</v>
      </c>
      <c r="AB1026" s="411">
        <f t="shared" si="3015"/>
        <v>0</v>
      </c>
      <c r="AC1026" s="411">
        <f t="shared" si="3015"/>
        <v>0</v>
      </c>
      <c r="AD1026" s="411">
        <f t="shared" si="3015"/>
        <v>0</v>
      </c>
      <c r="AE1026" s="411">
        <f t="shared" si="3015"/>
        <v>0</v>
      </c>
      <c r="AF1026" s="411">
        <f t="shared" si="3015"/>
        <v>0</v>
      </c>
      <c r="AG1026" s="411">
        <f t="shared" si="3015"/>
        <v>0</v>
      </c>
      <c r="AH1026" s="411">
        <f t="shared" si="3015"/>
        <v>0</v>
      </c>
      <c r="AI1026" s="411">
        <f t="shared" si="3015"/>
        <v>0</v>
      </c>
      <c r="AJ1026" s="411">
        <f t="shared" si="3015"/>
        <v>0</v>
      </c>
      <c r="AK1026" s="411">
        <f t="shared" si="3015"/>
        <v>0</v>
      </c>
      <c r="AL1026" s="411">
        <f t="shared" si="3015"/>
        <v>0</v>
      </c>
      <c r="AM1026" s="306"/>
    </row>
    <row r="1027" spans="1:39" hidden="1" outlineLevel="1">
      <c r="A1027" s="532"/>
      <c r="B1027" s="322"/>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3"/>
      <c r="Z1027" s="424"/>
      <c r="AA1027" s="424"/>
      <c r="AB1027" s="424"/>
      <c r="AC1027" s="424"/>
      <c r="AD1027" s="424"/>
      <c r="AE1027" s="424"/>
      <c r="AF1027" s="424"/>
      <c r="AG1027" s="424"/>
      <c r="AH1027" s="424"/>
      <c r="AI1027" s="424"/>
      <c r="AJ1027" s="424"/>
      <c r="AK1027" s="424"/>
      <c r="AL1027" s="424"/>
      <c r="AM1027" s="297"/>
    </row>
    <row r="1028" spans="1:39" hidden="1" outlineLevel="1">
      <c r="A1028" s="532">
        <v>19</v>
      </c>
      <c r="B1028" s="428" t="s">
        <v>111</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idden="1" outlineLevel="1">
      <c r="A1029" s="532"/>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016">Z1028</f>
        <v>0</v>
      </c>
      <c r="AA1029" s="411">
        <f t="shared" si="3016"/>
        <v>0</v>
      </c>
      <c r="AB1029" s="411">
        <f t="shared" si="3016"/>
        <v>0</v>
      </c>
      <c r="AC1029" s="411">
        <f t="shared" si="3016"/>
        <v>0</v>
      </c>
      <c r="AD1029" s="411">
        <f t="shared" si="3016"/>
        <v>0</v>
      </c>
      <c r="AE1029" s="411">
        <f t="shared" si="3016"/>
        <v>0</v>
      </c>
      <c r="AF1029" s="411">
        <f t="shared" si="3016"/>
        <v>0</v>
      </c>
      <c r="AG1029" s="411">
        <f t="shared" si="3016"/>
        <v>0</v>
      </c>
      <c r="AH1029" s="411">
        <f t="shared" si="3016"/>
        <v>0</v>
      </c>
      <c r="AI1029" s="411">
        <f t="shared" si="3016"/>
        <v>0</v>
      </c>
      <c r="AJ1029" s="411">
        <f t="shared" si="3016"/>
        <v>0</v>
      </c>
      <c r="AK1029" s="411">
        <f t="shared" si="3016"/>
        <v>0</v>
      </c>
      <c r="AL1029" s="411">
        <f t="shared" si="3016"/>
        <v>0</v>
      </c>
      <c r="AM1029" s="297"/>
    </row>
    <row r="1030" spans="1:39" hidden="1" outlineLevel="1">
      <c r="A1030" s="532"/>
      <c r="B1030" s="322"/>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12"/>
      <c r="Z1030" s="412"/>
      <c r="AA1030" s="412"/>
      <c r="AB1030" s="412"/>
      <c r="AC1030" s="412"/>
      <c r="AD1030" s="412"/>
      <c r="AE1030" s="412"/>
      <c r="AF1030" s="412"/>
      <c r="AG1030" s="412"/>
      <c r="AH1030" s="412"/>
      <c r="AI1030" s="412"/>
      <c r="AJ1030" s="412"/>
      <c r="AK1030" s="412"/>
      <c r="AL1030" s="412"/>
      <c r="AM1030" s="306"/>
    </row>
    <row r="1031" spans="1:39" hidden="1" outlineLevel="1">
      <c r="A1031" s="532">
        <v>20</v>
      </c>
      <c r="B1031" s="428" t="s">
        <v>110</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idden="1" outlineLevel="1">
      <c r="A1032" s="532"/>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 t="shared" ref="Y1032:AL1032" si="3017">Y1031</f>
        <v>0</v>
      </c>
      <c r="Z1032" s="411">
        <f t="shared" si="3017"/>
        <v>0</v>
      </c>
      <c r="AA1032" s="411">
        <f t="shared" si="3017"/>
        <v>0</v>
      </c>
      <c r="AB1032" s="411">
        <f t="shared" si="3017"/>
        <v>0</v>
      </c>
      <c r="AC1032" s="411">
        <f t="shared" si="3017"/>
        <v>0</v>
      </c>
      <c r="AD1032" s="411">
        <f t="shared" si="3017"/>
        <v>0</v>
      </c>
      <c r="AE1032" s="411">
        <f t="shared" si="3017"/>
        <v>0</v>
      </c>
      <c r="AF1032" s="411">
        <f t="shared" si="3017"/>
        <v>0</v>
      </c>
      <c r="AG1032" s="411">
        <f t="shared" si="3017"/>
        <v>0</v>
      </c>
      <c r="AH1032" s="411">
        <f t="shared" si="3017"/>
        <v>0</v>
      </c>
      <c r="AI1032" s="411">
        <f t="shared" si="3017"/>
        <v>0</v>
      </c>
      <c r="AJ1032" s="411">
        <f t="shared" si="3017"/>
        <v>0</v>
      </c>
      <c r="AK1032" s="411">
        <f t="shared" si="3017"/>
        <v>0</v>
      </c>
      <c r="AL1032" s="411">
        <f t="shared" si="3017"/>
        <v>0</v>
      </c>
      <c r="AM1032" s="306"/>
    </row>
    <row r="1033" spans="1:39" ht="15.75" hidden="1" outlineLevel="1">
      <c r="A1033" s="532"/>
      <c r="B1033" s="323"/>
      <c r="C1033" s="300"/>
      <c r="D1033" s="291"/>
      <c r="E1033" s="291"/>
      <c r="F1033" s="291"/>
      <c r="G1033" s="291"/>
      <c r="H1033" s="291"/>
      <c r="I1033" s="291"/>
      <c r="J1033" s="291"/>
      <c r="K1033" s="291"/>
      <c r="L1033" s="291"/>
      <c r="M1033" s="291"/>
      <c r="N1033" s="300"/>
      <c r="O1033" s="291"/>
      <c r="P1033" s="291"/>
      <c r="Q1033" s="291"/>
      <c r="R1033" s="291"/>
      <c r="S1033" s="291"/>
      <c r="T1033" s="291"/>
      <c r="U1033" s="291"/>
      <c r="V1033" s="291"/>
      <c r="W1033" s="291"/>
      <c r="X1033" s="291"/>
      <c r="Y1033" s="412"/>
      <c r="Z1033" s="412"/>
      <c r="AA1033" s="412"/>
      <c r="AB1033" s="412"/>
      <c r="AC1033" s="412"/>
      <c r="AD1033" s="412"/>
      <c r="AE1033" s="412"/>
      <c r="AF1033" s="412"/>
      <c r="AG1033" s="412"/>
      <c r="AH1033" s="412"/>
      <c r="AI1033" s="412"/>
      <c r="AJ1033" s="412"/>
      <c r="AK1033" s="412"/>
      <c r="AL1033" s="412"/>
      <c r="AM1033" s="306"/>
    </row>
    <row r="1034" spans="1:39" ht="15.75" hidden="1" outlineLevel="1">
      <c r="A1034" s="532"/>
      <c r="B1034" s="518" t="s">
        <v>502</v>
      </c>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75" hidden="1" outlineLevel="1">
      <c r="A1035" s="532"/>
      <c r="B1035" s="504" t="s">
        <v>498</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21</v>
      </c>
      <c r="B1036" s="428" t="s">
        <v>113</v>
      </c>
      <c r="C1036" s="291" t="s">
        <v>25</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0"/>
      <c r="Z1036" s="410"/>
      <c r="AA1036" s="410"/>
      <c r="AB1036" s="410"/>
      <c r="AC1036" s="410"/>
      <c r="AD1036" s="410"/>
      <c r="AE1036" s="410"/>
      <c r="AF1036" s="410"/>
      <c r="AG1036" s="410"/>
      <c r="AH1036" s="410"/>
      <c r="AI1036" s="410"/>
      <c r="AJ1036" s="410"/>
      <c r="AK1036" s="410"/>
      <c r="AL1036" s="410"/>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1">
        <f>Y1036</f>
        <v>0</v>
      </c>
      <c r="Z1037" s="411">
        <f t="shared" ref="Z1037" si="3018">Z1036</f>
        <v>0</v>
      </c>
      <c r="AA1037" s="411">
        <f t="shared" ref="AA1037" si="3019">AA1036</f>
        <v>0</v>
      </c>
      <c r="AB1037" s="411">
        <f t="shared" ref="AB1037" si="3020">AB1036</f>
        <v>0</v>
      </c>
      <c r="AC1037" s="411">
        <f t="shared" ref="AC1037" si="3021">AC1036</f>
        <v>0</v>
      </c>
      <c r="AD1037" s="411">
        <f t="shared" ref="AD1037" si="3022">AD1036</f>
        <v>0</v>
      </c>
      <c r="AE1037" s="411">
        <f t="shared" ref="AE1037" si="3023">AE1036</f>
        <v>0</v>
      </c>
      <c r="AF1037" s="411">
        <f t="shared" ref="AF1037" si="3024">AF1036</f>
        <v>0</v>
      </c>
      <c r="AG1037" s="411">
        <f t="shared" ref="AG1037" si="3025">AG1036</f>
        <v>0</v>
      </c>
      <c r="AH1037" s="411">
        <f t="shared" ref="AH1037" si="3026">AH1036</f>
        <v>0</v>
      </c>
      <c r="AI1037" s="411">
        <f t="shared" ref="AI1037" si="3027">AI1036</f>
        <v>0</v>
      </c>
      <c r="AJ1037" s="411">
        <f t="shared" ref="AJ1037" si="3028">AJ1036</f>
        <v>0</v>
      </c>
      <c r="AK1037" s="411">
        <f t="shared" ref="AK1037" si="3029">AK1036</f>
        <v>0</v>
      </c>
      <c r="AL1037" s="411">
        <f t="shared" ref="AL1037" si="303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22</v>
      </c>
      <c r="B1039" s="428" t="s">
        <v>114</v>
      </c>
      <c r="C1039" s="291" t="s">
        <v>25</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0"/>
      <c r="Z1039" s="410"/>
      <c r="AA1039" s="410"/>
      <c r="AB1039" s="410"/>
      <c r="AC1039" s="410"/>
      <c r="AD1039" s="410"/>
      <c r="AE1039" s="410"/>
      <c r="AF1039" s="410"/>
      <c r="AG1039" s="410"/>
      <c r="AH1039" s="410"/>
      <c r="AI1039" s="410"/>
      <c r="AJ1039" s="410"/>
      <c r="AK1039" s="410"/>
      <c r="AL1039" s="410"/>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1">
        <f>Y1039</f>
        <v>0</v>
      </c>
      <c r="Z1040" s="411">
        <f t="shared" ref="Z1040" si="3031">Z1039</f>
        <v>0</v>
      </c>
      <c r="AA1040" s="411">
        <f t="shared" ref="AA1040" si="3032">AA1039</f>
        <v>0</v>
      </c>
      <c r="AB1040" s="411">
        <f t="shared" ref="AB1040" si="3033">AB1039</f>
        <v>0</v>
      </c>
      <c r="AC1040" s="411">
        <f t="shared" ref="AC1040" si="3034">AC1039</f>
        <v>0</v>
      </c>
      <c r="AD1040" s="411">
        <f t="shared" ref="AD1040" si="3035">AD1039</f>
        <v>0</v>
      </c>
      <c r="AE1040" s="411">
        <f t="shared" ref="AE1040" si="3036">AE1039</f>
        <v>0</v>
      </c>
      <c r="AF1040" s="411">
        <f t="shared" ref="AF1040" si="3037">AF1039</f>
        <v>0</v>
      </c>
      <c r="AG1040" s="411">
        <f t="shared" ref="AG1040" si="3038">AG1039</f>
        <v>0</v>
      </c>
      <c r="AH1040" s="411">
        <f t="shared" ref="AH1040" si="3039">AH1039</f>
        <v>0</v>
      </c>
      <c r="AI1040" s="411">
        <f t="shared" ref="AI1040" si="3040">AI1039</f>
        <v>0</v>
      </c>
      <c r="AJ1040" s="411">
        <f t="shared" ref="AJ1040" si="3041">AJ1039</f>
        <v>0</v>
      </c>
      <c r="AK1040" s="411">
        <f t="shared" ref="AK1040" si="3042">AK1039</f>
        <v>0</v>
      </c>
      <c r="AL1040" s="411">
        <f t="shared" ref="AL1040" si="304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23</v>
      </c>
      <c r="B1042" s="428" t="s">
        <v>115</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Y1042</f>
        <v>0</v>
      </c>
      <c r="Z1043" s="411">
        <f t="shared" ref="Z1043" si="3044">Z1042</f>
        <v>0</v>
      </c>
      <c r="AA1043" s="411">
        <f t="shared" ref="AA1043" si="3045">AA1042</f>
        <v>0</v>
      </c>
      <c r="AB1043" s="411">
        <f t="shared" ref="AB1043" si="3046">AB1042</f>
        <v>0</v>
      </c>
      <c r="AC1043" s="411">
        <f t="shared" ref="AC1043" si="3047">AC1042</f>
        <v>0</v>
      </c>
      <c r="AD1043" s="411">
        <f t="shared" ref="AD1043" si="3048">AD1042</f>
        <v>0</v>
      </c>
      <c r="AE1043" s="411">
        <f t="shared" ref="AE1043" si="3049">AE1042</f>
        <v>0</v>
      </c>
      <c r="AF1043" s="411">
        <f t="shared" ref="AF1043" si="3050">AF1042</f>
        <v>0</v>
      </c>
      <c r="AG1043" s="411">
        <f t="shared" ref="AG1043" si="3051">AG1042</f>
        <v>0</v>
      </c>
      <c r="AH1043" s="411">
        <f t="shared" ref="AH1043" si="3052">AH1042</f>
        <v>0</v>
      </c>
      <c r="AI1043" s="411">
        <f t="shared" ref="AI1043" si="3053">AI1042</f>
        <v>0</v>
      </c>
      <c r="AJ1043" s="411">
        <f t="shared" ref="AJ1043" si="3054">AJ1042</f>
        <v>0</v>
      </c>
      <c r="AK1043" s="411">
        <f t="shared" ref="AK1043" si="3055">AK1042</f>
        <v>0</v>
      </c>
      <c r="AL1043" s="411">
        <f t="shared" ref="AL1043" si="3056">AL1042</f>
        <v>0</v>
      </c>
      <c r="AM1043" s="306"/>
    </row>
    <row r="1044" spans="1:39" ht="15" hidden="1" customHeight="1" outlineLevel="1">
      <c r="A1044" s="532"/>
      <c r="B1044" s="430"/>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24</v>
      </c>
      <c r="B1045" s="428" t="s">
        <v>116</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Y1045</f>
        <v>0</v>
      </c>
      <c r="Z1046" s="411">
        <f t="shared" ref="Z1046" si="3057">Z1045</f>
        <v>0</v>
      </c>
      <c r="AA1046" s="411">
        <f t="shared" ref="AA1046" si="3058">AA1045</f>
        <v>0</v>
      </c>
      <c r="AB1046" s="411">
        <f t="shared" ref="AB1046" si="3059">AB1045</f>
        <v>0</v>
      </c>
      <c r="AC1046" s="411">
        <f t="shared" ref="AC1046" si="3060">AC1045</f>
        <v>0</v>
      </c>
      <c r="AD1046" s="411">
        <f t="shared" ref="AD1046" si="3061">AD1045</f>
        <v>0</v>
      </c>
      <c r="AE1046" s="411">
        <f t="shared" ref="AE1046" si="3062">AE1045</f>
        <v>0</v>
      </c>
      <c r="AF1046" s="411">
        <f t="shared" ref="AF1046" si="3063">AF1045</f>
        <v>0</v>
      </c>
      <c r="AG1046" s="411">
        <f t="shared" ref="AG1046" si="3064">AG1045</f>
        <v>0</v>
      </c>
      <c r="AH1046" s="411">
        <f t="shared" ref="AH1046" si="3065">AH1045</f>
        <v>0</v>
      </c>
      <c r="AI1046" s="411">
        <f t="shared" ref="AI1046" si="3066">AI1045</f>
        <v>0</v>
      </c>
      <c r="AJ1046" s="411">
        <f t="shared" ref="AJ1046" si="3067">AJ1045</f>
        <v>0</v>
      </c>
      <c r="AK1046" s="411">
        <f t="shared" ref="AK1046" si="3068">AK1045</f>
        <v>0</v>
      </c>
      <c r="AL1046" s="411">
        <f t="shared" ref="AL1046" si="306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c r="B1048" s="288" t="s">
        <v>499</v>
      </c>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25</v>
      </c>
      <c r="B1049" s="428" t="s">
        <v>117</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 t="shared" ref="Z1050" si="3070">Z1049</f>
        <v>0</v>
      </c>
      <c r="AA1050" s="411">
        <f t="shared" ref="AA1050" si="3071">AA1049</f>
        <v>0</v>
      </c>
      <c r="AB1050" s="411">
        <f t="shared" ref="AB1050" si="3072">AB1049</f>
        <v>0</v>
      </c>
      <c r="AC1050" s="411">
        <f t="shared" ref="AC1050" si="3073">AC1049</f>
        <v>0</v>
      </c>
      <c r="AD1050" s="411">
        <f t="shared" ref="AD1050" si="3074">AD1049</f>
        <v>0</v>
      </c>
      <c r="AE1050" s="411">
        <f t="shared" ref="AE1050" si="3075">AE1049</f>
        <v>0</v>
      </c>
      <c r="AF1050" s="411">
        <f t="shared" ref="AF1050" si="3076">AF1049</f>
        <v>0</v>
      </c>
      <c r="AG1050" s="411">
        <f t="shared" ref="AG1050" si="3077">AG1049</f>
        <v>0</v>
      </c>
      <c r="AH1050" s="411">
        <f t="shared" ref="AH1050" si="3078">AH1049</f>
        <v>0</v>
      </c>
      <c r="AI1050" s="411">
        <f t="shared" ref="AI1050" si="3079">AI1049</f>
        <v>0</v>
      </c>
      <c r="AJ1050" s="411">
        <f t="shared" ref="AJ1050" si="3080">AJ1049</f>
        <v>0</v>
      </c>
      <c r="AK1050" s="411">
        <f t="shared" ref="AK1050" si="3081">AK1049</f>
        <v>0</v>
      </c>
      <c r="AL1050" s="411">
        <f t="shared" ref="AL1050" si="3082">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26</v>
      </c>
      <c r="B1052" s="428" t="s">
        <v>118</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083">Z1052</f>
        <v>0</v>
      </c>
      <c r="AA1053" s="411">
        <f t="shared" ref="AA1053" si="3084">AA1052</f>
        <v>0</v>
      </c>
      <c r="AB1053" s="411">
        <f t="shared" ref="AB1053" si="3085">AB1052</f>
        <v>0</v>
      </c>
      <c r="AC1053" s="411">
        <f t="shared" ref="AC1053" si="3086">AC1052</f>
        <v>0</v>
      </c>
      <c r="AD1053" s="411">
        <f t="shared" ref="AD1053" si="3087">AD1052</f>
        <v>0</v>
      </c>
      <c r="AE1053" s="411">
        <f t="shared" ref="AE1053" si="3088">AE1052</f>
        <v>0</v>
      </c>
      <c r="AF1053" s="411">
        <f t="shared" ref="AF1053" si="3089">AF1052</f>
        <v>0</v>
      </c>
      <c r="AG1053" s="411">
        <f t="shared" ref="AG1053" si="3090">AG1052</f>
        <v>0</v>
      </c>
      <c r="AH1053" s="411">
        <f t="shared" ref="AH1053" si="3091">AH1052</f>
        <v>0</v>
      </c>
      <c r="AI1053" s="411">
        <f t="shared" ref="AI1053" si="3092">AI1052</f>
        <v>0</v>
      </c>
      <c r="AJ1053" s="411">
        <f t="shared" ref="AJ1053" si="3093">AJ1052</f>
        <v>0</v>
      </c>
      <c r="AK1053" s="411">
        <f t="shared" ref="AK1053" si="3094">AK1052</f>
        <v>0</v>
      </c>
      <c r="AL1053" s="411">
        <f t="shared" ref="AL1053" si="3095">AL1052</f>
        <v>0</v>
      </c>
      <c r="AM1053" s="306"/>
    </row>
    <row r="1054" spans="1:39" ht="15" hidden="1" customHeight="1" outlineLevel="1">
      <c r="A1054" s="532"/>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27</v>
      </c>
      <c r="B1055" s="428" t="s">
        <v>119</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096">Z1055</f>
        <v>0</v>
      </c>
      <c r="AA1056" s="411">
        <f t="shared" ref="AA1056" si="3097">AA1055</f>
        <v>0</v>
      </c>
      <c r="AB1056" s="411">
        <f t="shared" ref="AB1056" si="3098">AB1055</f>
        <v>0</v>
      </c>
      <c r="AC1056" s="411">
        <f t="shared" ref="AC1056" si="3099">AC1055</f>
        <v>0</v>
      </c>
      <c r="AD1056" s="411">
        <f t="shared" ref="AD1056" si="3100">AD1055</f>
        <v>0</v>
      </c>
      <c r="AE1056" s="411">
        <f t="shared" ref="AE1056" si="3101">AE1055</f>
        <v>0</v>
      </c>
      <c r="AF1056" s="411">
        <f t="shared" ref="AF1056" si="3102">AF1055</f>
        <v>0</v>
      </c>
      <c r="AG1056" s="411">
        <f t="shared" ref="AG1056" si="3103">AG1055</f>
        <v>0</v>
      </c>
      <c r="AH1056" s="411">
        <f t="shared" ref="AH1056" si="3104">AH1055</f>
        <v>0</v>
      </c>
      <c r="AI1056" s="411">
        <f t="shared" ref="AI1056" si="3105">AI1055</f>
        <v>0</v>
      </c>
      <c r="AJ1056" s="411">
        <f t="shared" ref="AJ1056" si="3106">AJ1055</f>
        <v>0</v>
      </c>
      <c r="AK1056" s="411">
        <f t="shared" ref="AK1056" si="3107">AK1055</f>
        <v>0</v>
      </c>
      <c r="AL1056" s="411">
        <f t="shared" ref="AL1056" si="3108">AL1055</f>
        <v>0</v>
      </c>
      <c r="AM1056" s="306"/>
    </row>
    <row r="1057" spans="1:39" ht="15" hidden="1" customHeight="1" outlineLevel="1">
      <c r="A1057" s="532"/>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28</v>
      </c>
      <c r="B1058" s="428" t="s">
        <v>120</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Z1058</f>
        <v>0</v>
      </c>
      <c r="AA1059" s="411">
        <f t="shared" ref="AA1059" si="3109">AA1058</f>
        <v>0</v>
      </c>
      <c r="AB1059" s="411">
        <f t="shared" ref="AB1059" si="3110">AB1058</f>
        <v>0</v>
      </c>
      <c r="AC1059" s="411">
        <f t="shared" ref="AC1059" si="3111">AC1058</f>
        <v>0</v>
      </c>
      <c r="AD1059" s="411">
        <f t="shared" ref="AD1059" si="3112">AD1058</f>
        <v>0</v>
      </c>
      <c r="AE1059" s="411">
        <f>AE1058</f>
        <v>0</v>
      </c>
      <c r="AF1059" s="411">
        <f t="shared" ref="AF1059" si="3113">AF1058</f>
        <v>0</v>
      </c>
      <c r="AG1059" s="411">
        <f t="shared" ref="AG1059" si="3114">AG1058</f>
        <v>0</v>
      </c>
      <c r="AH1059" s="411">
        <f t="shared" ref="AH1059" si="3115">AH1058</f>
        <v>0</v>
      </c>
      <c r="AI1059" s="411">
        <f t="shared" ref="AI1059" si="3116">AI1058</f>
        <v>0</v>
      </c>
      <c r="AJ1059" s="411">
        <f t="shared" ref="AJ1059" si="3117">AJ1058</f>
        <v>0</v>
      </c>
      <c r="AK1059" s="411">
        <f t="shared" ref="AK1059" si="3118">AK1058</f>
        <v>0</v>
      </c>
      <c r="AL1059" s="411">
        <f t="shared" ref="AL1059" si="3119">AL1058</f>
        <v>0</v>
      </c>
      <c r="AM1059" s="306"/>
    </row>
    <row r="1060" spans="1:39" ht="15" hidden="1" customHeight="1" outlineLevel="1">
      <c r="A1060" s="532"/>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29</v>
      </c>
      <c r="B1061" s="428" t="s">
        <v>121</v>
      </c>
      <c r="C1061" s="291" t="s">
        <v>25</v>
      </c>
      <c r="D1061" s="295"/>
      <c r="E1061" s="295"/>
      <c r="F1061" s="295"/>
      <c r="G1061" s="295"/>
      <c r="H1061" s="295"/>
      <c r="I1061" s="295"/>
      <c r="J1061" s="295"/>
      <c r="K1061" s="295"/>
      <c r="L1061" s="295"/>
      <c r="M1061" s="295"/>
      <c r="N1061" s="295">
        <v>3</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3</v>
      </c>
      <c r="O1062" s="295"/>
      <c r="P1062" s="295"/>
      <c r="Q1062" s="295"/>
      <c r="R1062" s="295"/>
      <c r="S1062" s="295"/>
      <c r="T1062" s="295"/>
      <c r="U1062" s="295"/>
      <c r="V1062" s="295"/>
      <c r="W1062" s="295"/>
      <c r="X1062" s="295"/>
      <c r="Y1062" s="411">
        <f>Y1061</f>
        <v>0</v>
      </c>
      <c r="Z1062" s="411">
        <f t="shared" ref="Z1062" si="3120">Z1061</f>
        <v>0</v>
      </c>
      <c r="AA1062" s="411">
        <f t="shared" ref="AA1062" si="3121">AA1061</f>
        <v>0</v>
      </c>
      <c r="AB1062" s="411">
        <f t="shared" ref="AB1062" si="3122">AB1061</f>
        <v>0</v>
      </c>
      <c r="AC1062" s="411">
        <f t="shared" ref="AC1062" si="3123">AC1061</f>
        <v>0</v>
      </c>
      <c r="AD1062" s="411">
        <f t="shared" ref="AD1062" si="3124">AD1061</f>
        <v>0</v>
      </c>
      <c r="AE1062" s="411">
        <f t="shared" ref="AE1062" si="3125">AE1061</f>
        <v>0</v>
      </c>
      <c r="AF1062" s="411">
        <f t="shared" ref="AF1062" si="3126">AF1061</f>
        <v>0</v>
      </c>
      <c r="AG1062" s="411">
        <f t="shared" ref="AG1062" si="3127">AG1061</f>
        <v>0</v>
      </c>
      <c r="AH1062" s="411">
        <f t="shared" ref="AH1062" si="3128">AH1061</f>
        <v>0</v>
      </c>
      <c r="AI1062" s="411">
        <f t="shared" ref="AI1062" si="3129">AI1061</f>
        <v>0</v>
      </c>
      <c r="AJ1062" s="411">
        <f t="shared" ref="AJ1062" si="3130">AJ1061</f>
        <v>0</v>
      </c>
      <c r="AK1062" s="411">
        <f t="shared" ref="AK1062" si="3131">AK1061</f>
        <v>0</v>
      </c>
      <c r="AL1062" s="411">
        <f t="shared" ref="AL1062" si="3132">AL1061</f>
        <v>0</v>
      </c>
      <c r="AM1062" s="306"/>
    </row>
    <row r="1063" spans="1:39" ht="15" hidden="1" customHeight="1" outlineLevel="1">
      <c r="A1063" s="532"/>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30</v>
      </c>
      <c r="B1064" s="428" t="s">
        <v>122</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Y1064</f>
        <v>0</v>
      </c>
      <c r="Z1065" s="411">
        <f t="shared" ref="Z1065" si="3133">Z1064</f>
        <v>0</v>
      </c>
      <c r="AA1065" s="411">
        <f t="shared" ref="AA1065" si="3134">AA1064</f>
        <v>0</v>
      </c>
      <c r="AB1065" s="411">
        <f t="shared" ref="AB1065" si="3135">AB1064</f>
        <v>0</v>
      </c>
      <c r="AC1065" s="411">
        <f t="shared" ref="AC1065" si="3136">AC1064</f>
        <v>0</v>
      </c>
      <c r="AD1065" s="411">
        <f t="shared" ref="AD1065" si="3137">AD1064</f>
        <v>0</v>
      </c>
      <c r="AE1065" s="411">
        <f t="shared" ref="AE1065" si="3138">AE1064</f>
        <v>0</v>
      </c>
      <c r="AF1065" s="411">
        <f t="shared" ref="AF1065" si="3139">AF1064</f>
        <v>0</v>
      </c>
      <c r="AG1065" s="411">
        <f t="shared" ref="AG1065" si="3140">AG1064</f>
        <v>0</v>
      </c>
      <c r="AH1065" s="411">
        <f t="shared" ref="AH1065" si="3141">AH1064</f>
        <v>0</v>
      </c>
      <c r="AI1065" s="411">
        <f t="shared" ref="AI1065" si="3142">AI1064</f>
        <v>0</v>
      </c>
      <c r="AJ1065" s="411">
        <f t="shared" ref="AJ1065" si="3143">AJ1064</f>
        <v>0</v>
      </c>
      <c r="AK1065" s="411">
        <f t="shared" ref="AK1065" si="3144">AK1064</f>
        <v>0</v>
      </c>
      <c r="AL1065" s="411">
        <f t="shared" ref="AL1065" si="3145">AL1064</f>
        <v>0</v>
      </c>
      <c r="AM1065" s="306"/>
    </row>
    <row r="1066" spans="1:39" ht="15" hidden="1" customHeight="1" outlineLevel="1">
      <c r="A1066" s="532"/>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31</v>
      </c>
      <c r="B1067" s="428" t="s">
        <v>123</v>
      </c>
      <c r="C1067" s="291" t="s">
        <v>25</v>
      </c>
      <c r="D1067" s="295"/>
      <c r="E1067" s="295"/>
      <c r="F1067" s="295"/>
      <c r="G1067" s="295"/>
      <c r="H1067" s="295"/>
      <c r="I1067" s="295"/>
      <c r="J1067" s="295"/>
      <c r="K1067" s="295"/>
      <c r="L1067" s="295"/>
      <c r="M1067" s="295"/>
      <c r="N1067" s="295">
        <v>12</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12</v>
      </c>
      <c r="O1068" s="295"/>
      <c r="P1068" s="295"/>
      <c r="Q1068" s="295"/>
      <c r="R1068" s="295"/>
      <c r="S1068" s="295"/>
      <c r="T1068" s="295"/>
      <c r="U1068" s="295"/>
      <c r="V1068" s="295"/>
      <c r="W1068" s="295"/>
      <c r="X1068" s="295"/>
      <c r="Y1068" s="411">
        <f>Y1067</f>
        <v>0</v>
      </c>
      <c r="Z1068" s="411">
        <f t="shared" ref="Z1068" si="3146">Z1067</f>
        <v>0</v>
      </c>
      <c r="AA1068" s="411">
        <f t="shared" ref="AA1068" si="3147">AA1067</f>
        <v>0</v>
      </c>
      <c r="AB1068" s="411">
        <f t="shared" ref="AB1068" si="3148">AB1067</f>
        <v>0</v>
      </c>
      <c r="AC1068" s="411">
        <f t="shared" ref="AC1068" si="3149">AC1067</f>
        <v>0</v>
      </c>
      <c r="AD1068" s="411">
        <f t="shared" ref="AD1068" si="3150">AD1067</f>
        <v>0</v>
      </c>
      <c r="AE1068" s="411">
        <f t="shared" ref="AE1068" si="3151">AE1067</f>
        <v>0</v>
      </c>
      <c r="AF1068" s="411">
        <f t="shared" ref="AF1068" si="3152">AF1067</f>
        <v>0</v>
      </c>
      <c r="AG1068" s="411">
        <f t="shared" ref="AG1068" si="3153">AG1067</f>
        <v>0</v>
      </c>
      <c r="AH1068" s="411">
        <f t="shared" ref="AH1068" si="3154">AH1067</f>
        <v>0</v>
      </c>
      <c r="AI1068" s="411">
        <f t="shared" ref="AI1068" si="3155">AI1067</f>
        <v>0</v>
      </c>
      <c r="AJ1068" s="411">
        <f t="shared" ref="AJ1068" si="3156">AJ1067</f>
        <v>0</v>
      </c>
      <c r="AK1068" s="411">
        <f t="shared" ref="AK1068" si="3157">AK1067</f>
        <v>0</v>
      </c>
      <c r="AL1068" s="411">
        <f t="shared" ref="AL1068" si="3158">AL1067</f>
        <v>0</v>
      </c>
      <c r="AM1068" s="306"/>
    </row>
    <row r="1069" spans="1:39" ht="15" hidden="1" customHeight="1" outlineLevel="1">
      <c r="A1069" s="532"/>
      <c r="B1069" s="428"/>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32</v>
      </c>
      <c r="B1070" s="428" t="s">
        <v>124</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Y1070</f>
        <v>0</v>
      </c>
      <c r="Z1071" s="411">
        <f t="shared" ref="Z1071" si="3159">Z1070</f>
        <v>0</v>
      </c>
      <c r="AA1071" s="411">
        <f t="shared" ref="AA1071" si="3160">AA1070</f>
        <v>0</v>
      </c>
      <c r="AB1071" s="411">
        <f t="shared" ref="AB1071" si="3161">AB1070</f>
        <v>0</v>
      </c>
      <c r="AC1071" s="411">
        <f t="shared" ref="AC1071" si="3162">AC1070</f>
        <v>0</v>
      </c>
      <c r="AD1071" s="411">
        <f t="shared" ref="AD1071" si="3163">AD1070</f>
        <v>0</v>
      </c>
      <c r="AE1071" s="411">
        <f t="shared" ref="AE1071" si="3164">AE1070</f>
        <v>0</v>
      </c>
      <c r="AF1071" s="411">
        <f t="shared" ref="AF1071" si="3165">AF1070</f>
        <v>0</v>
      </c>
      <c r="AG1071" s="411">
        <f t="shared" ref="AG1071" si="3166">AG1070</f>
        <v>0</v>
      </c>
      <c r="AH1071" s="411">
        <f t="shared" ref="AH1071" si="3167">AH1070</f>
        <v>0</v>
      </c>
      <c r="AI1071" s="411">
        <f t="shared" ref="AI1071" si="3168">AI1070</f>
        <v>0</v>
      </c>
      <c r="AJ1071" s="411">
        <f t="shared" ref="AJ1071" si="3169">AJ1070</f>
        <v>0</v>
      </c>
      <c r="AK1071" s="411">
        <f t="shared" ref="AK1071" si="3170">AK1070</f>
        <v>0</v>
      </c>
      <c r="AL1071" s="411">
        <f t="shared" ref="AL1071" si="3171">AL1070</f>
        <v>0</v>
      </c>
      <c r="AM1071" s="306"/>
    </row>
    <row r="1072" spans="1:39" ht="15" hidden="1" customHeight="1" outlineLevel="1">
      <c r="A1072" s="532"/>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c r="B1073" s="288" t="s">
        <v>500</v>
      </c>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33</v>
      </c>
      <c r="B1074" s="428" t="s">
        <v>125</v>
      </c>
      <c r="C1074" s="291" t="s">
        <v>25</v>
      </c>
      <c r="D1074" s="295"/>
      <c r="E1074" s="295"/>
      <c r="F1074" s="295"/>
      <c r="G1074" s="295"/>
      <c r="H1074" s="295"/>
      <c r="I1074" s="295"/>
      <c r="J1074" s="295"/>
      <c r="K1074" s="295"/>
      <c r="L1074" s="295"/>
      <c r="M1074" s="295"/>
      <c r="N1074" s="295">
        <v>0</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0</v>
      </c>
      <c r="O1075" s="295"/>
      <c r="P1075" s="295"/>
      <c r="Q1075" s="295"/>
      <c r="R1075" s="295"/>
      <c r="S1075" s="295"/>
      <c r="T1075" s="295"/>
      <c r="U1075" s="295"/>
      <c r="V1075" s="295"/>
      <c r="W1075" s="295"/>
      <c r="X1075" s="295"/>
      <c r="Y1075" s="411">
        <f>Y1074</f>
        <v>0</v>
      </c>
      <c r="Z1075" s="411">
        <f t="shared" ref="Z1075" si="3172">Z1074</f>
        <v>0</v>
      </c>
      <c r="AA1075" s="411">
        <f t="shared" ref="AA1075" si="3173">AA1074</f>
        <v>0</v>
      </c>
      <c r="AB1075" s="411">
        <f t="shared" ref="AB1075" si="3174">AB1074</f>
        <v>0</v>
      </c>
      <c r="AC1075" s="411">
        <f t="shared" ref="AC1075" si="3175">AC1074</f>
        <v>0</v>
      </c>
      <c r="AD1075" s="411">
        <f t="shared" ref="AD1075" si="3176">AD1074</f>
        <v>0</v>
      </c>
      <c r="AE1075" s="411">
        <f t="shared" ref="AE1075" si="3177">AE1074</f>
        <v>0</v>
      </c>
      <c r="AF1075" s="411">
        <f t="shared" ref="AF1075" si="3178">AF1074</f>
        <v>0</v>
      </c>
      <c r="AG1075" s="411">
        <f t="shared" ref="AG1075" si="3179">AG1074</f>
        <v>0</v>
      </c>
      <c r="AH1075" s="411">
        <f t="shared" ref="AH1075" si="3180">AH1074</f>
        <v>0</v>
      </c>
      <c r="AI1075" s="411">
        <f t="shared" ref="AI1075" si="3181">AI1074</f>
        <v>0</v>
      </c>
      <c r="AJ1075" s="411">
        <f t="shared" ref="AJ1075" si="3182">AJ1074</f>
        <v>0</v>
      </c>
      <c r="AK1075" s="411">
        <f t="shared" ref="AK1075" si="3183">AK1074</f>
        <v>0</v>
      </c>
      <c r="AL1075" s="411">
        <f t="shared" ref="AL1075" si="318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34</v>
      </c>
      <c r="B1077" s="428" t="s">
        <v>126</v>
      </c>
      <c r="C1077" s="291" t="s">
        <v>25</v>
      </c>
      <c r="D1077" s="295"/>
      <c r="E1077" s="295"/>
      <c r="F1077" s="295"/>
      <c r="G1077" s="295"/>
      <c r="H1077" s="295"/>
      <c r="I1077" s="295"/>
      <c r="J1077" s="295"/>
      <c r="K1077" s="295"/>
      <c r="L1077" s="295"/>
      <c r="M1077" s="295"/>
      <c r="N1077" s="295">
        <v>0</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0</v>
      </c>
      <c r="O1078" s="295"/>
      <c r="P1078" s="295"/>
      <c r="Q1078" s="295"/>
      <c r="R1078" s="295"/>
      <c r="S1078" s="295"/>
      <c r="T1078" s="295"/>
      <c r="U1078" s="295"/>
      <c r="V1078" s="295"/>
      <c r="W1078" s="295"/>
      <c r="X1078" s="295"/>
      <c r="Y1078" s="411">
        <f>Y1077</f>
        <v>0</v>
      </c>
      <c r="Z1078" s="411">
        <f t="shared" ref="Z1078" si="3185">Z1077</f>
        <v>0</v>
      </c>
      <c r="AA1078" s="411">
        <f t="shared" ref="AA1078" si="3186">AA1077</f>
        <v>0</v>
      </c>
      <c r="AB1078" s="411">
        <f t="shared" ref="AB1078" si="3187">AB1077</f>
        <v>0</v>
      </c>
      <c r="AC1078" s="411">
        <f t="shared" ref="AC1078" si="3188">AC1077</f>
        <v>0</v>
      </c>
      <c r="AD1078" s="411">
        <f t="shared" ref="AD1078" si="3189">AD1077</f>
        <v>0</v>
      </c>
      <c r="AE1078" s="411">
        <f t="shared" ref="AE1078" si="3190">AE1077</f>
        <v>0</v>
      </c>
      <c r="AF1078" s="411">
        <f t="shared" ref="AF1078" si="3191">AF1077</f>
        <v>0</v>
      </c>
      <c r="AG1078" s="411">
        <f t="shared" ref="AG1078" si="3192">AG1077</f>
        <v>0</v>
      </c>
      <c r="AH1078" s="411">
        <f t="shared" ref="AH1078" si="3193">AH1077</f>
        <v>0</v>
      </c>
      <c r="AI1078" s="411">
        <f t="shared" ref="AI1078" si="3194">AI1077</f>
        <v>0</v>
      </c>
      <c r="AJ1078" s="411">
        <f t="shared" ref="AJ1078" si="3195">AJ1077</f>
        <v>0</v>
      </c>
      <c r="AK1078" s="411">
        <f t="shared" ref="AK1078" si="3196">AK1077</f>
        <v>0</v>
      </c>
      <c r="AL1078" s="411">
        <f t="shared" ref="AL1078" si="319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35</v>
      </c>
      <c r="B1080" s="428" t="s">
        <v>127</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Y1080</f>
        <v>0</v>
      </c>
      <c r="Z1081" s="411">
        <f t="shared" ref="Z1081" si="3198">Z1080</f>
        <v>0</v>
      </c>
      <c r="AA1081" s="411">
        <f t="shared" ref="AA1081" si="3199">AA1080</f>
        <v>0</v>
      </c>
      <c r="AB1081" s="411">
        <f t="shared" ref="AB1081" si="3200">AB1080</f>
        <v>0</v>
      </c>
      <c r="AC1081" s="411">
        <f t="shared" ref="AC1081" si="3201">AC1080</f>
        <v>0</v>
      </c>
      <c r="AD1081" s="411">
        <f t="shared" ref="AD1081" si="3202">AD1080</f>
        <v>0</v>
      </c>
      <c r="AE1081" s="411">
        <f t="shared" ref="AE1081" si="3203">AE1080</f>
        <v>0</v>
      </c>
      <c r="AF1081" s="411">
        <f t="shared" ref="AF1081" si="3204">AF1080</f>
        <v>0</v>
      </c>
      <c r="AG1081" s="411">
        <f t="shared" ref="AG1081" si="3205">AG1080</f>
        <v>0</v>
      </c>
      <c r="AH1081" s="411">
        <f t="shared" ref="AH1081" si="3206">AH1080</f>
        <v>0</v>
      </c>
      <c r="AI1081" s="411">
        <f t="shared" ref="AI1081" si="3207">AI1080</f>
        <v>0</v>
      </c>
      <c r="AJ1081" s="411">
        <f t="shared" ref="AJ1081" si="3208">AJ1080</f>
        <v>0</v>
      </c>
      <c r="AK1081" s="411">
        <f t="shared" ref="AK1081" si="3209">AK1080</f>
        <v>0</v>
      </c>
      <c r="AL1081" s="411">
        <f t="shared" ref="AL1081" si="3210">AL1080</f>
        <v>0</v>
      </c>
      <c r="AM1081" s="306"/>
    </row>
    <row r="1082" spans="1:39" ht="15" hidden="1" customHeight="1" outlineLevel="1">
      <c r="A1082" s="532"/>
      <c r="B1082" s="431"/>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c r="B1083" s="288" t="s">
        <v>501</v>
      </c>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28.5" hidden="1" customHeight="1" outlineLevel="1">
      <c r="A1084" s="532">
        <v>36</v>
      </c>
      <c r="B1084" s="428" t="s">
        <v>128</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211">Z1084</f>
        <v>0</v>
      </c>
      <c r="AA1085" s="411">
        <f t="shared" ref="AA1085" si="3212">AA1084</f>
        <v>0</v>
      </c>
      <c r="AB1085" s="411">
        <f t="shared" ref="AB1085" si="3213">AB1084</f>
        <v>0</v>
      </c>
      <c r="AC1085" s="411">
        <f t="shared" ref="AC1085" si="3214">AC1084</f>
        <v>0</v>
      </c>
      <c r="AD1085" s="411">
        <f t="shared" ref="AD1085" si="3215">AD1084</f>
        <v>0</v>
      </c>
      <c r="AE1085" s="411">
        <f t="shared" ref="AE1085" si="3216">AE1084</f>
        <v>0</v>
      </c>
      <c r="AF1085" s="411">
        <f t="shared" ref="AF1085" si="3217">AF1084</f>
        <v>0</v>
      </c>
      <c r="AG1085" s="411">
        <f t="shared" ref="AG1085" si="3218">AG1084</f>
        <v>0</v>
      </c>
      <c r="AH1085" s="411">
        <f t="shared" ref="AH1085" si="3219">AH1084</f>
        <v>0</v>
      </c>
      <c r="AI1085" s="411">
        <f t="shared" ref="AI1085" si="3220">AI1084</f>
        <v>0</v>
      </c>
      <c r="AJ1085" s="411">
        <f t="shared" ref="AJ1085" si="3221">AJ1084</f>
        <v>0</v>
      </c>
      <c r="AK1085" s="411">
        <f t="shared" ref="AK1085" si="3222">AK1084</f>
        <v>0</v>
      </c>
      <c r="AL1085" s="411">
        <f t="shared" ref="AL1085" si="3223">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2">
        <v>37</v>
      </c>
      <c r="B1087" s="428" t="s">
        <v>129</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3224">Z1087</f>
        <v>0</v>
      </c>
      <c r="AA1088" s="411">
        <f t="shared" ref="AA1088" si="3225">AA1087</f>
        <v>0</v>
      </c>
      <c r="AB1088" s="411">
        <f t="shared" ref="AB1088" si="3226">AB1087</f>
        <v>0</v>
      </c>
      <c r="AC1088" s="411">
        <f t="shared" ref="AC1088" si="3227">AC1087</f>
        <v>0</v>
      </c>
      <c r="AD1088" s="411">
        <f t="shared" ref="AD1088" si="3228">AD1087</f>
        <v>0</v>
      </c>
      <c r="AE1088" s="411">
        <f t="shared" ref="AE1088" si="3229">AE1087</f>
        <v>0</v>
      </c>
      <c r="AF1088" s="411">
        <f t="shared" ref="AF1088" si="3230">AF1087</f>
        <v>0</v>
      </c>
      <c r="AG1088" s="411">
        <f t="shared" ref="AG1088" si="3231">AG1087</f>
        <v>0</v>
      </c>
      <c r="AH1088" s="411">
        <f t="shared" ref="AH1088" si="3232">AH1087</f>
        <v>0</v>
      </c>
      <c r="AI1088" s="411">
        <f t="shared" ref="AI1088" si="3233">AI1087</f>
        <v>0</v>
      </c>
      <c r="AJ1088" s="411">
        <f t="shared" ref="AJ1088" si="3234">AJ1087</f>
        <v>0</v>
      </c>
      <c r="AK1088" s="411">
        <f t="shared" ref="AK1088" si="3235">AK1087</f>
        <v>0</v>
      </c>
      <c r="AL1088" s="411">
        <f t="shared" ref="AL1088" si="3236">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15" hidden="1" customHeight="1" outlineLevel="1">
      <c r="A1090" s="532">
        <v>38</v>
      </c>
      <c r="B1090" s="428" t="s">
        <v>130</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3237">Z1090</f>
        <v>0</v>
      </c>
      <c r="AA1091" s="411">
        <f t="shared" ref="AA1091" si="3238">AA1090</f>
        <v>0</v>
      </c>
      <c r="AB1091" s="411">
        <f t="shared" ref="AB1091" si="3239">AB1090</f>
        <v>0</v>
      </c>
      <c r="AC1091" s="411">
        <f t="shared" ref="AC1091" si="3240">AC1090</f>
        <v>0</v>
      </c>
      <c r="AD1091" s="411">
        <f t="shared" ref="AD1091" si="3241">AD1090</f>
        <v>0</v>
      </c>
      <c r="AE1091" s="411">
        <f t="shared" ref="AE1091" si="3242">AE1090</f>
        <v>0</v>
      </c>
      <c r="AF1091" s="411">
        <f t="shared" ref="AF1091" si="3243">AF1090</f>
        <v>0</v>
      </c>
      <c r="AG1091" s="411">
        <f t="shared" ref="AG1091" si="3244">AG1090</f>
        <v>0</v>
      </c>
      <c r="AH1091" s="411">
        <f t="shared" ref="AH1091" si="3245">AH1090</f>
        <v>0</v>
      </c>
      <c r="AI1091" s="411">
        <f t="shared" ref="AI1091" si="3246">AI1090</f>
        <v>0</v>
      </c>
      <c r="AJ1091" s="411">
        <f t="shared" ref="AJ1091" si="3247">AJ1090</f>
        <v>0</v>
      </c>
      <c r="AK1091" s="411">
        <f t="shared" ref="AK1091" si="3248">AK1090</f>
        <v>0</v>
      </c>
      <c r="AL1091" s="411">
        <f t="shared" ref="AL1091" si="3249">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39</v>
      </c>
      <c r="B1093" s="428" t="s">
        <v>131</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250">Z1093</f>
        <v>0</v>
      </c>
      <c r="AA1094" s="411">
        <f t="shared" ref="AA1094" si="3251">AA1093</f>
        <v>0</v>
      </c>
      <c r="AB1094" s="411">
        <f t="shared" ref="AB1094" si="3252">AB1093</f>
        <v>0</v>
      </c>
      <c r="AC1094" s="411">
        <f t="shared" ref="AC1094" si="3253">AC1093</f>
        <v>0</v>
      </c>
      <c r="AD1094" s="411">
        <f t="shared" ref="AD1094" si="3254">AD1093</f>
        <v>0</v>
      </c>
      <c r="AE1094" s="411">
        <f t="shared" ref="AE1094" si="3255">AE1093</f>
        <v>0</v>
      </c>
      <c r="AF1094" s="411">
        <f t="shared" ref="AF1094" si="3256">AF1093</f>
        <v>0</v>
      </c>
      <c r="AG1094" s="411">
        <f t="shared" ref="AG1094" si="3257">AG1093</f>
        <v>0</v>
      </c>
      <c r="AH1094" s="411">
        <f t="shared" ref="AH1094" si="3258">AH1093</f>
        <v>0</v>
      </c>
      <c r="AI1094" s="411">
        <f t="shared" ref="AI1094" si="3259">AI1093</f>
        <v>0</v>
      </c>
      <c r="AJ1094" s="411">
        <f t="shared" ref="AJ1094" si="3260">AJ1093</f>
        <v>0</v>
      </c>
      <c r="AK1094" s="411">
        <f t="shared" ref="AK1094" si="3261">AK1093</f>
        <v>0</v>
      </c>
      <c r="AL1094" s="411">
        <f t="shared" ref="AL1094" si="3262">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2">
        <v>40</v>
      </c>
      <c r="B1096" s="428" t="s">
        <v>132</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263">Z1096</f>
        <v>0</v>
      </c>
      <c r="AA1097" s="411">
        <f t="shared" ref="AA1097" si="3264">AA1096</f>
        <v>0</v>
      </c>
      <c r="AB1097" s="411">
        <f t="shared" ref="AB1097" si="3265">AB1096</f>
        <v>0</v>
      </c>
      <c r="AC1097" s="411">
        <f t="shared" ref="AC1097" si="3266">AC1096</f>
        <v>0</v>
      </c>
      <c r="AD1097" s="411">
        <f t="shared" ref="AD1097" si="3267">AD1096</f>
        <v>0</v>
      </c>
      <c r="AE1097" s="411">
        <f t="shared" ref="AE1097" si="3268">AE1096</f>
        <v>0</v>
      </c>
      <c r="AF1097" s="411">
        <f t="shared" ref="AF1097" si="3269">AF1096</f>
        <v>0</v>
      </c>
      <c r="AG1097" s="411">
        <f t="shared" ref="AG1097" si="3270">AG1096</f>
        <v>0</v>
      </c>
      <c r="AH1097" s="411">
        <f t="shared" ref="AH1097" si="3271">AH1096</f>
        <v>0</v>
      </c>
      <c r="AI1097" s="411">
        <f t="shared" ref="AI1097" si="3272">AI1096</f>
        <v>0</v>
      </c>
      <c r="AJ1097" s="411">
        <f t="shared" ref="AJ1097" si="3273">AJ1096</f>
        <v>0</v>
      </c>
      <c r="AK1097" s="411">
        <f t="shared" ref="AK1097" si="3274">AK1096</f>
        <v>0</v>
      </c>
      <c r="AL1097" s="411">
        <f t="shared" ref="AL1097" si="3275">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28.5" hidden="1" customHeight="1" outlineLevel="1">
      <c r="A1099" s="532">
        <v>41</v>
      </c>
      <c r="B1099" s="428" t="s">
        <v>133</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276">Z1099</f>
        <v>0</v>
      </c>
      <c r="AA1100" s="411">
        <f t="shared" ref="AA1100" si="3277">AA1099</f>
        <v>0</v>
      </c>
      <c r="AB1100" s="411">
        <f t="shared" ref="AB1100" si="3278">AB1099</f>
        <v>0</v>
      </c>
      <c r="AC1100" s="411">
        <f t="shared" ref="AC1100" si="3279">AC1099</f>
        <v>0</v>
      </c>
      <c r="AD1100" s="411">
        <f t="shared" ref="AD1100" si="3280">AD1099</f>
        <v>0</v>
      </c>
      <c r="AE1100" s="411">
        <f t="shared" ref="AE1100" si="3281">AE1099</f>
        <v>0</v>
      </c>
      <c r="AF1100" s="411">
        <f t="shared" ref="AF1100" si="3282">AF1099</f>
        <v>0</v>
      </c>
      <c r="AG1100" s="411">
        <f t="shared" ref="AG1100" si="3283">AG1099</f>
        <v>0</v>
      </c>
      <c r="AH1100" s="411">
        <f t="shared" ref="AH1100" si="3284">AH1099</f>
        <v>0</v>
      </c>
      <c r="AI1100" s="411">
        <f t="shared" ref="AI1100" si="3285">AI1099</f>
        <v>0</v>
      </c>
      <c r="AJ1100" s="411">
        <f t="shared" ref="AJ1100" si="3286">AJ1099</f>
        <v>0</v>
      </c>
      <c r="AK1100" s="411">
        <f t="shared" ref="AK1100" si="3287">AK1099</f>
        <v>0</v>
      </c>
      <c r="AL1100" s="411">
        <f t="shared" ref="AL1100" si="3288">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28.5" hidden="1" customHeight="1" outlineLevel="1">
      <c r="A1102" s="532">
        <v>42</v>
      </c>
      <c r="B1102" s="428" t="s">
        <v>134</v>
      </c>
      <c r="C1102" s="291" t="s">
        <v>25</v>
      </c>
      <c r="D1102" s="295"/>
      <c r="E1102" s="295"/>
      <c r="F1102" s="295"/>
      <c r="G1102" s="295"/>
      <c r="H1102" s="295"/>
      <c r="I1102" s="295"/>
      <c r="J1102" s="295"/>
      <c r="K1102" s="295"/>
      <c r="L1102" s="295"/>
      <c r="M1102" s="295"/>
      <c r="N1102" s="291"/>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468"/>
      <c r="O1103" s="295"/>
      <c r="P1103" s="295"/>
      <c r="Q1103" s="295"/>
      <c r="R1103" s="295"/>
      <c r="S1103" s="295"/>
      <c r="T1103" s="295"/>
      <c r="U1103" s="295"/>
      <c r="V1103" s="295"/>
      <c r="W1103" s="295"/>
      <c r="X1103" s="295"/>
      <c r="Y1103" s="411">
        <f>Y1102</f>
        <v>0</v>
      </c>
      <c r="Z1103" s="411">
        <f t="shared" ref="Z1103" si="3289">Z1102</f>
        <v>0</v>
      </c>
      <c r="AA1103" s="411">
        <f t="shared" ref="AA1103" si="3290">AA1102</f>
        <v>0</v>
      </c>
      <c r="AB1103" s="411">
        <f t="shared" ref="AB1103" si="3291">AB1102</f>
        <v>0</v>
      </c>
      <c r="AC1103" s="411">
        <f t="shared" ref="AC1103" si="3292">AC1102</f>
        <v>0</v>
      </c>
      <c r="AD1103" s="411">
        <f t="shared" ref="AD1103" si="3293">AD1102</f>
        <v>0</v>
      </c>
      <c r="AE1103" s="411">
        <f t="shared" ref="AE1103" si="3294">AE1102</f>
        <v>0</v>
      </c>
      <c r="AF1103" s="411">
        <f t="shared" ref="AF1103" si="3295">AF1102</f>
        <v>0</v>
      </c>
      <c r="AG1103" s="411">
        <f t="shared" ref="AG1103" si="3296">AG1102</f>
        <v>0</v>
      </c>
      <c r="AH1103" s="411">
        <f t="shared" ref="AH1103" si="3297">AH1102</f>
        <v>0</v>
      </c>
      <c r="AI1103" s="411">
        <f t="shared" ref="AI1103" si="3298">AI1102</f>
        <v>0</v>
      </c>
      <c r="AJ1103" s="411">
        <f t="shared" ref="AJ1103" si="3299">AJ1102</f>
        <v>0</v>
      </c>
      <c r="AK1103" s="411">
        <f t="shared" ref="AK1103" si="3300">AK1102</f>
        <v>0</v>
      </c>
      <c r="AL1103" s="411">
        <f t="shared" ref="AL1103" si="3301">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15" hidden="1" customHeight="1" outlineLevel="1">
      <c r="A1105" s="532">
        <v>43</v>
      </c>
      <c r="B1105" s="428" t="s">
        <v>135</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3302">Z1105</f>
        <v>0</v>
      </c>
      <c r="AA1106" s="411">
        <f t="shared" ref="AA1106" si="3303">AA1105</f>
        <v>0</v>
      </c>
      <c r="AB1106" s="411">
        <f t="shared" ref="AB1106" si="3304">AB1105</f>
        <v>0</v>
      </c>
      <c r="AC1106" s="411">
        <f t="shared" ref="AC1106" si="3305">AC1105</f>
        <v>0</v>
      </c>
      <c r="AD1106" s="411">
        <f t="shared" ref="AD1106" si="3306">AD1105</f>
        <v>0</v>
      </c>
      <c r="AE1106" s="411">
        <f t="shared" ref="AE1106" si="3307">AE1105</f>
        <v>0</v>
      </c>
      <c r="AF1106" s="411">
        <f t="shared" ref="AF1106" si="3308">AF1105</f>
        <v>0</v>
      </c>
      <c r="AG1106" s="411">
        <f t="shared" ref="AG1106" si="3309">AG1105</f>
        <v>0</v>
      </c>
      <c r="AH1106" s="411">
        <f t="shared" ref="AH1106" si="3310">AH1105</f>
        <v>0</v>
      </c>
      <c r="AI1106" s="411">
        <f t="shared" ref="AI1106" si="3311">AI1105</f>
        <v>0</v>
      </c>
      <c r="AJ1106" s="411">
        <f t="shared" ref="AJ1106" si="3312">AJ1105</f>
        <v>0</v>
      </c>
      <c r="AK1106" s="411">
        <f t="shared" ref="AK1106" si="3313">AK1105</f>
        <v>0</v>
      </c>
      <c r="AL1106" s="411">
        <f t="shared" ref="AL1106" si="3314">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2">
        <v>44</v>
      </c>
      <c r="B1108" s="428" t="s">
        <v>136</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315">Z1108</f>
        <v>0</v>
      </c>
      <c r="AA1109" s="411">
        <f t="shared" ref="AA1109" si="3316">AA1108</f>
        <v>0</v>
      </c>
      <c r="AB1109" s="411">
        <f t="shared" ref="AB1109" si="3317">AB1108</f>
        <v>0</v>
      </c>
      <c r="AC1109" s="411">
        <f t="shared" ref="AC1109" si="3318">AC1108</f>
        <v>0</v>
      </c>
      <c r="AD1109" s="411">
        <f t="shared" ref="AD1109" si="3319">AD1108</f>
        <v>0</v>
      </c>
      <c r="AE1109" s="411">
        <f t="shared" ref="AE1109" si="3320">AE1108</f>
        <v>0</v>
      </c>
      <c r="AF1109" s="411">
        <f t="shared" ref="AF1109" si="3321">AF1108</f>
        <v>0</v>
      </c>
      <c r="AG1109" s="411">
        <f t="shared" ref="AG1109" si="3322">AG1108</f>
        <v>0</v>
      </c>
      <c r="AH1109" s="411">
        <f t="shared" ref="AH1109" si="3323">AH1108</f>
        <v>0</v>
      </c>
      <c r="AI1109" s="411">
        <f t="shared" ref="AI1109" si="3324">AI1108</f>
        <v>0</v>
      </c>
      <c r="AJ1109" s="411">
        <f t="shared" ref="AJ1109" si="3325">AJ1108</f>
        <v>0</v>
      </c>
      <c r="AK1109" s="411">
        <f t="shared" ref="AK1109" si="3326">AK1108</f>
        <v>0</v>
      </c>
      <c r="AL1109" s="411">
        <f t="shared" ref="AL1109" si="3327">AL1108</f>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2.450000000000003" hidden="1" customHeight="1" outlineLevel="1">
      <c r="A1111" s="532">
        <v>45</v>
      </c>
      <c r="B1111" s="428" t="s">
        <v>137</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3328">Z1111</f>
        <v>0</v>
      </c>
      <c r="AA1112" s="411">
        <f t="shared" ref="AA1112" si="3329">AA1111</f>
        <v>0</v>
      </c>
      <c r="AB1112" s="411">
        <f t="shared" ref="AB1112" si="3330">AB1111</f>
        <v>0</v>
      </c>
      <c r="AC1112" s="411">
        <f t="shared" ref="AC1112" si="3331">AC1111</f>
        <v>0</v>
      </c>
      <c r="AD1112" s="411">
        <f t="shared" ref="AD1112" si="3332">AD1111</f>
        <v>0</v>
      </c>
      <c r="AE1112" s="411">
        <f t="shared" ref="AE1112" si="3333">AE1111</f>
        <v>0</v>
      </c>
      <c r="AF1112" s="411">
        <f t="shared" ref="AF1112" si="3334">AF1111</f>
        <v>0</v>
      </c>
      <c r="AG1112" s="411">
        <f t="shared" ref="AG1112" si="3335">AG1111</f>
        <v>0</v>
      </c>
      <c r="AH1112" s="411">
        <f t="shared" ref="AH1112" si="3336">AH1111</f>
        <v>0</v>
      </c>
      <c r="AI1112" s="411">
        <f t="shared" ref="AI1112" si="3337">AI1111</f>
        <v>0</v>
      </c>
      <c r="AJ1112" s="411">
        <f t="shared" ref="AJ1112" si="3338">AJ1111</f>
        <v>0</v>
      </c>
      <c r="AK1112" s="411">
        <f t="shared" ref="AK1112" si="3339">AK1111</f>
        <v>0</v>
      </c>
      <c r="AL1112" s="411">
        <f t="shared" ref="AL1112" si="3340">AL1111</f>
        <v>0</v>
      </c>
      <c r="AM1112" s="306"/>
    </row>
    <row r="1113" spans="1:39" ht="15" hidden="1" customHeight="1" outlineLevel="1">
      <c r="A1113" s="532"/>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2.1" hidden="1" customHeight="1" outlineLevel="1">
      <c r="A1114" s="532">
        <v>46</v>
      </c>
      <c r="B1114" s="428" t="s">
        <v>138</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2"/>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3341">Z1114</f>
        <v>0</v>
      </c>
      <c r="AA1115" s="411">
        <f t="shared" ref="AA1115" si="3342">AA1114</f>
        <v>0</v>
      </c>
      <c r="AB1115" s="411">
        <f t="shared" ref="AB1115" si="3343">AB1114</f>
        <v>0</v>
      </c>
      <c r="AC1115" s="411">
        <f t="shared" ref="AC1115" si="3344">AC1114</f>
        <v>0</v>
      </c>
      <c r="AD1115" s="411">
        <f t="shared" ref="AD1115" si="3345">AD1114</f>
        <v>0</v>
      </c>
      <c r="AE1115" s="411">
        <f t="shared" ref="AE1115" si="3346">AE1114</f>
        <v>0</v>
      </c>
      <c r="AF1115" s="411">
        <f t="shared" ref="AF1115" si="3347">AF1114</f>
        <v>0</v>
      </c>
      <c r="AG1115" s="411">
        <f t="shared" ref="AG1115" si="3348">AG1114</f>
        <v>0</v>
      </c>
      <c r="AH1115" s="411">
        <f t="shared" ref="AH1115" si="3349">AH1114</f>
        <v>0</v>
      </c>
      <c r="AI1115" s="411">
        <f t="shared" ref="AI1115" si="3350">AI1114</f>
        <v>0</v>
      </c>
      <c r="AJ1115" s="411">
        <f t="shared" ref="AJ1115" si="3351">AJ1114</f>
        <v>0</v>
      </c>
      <c r="AK1115" s="411">
        <f t="shared" ref="AK1115" si="3352">AK1114</f>
        <v>0</v>
      </c>
      <c r="AL1115" s="411">
        <f t="shared" ref="AL1115" si="3353">AL1114</f>
        <v>0</v>
      </c>
      <c r="AM1115" s="306"/>
    </row>
    <row r="1116" spans="1:39" ht="15" hidden="1" customHeight="1" outlineLevel="1">
      <c r="A1116" s="532"/>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5.450000000000003" hidden="1" customHeight="1" outlineLevel="1">
      <c r="A1117" s="532">
        <v>47</v>
      </c>
      <c r="B1117" s="428" t="s">
        <v>139</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2"/>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Y1117</f>
        <v>0</v>
      </c>
      <c r="Z1118" s="411">
        <f t="shared" ref="Z1118" si="3354">Z1117</f>
        <v>0</v>
      </c>
      <c r="AA1118" s="411">
        <f t="shared" ref="AA1118" si="3355">AA1117</f>
        <v>0</v>
      </c>
      <c r="AB1118" s="411">
        <f t="shared" ref="AB1118" si="3356">AB1117</f>
        <v>0</v>
      </c>
      <c r="AC1118" s="411">
        <f t="shared" ref="AC1118" si="3357">AC1117</f>
        <v>0</v>
      </c>
      <c r="AD1118" s="411">
        <f t="shared" ref="AD1118" si="3358">AD1117</f>
        <v>0</v>
      </c>
      <c r="AE1118" s="411">
        <f t="shared" ref="AE1118" si="3359">AE1117</f>
        <v>0</v>
      </c>
      <c r="AF1118" s="411">
        <f t="shared" ref="AF1118" si="3360">AF1117</f>
        <v>0</v>
      </c>
      <c r="AG1118" s="411">
        <f t="shared" ref="AG1118" si="3361">AG1117</f>
        <v>0</v>
      </c>
      <c r="AH1118" s="411">
        <f t="shared" ref="AH1118" si="3362">AH1117</f>
        <v>0</v>
      </c>
      <c r="AI1118" s="411">
        <f t="shared" ref="AI1118" si="3363">AI1117</f>
        <v>0</v>
      </c>
      <c r="AJ1118" s="411">
        <f t="shared" ref="AJ1118" si="3364">AJ1117</f>
        <v>0</v>
      </c>
      <c r="AK1118" s="411">
        <f t="shared" ref="AK1118" si="3365">AK1117</f>
        <v>0</v>
      </c>
      <c r="AL1118" s="411">
        <f t="shared" ref="AL1118" si="3366">AL1117</f>
        <v>0</v>
      </c>
      <c r="AM1118" s="306"/>
    </row>
    <row r="1119" spans="1:39" ht="15" hidden="1" customHeight="1" outlineLevel="1">
      <c r="A1119" s="532"/>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9.6" hidden="1" customHeight="1" outlineLevel="1">
      <c r="A1120" s="532">
        <v>48</v>
      </c>
      <c r="B1120" s="428" t="s">
        <v>140</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2"/>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Y1120</f>
        <v>0</v>
      </c>
      <c r="Z1121" s="411">
        <f t="shared" ref="Z1121" si="3367">Z1120</f>
        <v>0</v>
      </c>
      <c r="AA1121" s="411">
        <f t="shared" ref="AA1121" si="3368">AA1120</f>
        <v>0</v>
      </c>
      <c r="AB1121" s="411">
        <f t="shared" ref="AB1121" si="3369">AB1120</f>
        <v>0</v>
      </c>
      <c r="AC1121" s="411">
        <f t="shared" ref="AC1121" si="3370">AC1120</f>
        <v>0</v>
      </c>
      <c r="AD1121" s="411">
        <f t="shared" ref="AD1121" si="3371">AD1120</f>
        <v>0</v>
      </c>
      <c r="AE1121" s="411">
        <f t="shared" ref="AE1121" si="3372">AE1120</f>
        <v>0</v>
      </c>
      <c r="AF1121" s="411">
        <f t="shared" ref="AF1121" si="3373">AF1120</f>
        <v>0</v>
      </c>
      <c r="AG1121" s="411">
        <f t="shared" ref="AG1121" si="3374">AG1120</f>
        <v>0</v>
      </c>
      <c r="AH1121" s="411">
        <f t="shared" ref="AH1121" si="3375">AH1120</f>
        <v>0</v>
      </c>
      <c r="AI1121" s="411">
        <f t="shared" ref="AI1121" si="3376">AI1120</f>
        <v>0</v>
      </c>
      <c r="AJ1121" s="411">
        <f t="shared" ref="AJ1121" si="3377">AJ1120</f>
        <v>0</v>
      </c>
      <c r="AK1121" s="411">
        <f t="shared" ref="AK1121" si="3378">AK1120</f>
        <v>0</v>
      </c>
      <c r="AL1121" s="411">
        <f t="shared" ref="AL1121" si="3379">AL1120</f>
        <v>0</v>
      </c>
      <c r="AM1121" s="306"/>
    </row>
    <row r="1122" spans="1:39" ht="15" hidden="1" customHeight="1" outlineLevel="1">
      <c r="A1122" s="532"/>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3" hidden="1" customHeight="1" outlineLevel="1">
      <c r="A1123" s="532">
        <v>49</v>
      </c>
      <c r="B1123" s="428" t="s">
        <v>141</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2"/>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Y1123</f>
        <v>0</v>
      </c>
      <c r="Z1124" s="411">
        <f t="shared" ref="Z1124" si="3380">Z1123</f>
        <v>0</v>
      </c>
      <c r="AA1124" s="411">
        <f t="shared" ref="AA1124" si="3381">AA1123</f>
        <v>0</v>
      </c>
      <c r="AB1124" s="411">
        <f t="shared" ref="AB1124" si="3382">AB1123</f>
        <v>0</v>
      </c>
      <c r="AC1124" s="411">
        <f t="shared" ref="AC1124" si="3383">AC1123</f>
        <v>0</v>
      </c>
      <c r="AD1124" s="411">
        <f t="shared" ref="AD1124" si="3384">AD1123</f>
        <v>0</v>
      </c>
      <c r="AE1124" s="411">
        <f t="shared" ref="AE1124" si="3385">AE1123</f>
        <v>0</v>
      </c>
      <c r="AF1124" s="411">
        <f t="shared" ref="AF1124" si="3386">AF1123</f>
        <v>0</v>
      </c>
      <c r="AG1124" s="411">
        <f t="shared" ref="AG1124" si="3387">AG1123</f>
        <v>0</v>
      </c>
      <c r="AH1124" s="411">
        <f t="shared" ref="AH1124" si="3388">AH1123</f>
        <v>0</v>
      </c>
      <c r="AI1124" s="411">
        <f t="shared" ref="AI1124" si="3389">AI1123</f>
        <v>0</v>
      </c>
      <c r="AJ1124" s="411">
        <f t="shared" ref="AJ1124" si="3390">AJ1123</f>
        <v>0</v>
      </c>
      <c r="AK1124" s="411">
        <f t="shared" ref="AK1124" si="3391">AK1123</f>
        <v>0</v>
      </c>
      <c r="AL1124" s="411">
        <f t="shared" ref="AL1124" si="3392">AL1123</f>
        <v>0</v>
      </c>
      <c r="AM1124" s="306"/>
    </row>
    <row r="1125" spans="1:39" ht="15" hidden="1" customHeight="1" outlineLevel="1">
      <c r="A1125" s="532"/>
      <c r="B1125" s="294"/>
      <c r="C1125" s="305"/>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301"/>
      <c r="Z1125" s="301"/>
      <c r="AA1125" s="301"/>
      <c r="AB1125" s="301"/>
      <c r="AC1125" s="301"/>
      <c r="AD1125" s="301"/>
      <c r="AE1125" s="301"/>
      <c r="AF1125" s="301"/>
      <c r="AG1125" s="301"/>
      <c r="AH1125" s="301"/>
      <c r="AI1125" s="301"/>
      <c r="AJ1125" s="301"/>
      <c r="AK1125" s="301"/>
      <c r="AL1125" s="301"/>
      <c r="AM1125" s="306"/>
    </row>
    <row r="1126" spans="1:39" ht="15.75" collapsed="1">
      <c r="B1126" s="327" t="s">
        <v>347</v>
      </c>
      <c r="C1126" s="329"/>
      <c r="D1126" s="329">
        <f>SUM(D969:D1124)</f>
        <v>0</v>
      </c>
      <c r="E1126" s="329"/>
      <c r="F1126" s="329"/>
      <c r="G1126" s="329"/>
      <c r="H1126" s="329"/>
      <c r="I1126" s="329"/>
      <c r="J1126" s="329"/>
      <c r="K1126" s="329"/>
      <c r="L1126" s="329"/>
      <c r="M1126" s="329"/>
      <c r="N1126" s="329"/>
      <c r="O1126" s="329">
        <f>SUM(O969:O1124)</f>
        <v>0</v>
      </c>
      <c r="P1126" s="329"/>
      <c r="Q1126" s="329"/>
      <c r="R1126" s="329"/>
      <c r="S1126" s="329"/>
      <c r="T1126" s="329"/>
      <c r="U1126" s="329"/>
      <c r="V1126" s="329"/>
      <c r="W1126" s="329"/>
      <c r="X1126" s="329"/>
      <c r="Y1126" s="329">
        <f>IF(Y967="kWh",SUMPRODUCT(D969:D1124,Y969:Y1124))</f>
        <v>0</v>
      </c>
      <c r="Z1126" s="329">
        <f>IF(Z967="kWh",SUMPRODUCT(D969:D1124,Z969:Z1124))</f>
        <v>0</v>
      </c>
      <c r="AA1126" s="329">
        <f>IF(AA967="kw",SUMPRODUCT(N969:N1124,O969:O1124,AA969:AA1124),SUMPRODUCT(D969:D1124,AA969:AA1124))</f>
        <v>0</v>
      </c>
      <c r="AB1126" s="329">
        <f>IF(AB967="kw",SUMPRODUCT(N969:N1124,O969:O1124,AB969:AB1124),SUMPRODUCT(D969:D1124,AB969:AB1124))</f>
        <v>0</v>
      </c>
      <c r="AC1126" s="329">
        <f>IF(AC967="kw",SUMPRODUCT(N969:N1124,O969:O1124,AC969:AC1124),SUMPRODUCT(D969:D1124,AC969:AC1124))</f>
        <v>0</v>
      </c>
      <c r="AD1126" s="329">
        <f>IF(AD967="kw",SUMPRODUCT(N969:N1124,O969:O1124,AD969:AD1124),SUMPRODUCT(D969:D1124,AD969:AD1124))</f>
        <v>0</v>
      </c>
      <c r="AE1126" s="329">
        <f>IF(AE967="kw",SUMPRODUCT(N969:N1124,O969:O1124,AE969:AE1124),SUMPRODUCT(D969:D1124,AE969:AE1124))</f>
        <v>0</v>
      </c>
      <c r="AF1126" s="329">
        <f>IF(AF967="kw",SUMPRODUCT(N969:N1124,O969:O1124,AF969:AF1124),SUMPRODUCT(D969:D1124,AF969:AF1124))</f>
        <v>0</v>
      </c>
      <c r="AG1126" s="329">
        <f>IF(AG967="kw",SUMPRODUCT(N969:N1124,O969:O1124,AG969:AG1124),SUMPRODUCT(D969:D1124,AG969:AG1124))</f>
        <v>0</v>
      </c>
      <c r="AH1126" s="329">
        <f>IF(AH967="kw",SUMPRODUCT(N969:N1124,O969:O1124,AH969:AH1124),SUMPRODUCT(D969:D1124,AH969:AH1124))</f>
        <v>0</v>
      </c>
      <c r="AI1126" s="329">
        <f>IF(AI967="kw",SUMPRODUCT(N969:N1124,O969:O1124,AI969:AI1124),SUMPRODUCT(D969:D1124,AI969:AI1124))</f>
        <v>0</v>
      </c>
      <c r="AJ1126" s="329">
        <f>IF(AJ967="kw",SUMPRODUCT(N969:N1124,O969:O1124,AJ969:AJ1124),SUMPRODUCT(D969:D1124,AJ969:AJ1124))</f>
        <v>0</v>
      </c>
      <c r="AK1126" s="329">
        <f>IF(AK967="kw",SUMPRODUCT(N969:N1124,O969:O1124,AK969:AK1124),SUMPRODUCT(D969:D1124,AK969:AK1124))</f>
        <v>0</v>
      </c>
      <c r="AL1126" s="329">
        <f>IF(AL967="kw",SUMPRODUCT(N969:N1124,O969:O1124,AL969:AL1124),SUMPRODUCT(D969:D1124,AL969:AL1124))</f>
        <v>0</v>
      </c>
      <c r="AM1126" s="330"/>
    </row>
    <row r="1127" spans="1:39" ht="15.75">
      <c r="B1127" s="391" t="s">
        <v>348</v>
      </c>
      <c r="C1127" s="392"/>
      <c r="D1127" s="392"/>
      <c r="E1127" s="392"/>
      <c r="F1127" s="392"/>
      <c r="G1127" s="392"/>
      <c r="H1127" s="392"/>
      <c r="I1127" s="392"/>
      <c r="J1127" s="392"/>
      <c r="K1127" s="392"/>
      <c r="L1127" s="392"/>
      <c r="M1127" s="392"/>
      <c r="N1127" s="392"/>
      <c r="O1127" s="392"/>
      <c r="P1127" s="392"/>
      <c r="Q1127" s="392"/>
      <c r="R1127" s="392"/>
      <c r="S1127" s="392"/>
      <c r="T1127" s="392"/>
      <c r="U1127" s="392"/>
      <c r="V1127" s="392"/>
      <c r="W1127" s="392"/>
      <c r="X1127" s="392"/>
      <c r="Y1127" s="392">
        <f>HLOOKUP(Y783,'2. LRAMVA Threshold'!$B$42:$Q$53,12,FALSE)</f>
        <v>0</v>
      </c>
      <c r="Z1127" s="392">
        <f>HLOOKUP(Z783,'2. LRAMVA Threshold'!$B$42:$Q$53,12,FALSE)</f>
        <v>0</v>
      </c>
      <c r="AA1127" s="392">
        <f>HLOOKUP(AA783,'2. LRAMVA Threshold'!$B$42:$Q$53,12,FALSE)</f>
        <v>0</v>
      </c>
      <c r="AB1127" s="392">
        <f>HLOOKUP(AB783,'2. LRAMVA Threshold'!$B$42:$Q$53,12,FALSE)</f>
        <v>0</v>
      </c>
      <c r="AC1127" s="392">
        <f>HLOOKUP(AC783,'2. LRAMVA Threshold'!$B$42:$Q$53,12,FALSE)</f>
        <v>0</v>
      </c>
      <c r="AD1127" s="392">
        <f>HLOOKUP(AD783,'2. LRAMVA Threshold'!$B$42:$Q$53,12,FALSE)</f>
        <v>0</v>
      </c>
      <c r="AE1127" s="392">
        <f>HLOOKUP(AE783,'2. LRAMVA Threshold'!$B$42:$Q$53,12,FALSE)</f>
        <v>0</v>
      </c>
      <c r="AF1127" s="392">
        <f>HLOOKUP(AF783,'2. LRAMVA Threshold'!$B$42:$Q$53,12,FALSE)</f>
        <v>0</v>
      </c>
      <c r="AG1127" s="392">
        <f>HLOOKUP(AG783,'2. LRAMVA Threshold'!$B$42:$Q$53,12,FALSE)</f>
        <v>0</v>
      </c>
      <c r="AH1127" s="392">
        <f>HLOOKUP(AH783,'2. LRAMVA Threshold'!$B$42:$Q$53,12,FALSE)</f>
        <v>0</v>
      </c>
      <c r="AI1127" s="392">
        <f>HLOOKUP(AI783,'2. LRAMVA Threshold'!$B$42:$Q$53,12,FALSE)</f>
        <v>0</v>
      </c>
      <c r="AJ1127" s="392">
        <f>HLOOKUP(AJ783,'2. LRAMVA Threshold'!$B$42:$Q$53,12,FALSE)</f>
        <v>0</v>
      </c>
      <c r="AK1127" s="392">
        <f>HLOOKUP(AK783,'2. LRAMVA Threshold'!$B$42:$Q$53,12,FALSE)</f>
        <v>0</v>
      </c>
      <c r="AL1127" s="392">
        <f>HLOOKUP(AL783,'2. LRAMVA Threshold'!$B$42:$Q$53,12,FALSE)</f>
        <v>0</v>
      </c>
      <c r="AM1127" s="442"/>
    </row>
    <row r="1128" spans="1:39">
      <c r="B1128" s="394"/>
      <c r="C1128" s="432"/>
      <c r="D1128" s="433"/>
      <c r="E1128" s="433"/>
      <c r="F1128" s="433"/>
      <c r="G1128" s="433"/>
      <c r="H1128" s="433"/>
      <c r="I1128" s="433"/>
      <c r="J1128" s="433"/>
      <c r="K1128" s="433"/>
      <c r="L1128" s="433"/>
      <c r="M1128" s="433"/>
      <c r="N1128" s="433"/>
      <c r="O1128" s="434"/>
      <c r="P1128" s="433"/>
      <c r="Q1128" s="433"/>
      <c r="R1128" s="433"/>
      <c r="S1128" s="435"/>
      <c r="T1128" s="435"/>
      <c r="U1128" s="435"/>
      <c r="V1128" s="435"/>
      <c r="W1128" s="433"/>
      <c r="X1128" s="433"/>
      <c r="Y1128" s="436"/>
      <c r="Z1128" s="436"/>
      <c r="AA1128" s="436"/>
      <c r="AB1128" s="436"/>
      <c r="AC1128" s="436"/>
      <c r="AD1128" s="436"/>
      <c r="AE1128" s="436"/>
      <c r="AF1128" s="399"/>
      <c r="AG1128" s="399"/>
      <c r="AH1128" s="399"/>
      <c r="AI1128" s="399"/>
      <c r="AJ1128" s="399"/>
      <c r="AK1128" s="399"/>
      <c r="AL1128" s="399"/>
      <c r="AM1128" s="400"/>
    </row>
    <row r="1129" spans="1:39">
      <c r="B1129" s="324" t="s">
        <v>349</v>
      </c>
      <c r="C1129" s="338"/>
      <c r="D1129" s="338"/>
      <c r="E1129" s="376"/>
      <c r="F1129" s="376"/>
      <c r="G1129" s="376"/>
      <c r="H1129" s="376"/>
      <c r="I1129" s="376"/>
      <c r="J1129" s="376"/>
      <c r="K1129" s="376"/>
      <c r="L1129" s="376"/>
      <c r="M1129" s="376"/>
      <c r="N1129" s="376"/>
      <c r="O1129" s="291"/>
      <c r="P1129" s="340"/>
      <c r="Q1129" s="340"/>
      <c r="R1129" s="340"/>
      <c r="S1129" s="339"/>
      <c r="T1129" s="339"/>
      <c r="U1129" s="339"/>
      <c r="V1129" s="339"/>
      <c r="W1129" s="340"/>
      <c r="X1129" s="340"/>
      <c r="Y1129" s="341">
        <f>HLOOKUP(Y$35,'3.  Distribution Rates'!$C$122:$P$133,12,FALSE)</f>
        <v>0</v>
      </c>
      <c r="Z1129" s="341">
        <f>HLOOKUP(Z$35,'3.  Distribution Rates'!$C$122:$P$133,12,FALSE)</f>
        <v>0</v>
      </c>
      <c r="AA1129" s="341">
        <f>HLOOKUP(AA$35,'3.  Distribution Rates'!$C$122:$P$133,12,FALSE)</f>
        <v>0</v>
      </c>
      <c r="AB1129" s="341">
        <f>HLOOKUP(AB$35,'3.  Distribution Rates'!$C$122:$P$133,12,FALSE)</f>
        <v>0</v>
      </c>
      <c r="AC1129" s="341">
        <f>HLOOKUP(AC$35,'3.  Distribution Rates'!$C$122:$P$133,12,FALSE)</f>
        <v>0</v>
      </c>
      <c r="AD1129" s="341">
        <f>HLOOKUP(AD$35,'3.  Distribution Rates'!$C$122:$P$133,12,FALSE)</f>
        <v>0</v>
      </c>
      <c r="AE1129" s="341">
        <f>HLOOKUP(AE$35,'3.  Distribution Rates'!$C$122:$P$133,12,FALSE)</f>
        <v>0</v>
      </c>
      <c r="AF1129" s="341">
        <f>HLOOKUP(AF$35,'3.  Distribution Rates'!$C$122:$P$133,12,FALSE)</f>
        <v>0</v>
      </c>
      <c r="AG1129" s="341">
        <f>HLOOKUP(AG$35,'3.  Distribution Rates'!$C$122:$P$133,12,FALSE)</f>
        <v>0</v>
      </c>
      <c r="AH1129" s="341">
        <f>HLOOKUP(AH$35,'3.  Distribution Rates'!$C$122:$P$133,12,FALSE)</f>
        <v>0</v>
      </c>
      <c r="AI1129" s="341">
        <f>HLOOKUP(AI$35,'3.  Distribution Rates'!$C$122:$P$133,12,FALSE)</f>
        <v>0</v>
      </c>
      <c r="AJ1129" s="341">
        <f>HLOOKUP(AJ$35,'3.  Distribution Rates'!$C$122:$P$133,12,FALSE)</f>
        <v>0</v>
      </c>
      <c r="AK1129" s="341">
        <f>HLOOKUP(AK$35,'3.  Distribution Rates'!$C$122:$P$133,12,FALSE)</f>
        <v>0</v>
      </c>
      <c r="AL1129" s="341">
        <f>HLOOKUP(AL$35,'3.  Distribution Rates'!$C$122:$P$133,12,FALSE)</f>
        <v>0</v>
      </c>
      <c r="AM1129" s="444"/>
    </row>
    <row r="1130" spans="1:39">
      <c r="B1130" s="324" t="s">
        <v>353</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'4.  2011-2014 LRAM'!Y143*Y1129</f>
        <v>0</v>
      </c>
      <c r="Z1130" s="378">
        <f>'4.  2011-2014 LRAM'!Z143*Z1129</f>
        <v>0</v>
      </c>
      <c r="AA1130" s="378">
        <f>'4.  2011-2014 LRAM'!AA143*AA1129</f>
        <v>0</v>
      </c>
      <c r="AB1130" s="378">
        <f>'4.  2011-2014 LRAM'!AB143*AB1129</f>
        <v>0</v>
      </c>
      <c r="AC1130" s="378">
        <f>'4.  2011-2014 LRAM'!AC143*AC1129</f>
        <v>0</v>
      </c>
      <c r="AD1130" s="378">
        <f>'4.  2011-2014 LRAM'!AD143*AD1129</f>
        <v>0</v>
      </c>
      <c r="AE1130" s="378">
        <f>'4.  2011-2014 LRAM'!AE143*AE1129</f>
        <v>0</v>
      </c>
      <c r="AF1130" s="378">
        <f>'4.  2011-2014 LRAM'!AF143*AF1129</f>
        <v>0</v>
      </c>
      <c r="AG1130" s="378">
        <f>'4.  2011-2014 LRAM'!AG143*AG1129</f>
        <v>0</v>
      </c>
      <c r="AH1130" s="378">
        <f>'4.  2011-2014 LRAM'!AH143*AH1129</f>
        <v>0</v>
      </c>
      <c r="AI1130" s="378">
        <f>'4.  2011-2014 LRAM'!AI143*AI1129</f>
        <v>0</v>
      </c>
      <c r="AJ1130" s="378">
        <f>'4.  2011-2014 LRAM'!AJ143*AJ1129</f>
        <v>0</v>
      </c>
      <c r="AK1130" s="378">
        <f>'4.  2011-2014 LRAM'!AK143*AK1129</f>
        <v>0</v>
      </c>
      <c r="AL1130" s="378">
        <f>'4.  2011-2014 LRAM'!AL143*AL1129</f>
        <v>0</v>
      </c>
      <c r="AM1130" s="629">
        <f t="shared" ref="AM1130:AM1139" si="3393">SUM(Y1130:AL1130)</f>
        <v>0</v>
      </c>
    </row>
    <row r="1131" spans="1:39">
      <c r="B1131" s="324" t="s">
        <v>354</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'4.  2011-2014 LRAM'!Y274*Y1129</f>
        <v>0</v>
      </c>
      <c r="Z1131" s="378">
        <f>'4.  2011-2014 LRAM'!Z274*Z1129</f>
        <v>0</v>
      </c>
      <c r="AA1131" s="378">
        <f>'4.  2011-2014 LRAM'!AA274*AA1129</f>
        <v>0</v>
      </c>
      <c r="AB1131" s="378">
        <f>'4.  2011-2014 LRAM'!AB274*AB1129</f>
        <v>0</v>
      </c>
      <c r="AC1131" s="378">
        <f>'4.  2011-2014 LRAM'!AC274*AC1129</f>
        <v>0</v>
      </c>
      <c r="AD1131" s="378">
        <f>'4.  2011-2014 LRAM'!AD274*AD1129</f>
        <v>0</v>
      </c>
      <c r="AE1131" s="378">
        <f>'4.  2011-2014 LRAM'!AE274*AE1129</f>
        <v>0</v>
      </c>
      <c r="AF1131" s="378">
        <f>'4.  2011-2014 LRAM'!AF274*AF1129</f>
        <v>0</v>
      </c>
      <c r="AG1131" s="378">
        <f>'4.  2011-2014 LRAM'!AG274*AG1129</f>
        <v>0</v>
      </c>
      <c r="AH1131" s="378">
        <f>'4.  2011-2014 LRAM'!AH274*AH1129</f>
        <v>0</v>
      </c>
      <c r="AI1131" s="378">
        <f>'4.  2011-2014 LRAM'!AI274*AI1129</f>
        <v>0</v>
      </c>
      <c r="AJ1131" s="378">
        <f>'4.  2011-2014 LRAM'!AJ274*AJ1129</f>
        <v>0</v>
      </c>
      <c r="AK1131" s="378">
        <f>'4.  2011-2014 LRAM'!AK274*AK1129</f>
        <v>0</v>
      </c>
      <c r="AL1131" s="378">
        <f>'4.  2011-2014 LRAM'!AL274*AL1129</f>
        <v>0</v>
      </c>
      <c r="AM1131" s="629">
        <f t="shared" si="3393"/>
        <v>0</v>
      </c>
    </row>
    <row r="1132" spans="1:39">
      <c r="B1132" s="324" t="s">
        <v>355</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'4.  2011-2014 LRAM'!Y404*Y1129</f>
        <v>0</v>
      </c>
      <c r="Z1132" s="378">
        <f>'4.  2011-2014 LRAM'!Z404*Z1129</f>
        <v>0</v>
      </c>
      <c r="AA1132" s="378">
        <f>'4.  2011-2014 LRAM'!AA404*AA1129</f>
        <v>0</v>
      </c>
      <c r="AB1132" s="378">
        <f>'4.  2011-2014 LRAM'!AB404*AB1129</f>
        <v>0</v>
      </c>
      <c r="AC1132" s="378">
        <f>'4.  2011-2014 LRAM'!AC404*AC1129</f>
        <v>0</v>
      </c>
      <c r="AD1132" s="378">
        <f>'4.  2011-2014 LRAM'!AD404*AD1129</f>
        <v>0</v>
      </c>
      <c r="AE1132" s="378">
        <f>'4.  2011-2014 LRAM'!AE404*AE1129</f>
        <v>0</v>
      </c>
      <c r="AF1132" s="378">
        <f>'4.  2011-2014 LRAM'!AF404*AF1129</f>
        <v>0</v>
      </c>
      <c r="AG1132" s="378">
        <f>'4.  2011-2014 LRAM'!AG404*AG1129</f>
        <v>0</v>
      </c>
      <c r="AH1132" s="378">
        <f>'4.  2011-2014 LRAM'!AH404*AH1129</f>
        <v>0</v>
      </c>
      <c r="AI1132" s="378">
        <f>'4.  2011-2014 LRAM'!AI404*AI1129</f>
        <v>0</v>
      </c>
      <c r="AJ1132" s="378">
        <f>'4.  2011-2014 LRAM'!AJ404*AJ1129</f>
        <v>0</v>
      </c>
      <c r="AK1132" s="378">
        <f>'4.  2011-2014 LRAM'!AK404*AK1129</f>
        <v>0</v>
      </c>
      <c r="AL1132" s="378">
        <f>'4.  2011-2014 LRAM'!AL404*AL1129</f>
        <v>0</v>
      </c>
      <c r="AM1132" s="629">
        <f t="shared" si="3393"/>
        <v>0</v>
      </c>
    </row>
    <row r="1133" spans="1:39">
      <c r="B1133" s="324" t="s">
        <v>356</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'4.  2011-2014 LRAM'!Y535*Y1129</f>
        <v>0</v>
      </c>
      <c r="Z1133" s="378">
        <f>'4.  2011-2014 LRAM'!Z535*Z1129</f>
        <v>0</v>
      </c>
      <c r="AA1133" s="378">
        <f>'4.  2011-2014 LRAM'!AA535*AA1129</f>
        <v>0</v>
      </c>
      <c r="AB1133" s="378">
        <f>'4.  2011-2014 LRAM'!AB535*AB1129</f>
        <v>0</v>
      </c>
      <c r="AC1133" s="378">
        <f>'4.  2011-2014 LRAM'!AC535*AC1129</f>
        <v>0</v>
      </c>
      <c r="AD1133" s="378">
        <f>'4.  2011-2014 LRAM'!AD535*AD1129</f>
        <v>0</v>
      </c>
      <c r="AE1133" s="378">
        <f>'4.  2011-2014 LRAM'!AE535*AE1129</f>
        <v>0</v>
      </c>
      <c r="AF1133" s="378">
        <f>'4.  2011-2014 LRAM'!AF535*AF1129</f>
        <v>0</v>
      </c>
      <c r="AG1133" s="378">
        <f>'4.  2011-2014 LRAM'!AG535*AG1129</f>
        <v>0</v>
      </c>
      <c r="AH1133" s="378">
        <f>'4.  2011-2014 LRAM'!AH535*AH1129</f>
        <v>0</v>
      </c>
      <c r="AI1133" s="378">
        <f>'4.  2011-2014 LRAM'!AI535*AI1129</f>
        <v>0</v>
      </c>
      <c r="AJ1133" s="378">
        <f>'4.  2011-2014 LRAM'!AJ535*AJ1129</f>
        <v>0</v>
      </c>
      <c r="AK1133" s="378">
        <f>'4.  2011-2014 LRAM'!AK535*AK1129</f>
        <v>0</v>
      </c>
      <c r="AL1133" s="378">
        <f>'4.  2011-2014 LRAM'!AL535*AL1129</f>
        <v>0</v>
      </c>
      <c r="AM1133" s="629">
        <f t="shared" si="3393"/>
        <v>0</v>
      </c>
    </row>
    <row r="1134" spans="1:39">
      <c r="B1134" s="324" t="s">
        <v>357</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 t="shared" ref="Y1134:AL1134" si="3394">Y214*Y1129</f>
        <v>0</v>
      </c>
      <c r="Z1134" s="378">
        <f t="shared" si="3394"/>
        <v>0</v>
      </c>
      <c r="AA1134" s="378">
        <f t="shared" si="3394"/>
        <v>0</v>
      </c>
      <c r="AB1134" s="378">
        <f t="shared" si="3394"/>
        <v>0</v>
      </c>
      <c r="AC1134" s="378">
        <f t="shared" si="3394"/>
        <v>0</v>
      </c>
      <c r="AD1134" s="378">
        <f t="shared" si="3394"/>
        <v>0</v>
      </c>
      <c r="AE1134" s="378">
        <f t="shared" si="3394"/>
        <v>0</v>
      </c>
      <c r="AF1134" s="378">
        <f t="shared" si="3394"/>
        <v>0</v>
      </c>
      <c r="AG1134" s="378">
        <f t="shared" si="3394"/>
        <v>0</v>
      </c>
      <c r="AH1134" s="378">
        <f t="shared" si="3394"/>
        <v>0</v>
      </c>
      <c r="AI1134" s="378">
        <f t="shared" si="3394"/>
        <v>0</v>
      </c>
      <c r="AJ1134" s="378">
        <f t="shared" si="3394"/>
        <v>0</v>
      </c>
      <c r="AK1134" s="378">
        <f t="shared" si="3394"/>
        <v>0</v>
      </c>
      <c r="AL1134" s="378">
        <f t="shared" si="3394"/>
        <v>0</v>
      </c>
      <c r="AM1134" s="629">
        <f t="shared" si="3393"/>
        <v>0</v>
      </c>
    </row>
    <row r="1135" spans="1:39">
      <c r="B1135" s="324" t="s">
        <v>358</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 t="shared" ref="Y1135:AL1135" si="3395">Y398*Y1129</f>
        <v>0</v>
      </c>
      <c r="Z1135" s="378">
        <f t="shared" si="3395"/>
        <v>0</v>
      </c>
      <c r="AA1135" s="378">
        <f t="shared" si="3395"/>
        <v>0</v>
      </c>
      <c r="AB1135" s="378">
        <f t="shared" si="3395"/>
        <v>0</v>
      </c>
      <c r="AC1135" s="378">
        <f t="shared" si="3395"/>
        <v>0</v>
      </c>
      <c r="AD1135" s="378">
        <f t="shared" si="3395"/>
        <v>0</v>
      </c>
      <c r="AE1135" s="378">
        <f t="shared" si="3395"/>
        <v>0</v>
      </c>
      <c r="AF1135" s="378">
        <f t="shared" si="3395"/>
        <v>0</v>
      </c>
      <c r="AG1135" s="378">
        <f t="shared" si="3395"/>
        <v>0</v>
      </c>
      <c r="AH1135" s="378">
        <f t="shared" si="3395"/>
        <v>0</v>
      </c>
      <c r="AI1135" s="378">
        <f t="shared" si="3395"/>
        <v>0</v>
      </c>
      <c r="AJ1135" s="378">
        <f t="shared" si="3395"/>
        <v>0</v>
      </c>
      <c r="AK1135" s="378">
        <f t="shared" si="3395"/>
        <v>0</v>
      </c>
      <c r="AL1135" s="378">
        <f t="shared" si="3395"/>
        <v>0</v>
      </c>
      <c r="AM1135" s="629">
        <f t="shared" si="3393"/>
        <v>0</v>
      </c>
    </row>
    <row r="1136" spans="1:39">
      <c r="B1136" s="324" t="s">
        <v>359</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 t="shared" ref="Y1136:AL1136" si="3396">Y590*Y1129</f>
        <v>0</v>
      </c>
      <c r="Z1136" s="378">
        <f t="shared" si="3396"/>
        <v>0</v>
      </c>
      <c r="AA1136" s="378">
        <f t="shared" si="3396"/>
        <v>0</v>
      </c>
      <c r="AB1136" s="378">
        <f t="shared" si="3396"/>
        <v>0</v>
      </c>
      <c r="AC1136" s="378">
        <f t="shared" si="3396"/>
        <v>0</v>
      </c>
      <c r="AD1136" s="378">
        <f t="shared" si="3396"/>
        <v>0</v>
      </c>
      <c r="AE1136" s="378">
        <f t="shared" si="3396"/>
        <v>0</v>
      </c>
      <c r="AF1136" s="378">
        <f t="shared" si="3396"/>
        <v>0</v>
      </c>
      <c r="AG1136" s="378">
        <f t="shared" si="3396"/>
        <v>0</v>
      </c>
      <c r="AH1136" s="378">
        <f t="shared" si="3396"/>
        <v>0</v>
      </c>
      <c r="AI1136" s="378">
        <f t="shared" si="3396"/>
        <v>0</v>
      </c>
      <c r="AJ1136" s="378">
        <f t="shared" si="3396"/>
        <v>0</v>
      </c>
      <c r="AK1136" s="378">
        <f t="shared" si="3396"/>
        <v>0</v>
      </c>
      <c r="AL1136" s="378">
        <f t="shared" si="3396"/>
        <v>0</v>
      </c>
      <c r="AM1136" s="629">
        <f t="shared" si="3393"/>
        <v>0</v>
      </c>
    </row>
    <row r="1137" spans="2:39">
      <c r="B1137" s="324" t="s">
        <v>360</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 t="shared" ref="Y1137:AL1137" si="3397">Y777*Y1129</f>
        <v>0</v>
      </c>
      <c r="Z1137" s="378">
        <f t="shared" si="3397"/>
        <v>0</v>
      </c>
      <c r="AA1137" s="378">
        <f t="shared" si="3397"/>
        <v>0</v>
      </c>
      <c r="AB1137" s="378">
        <f t="shared" si="3397"/>
        <v>0</v>
      </c>
      <c r="AC1137" s="378">
        <f t="shared" si="3397"/>
        <v>0</v>
      </c>
      <c r="AD1137" s="378">
        <f t="shared" si="3397"/>
        <v>0</v>
      </c>
      <c r="AE1137" s="378">
        <f t="shared" si="3397"/>
        <v>0</v>
      </c>
      <c r="AF1137" s="378">
        <f t="shared" si="3397"/>
        <v>0</v>
      </c>
      <c r="AG1137" s="378">
        <f t="shared" si="3397"/>
        <v>0</v>
      </c>
      <c r="AH1137" s="378">
        <f t="shared" si="3397"/>
        <v>0</v>
      </c>
      <c r="AI1137" s="378">
        <f t="shared" si="3397"/>
        <v>0</v>
      </c>
      <c r="AJ1137" s="378">
        <f t="shared" si="3397"/>
        <v>0</v>
      </c>
      <c r="AK1137" s="378">
        <f t="shared" si="3397"/>
        <v>0</v>
      </c>
      <c r="AL1137" s="378">
        <f t="shared" si="3397"/>
        <v>0</v>
      </c>
      <c r="AM1137" s="629">
        <f t="shared" si="3393"/>
        <v>0</v>
      </c>
    </row>
    <row r="1138" spans="2:39">
      <c r="B1138" s="324" t="s">
        <v>361</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 t="shared" ref="Y1138:AL1138" si="3398">Y960*Y1129</f>
        <v>0</v>
      </c>
      <c r="Z1138" s="378">
        <f t="shared" si="3398"/>
        <v>0</v>
      </c>
      <c r="AA1138" s="378">
        <f t="shared" si="3398"/>
        <v>0</v>
      </c>
      <c r="AB1138" s="378">
        <f t="shared" si="3398"/>
        <v>0</v>
      </c>
      <c r="AC1138" s="378">
        <f t="shared" si="3398"/>
        <v>0</v>
      </c>
      <c r="AD1138" s="378">
        <f t="shared" si="3398"/>
        <v>0</v>
      </c>
      <c r="AE1138" s="378">
        <f t="shared" si="3398"/>
        <v>0</v>
      </c>
      <c r="AF1138" s="378">
        <f t="shared" si="3398"/>
        <v>0</v>
      </c>
      <c r="AG1138" s="378">
        <f t="shared" si="3398"/>
        <v>0</v>
      </c>
      <c r="AH1138" s="378">
        <f t="shared" si="3398"/>
        <v>0</v>
      </c>
      <c r="AI1138" s="378">
        <f t="shared" si="3398"/>
        <v>0</v>
      </c>
      <c r="AJ1138" s="378">
        <f t="shared" si="3398"/>
        <v>0</v>
      </c>
      <c r="AK1138" s="378">
        <f t="shared" si="3398"/>
        <v>0</v>
      </c>
      <c r="AL1138" s="378">
        <f t="shared" si="3398"/>
        <v>0</v>
      </c>
      <c r="AM1138" s="629">
        <f t="shared" si="3393"/>
        <v>0</v>
      </c>
    </row>
    <row r="1139" spans="2:39">
      <c r="B1139" s="324" t="s">
        <v>362</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Y1126*Y1129</f>
        <v>0</v>
      </c>
      <c r="Z1139" s="378">
        <f>Z1126*Z1129</f>
        <v>0</v>
      </c>
      <c r="AA1139" s="378">
        <f t="shared" ref="AA1139:AL1139" si="3399">AA1126*AA1129</f>
        <v>0</v>
      </c>
      <c r="AB1139" s="378">
        <f t="shared" si="3399"/>
        <v>0</v>
      </c>
      <c r="AC1139" s="378">
        <f t="shared" si="3399"/>
        <v>0</v>
      </c>
      <c r="AD1139" s="378">
        <f t="shared" si="3399"/>
        <v>0</v>
      </c>
      <c r="AE1139" s="378">
        <f t="shared" si="3399"/>
        <v>0</v>
      </c>
      <c r="AF1139" s="378">
        <f t="shared" si="3399"/>
        <v>0</v>
      </c>
      <c r="AG1139" s="378">
        <f t="shared" si="3399"/>
        <v>0</v>
      </c>
      <c r="AH1139" s="378">
        <f t="shared" si="3399"/>
        <v>0</v>
      </c>
      <c r="AI1139" s="378">
        <f t="shared" si="3399"/>
        <v>0</v>
      </c>
      <c r="AJ1139" s="378">
        <f t="shared" si="3399"/>
        <v>0</v>
      </c>
      <c r="AK1139" s="378">
        <f t="shared" si="3399"/>
        <v>0</v>
      </c>
      <c r="AL1139" s="378">
        <f t="shared" si="3399"/>
        <v>0</v>
      </c>
      <c r="AM1139" s="629">
        <f t="shared" si="3393"/>
        <v>0</v>
      </c>
    </row>
    <row r="1140" spans="2:39" ht="15.75">
      <c r="B1140" s="349" t="s">
        <v>352</v>
      </c>
      <c r="C1140" s="345"/>
      <c r="D1140" s="336"/>
      <c r="E1140" s="334"/>
      <c r="F1140" s="334"/>
      <c r="G1140" s="334"/>
      <c r="H1140" s="334"/>
      <c r="I1140" s="334"/>
      <c r="J1140" s="334"/>
      <c r="K1140" s="334"/>
      <c r="L1140" s="334"/>
      <c r="M1140" s="334"/>
      <c r="N1140" s="334"/>
      <c r="O1140" s="300"/>
      <c r="P1140" s="334"/>
      <c r="Q1140" s="334"/>
      <c r="R1140" s="334"/>
      <c r="S1140" s="336"/>
      <c r="T1140" s="336"/>
      <c r="U1140" s="336"/>
      <c r="V1140" s="336"/>
      <c r="W1140" s="334"/>
      <c r="X1140" s="334"/>
      <c r="Y1140" s="346">
        <f>SUM(Y1130:Y1139)</f>
        <v>0</v>
      </c>
      <c r="Z1140" s="346">
        <f t="shared" ref="Z1140:AE1140" si="3400">SUM(Z1130:Z1139)</f>
        <v>0</v>
      </c>
      <c r="AA1140" s="346">
        <f t="shared" si="3400"/>
        <v>0</v>
      </c>
      <c r="AB1140" s="346">
        <f t="shared" si="3400"/>
        <v>0</v>
      </c>
      <c r="AC1140" s="346">
        <f t="shared" si="3400"/>
        <v>0</v>
      </c>
      <c r="AD1140" s="346">
        <f t="shared" si="3400"/>
        <v>0</v>
      </c>
      <c r="AE1140" s="346">
        <f t="shared" si="3400"/>
        <v>0</v>
      </c>
      <c r="AF1140" s="346">
        <f>SUM(AF1130:AF1139)</f>
        <v>0</v>
      </c>
      <c r="AG1140" s="346">
        <f t="shared" ref="AG1140:AL1140" si="3401">SUM(AG1130:AG1139)</f>
        <v>0</v>
      </c>
      <c r="AH1140" s="346">
        <f t="shared" si="3401"/>
        <v>0</v>
      </c>
      <c r="AI1140" s="346">
        <f t="shared" si="3401"/>
        <v>0</v>
      </c>
      <c r="AJ1140" s="346">
        <f t="shared" si="3401"/>
        <v>0</v>
      </c>
      <c r="AK1140" s="346">
        <f t="shared" si="3401"/>
        <v>0</v>
      </c>
      <c r="AL1140" s="346">
        <f t="shared" si="3401"/>
        <v>0</v>
      </c>
      <c r="AM1140" s="407">
        <f>SUM(AM1130:AM1139)</f>
        <v>0</v>
      </c>
    </row>
    <row r="1141" spans="2:39" ht="15.75">
      <c r="B1141" s="349" t="s">
        <v>351</v>
      </c>
      <c r="C1141" s="345"/>
      <c r="D1141" s="350"/>
      <c r="E1141" s="334"/>
      <c r="F1141" s="334"/>
      <c r="G1141" s="334"/>
      <c r="H1141" s="334"/>
      <c r="I1141" s="334"/>
      <c r="J1141" s="334"/>
      <c r="K1141" s="334"/>
      <c r="L1141" s="334"/>
      <c r="M1141" s="334"/>
      <c r="N1141" s="334"/>
      <c r="O1141" s="300"/>
      <c r="P1141" s="334"/>
      <c r="Q1141" s="334"/>
      <c r="R1141" s="334"/>
      <c r="S1141" s="336"/>
      <c r="T1141" s="336"/>
      <c r="U1141" s="336"/>
      <c r="V1141" s="336"/>
      <c r="W1141" s="334"/>
      <c r="X1141" s="334"/>
      <c r="Y1141" s="347">
        <f>Y1127*Y1129</f>
        <v>0</v>
      </c>
      <c r="Z1141" s="347">
        <f t="shared" ref="Z1141:AE1141" si="3402">Z1127*Z1129</f>
        <v>0</v>
      </c>
      <c r="AA1141" s="347">
        <f>AA1127*AA1129</f>
        <v>0</v>
      </c>
      <c r="AB1141" s="347">
        <f t="shared" si="3402"/>
        <v>0</v>
      </c>
      <c r="AC1141" s="347">
        <f t="shared" si="3402"/>
        <v>0</v>
      </c>
      <c r="AD1141" s="347">
        <f t="shared" si="3402"/>
        <v>0</v>
      </c>
      <c r="AE1141" s="347">
        <f t="shared" si="3402"/>
        <v>0</v>
      </c>
      <c r="AF1141" s="347">
        <f t="shared" ref="AF1141:AL1141" si="3403">AF1127*AF1129</f>
        <v>0</v>
      </c>
      <c r="AG1141" s="347">
        <f t="shared" si="3403"/>
        <v>0</v>
      </c>
      <c r="AH1141" s="347">
        <f t="shared" si="3403"/>
        <v>0</v>
      </c>
      <c r="AI1141" s="347">
        <f t="shared" si="3403"/>
        <v>0</v>
      </c>
      <c r="AJ1141" s="347">
        <f t="shared" si="3403"/>
        <v>0</v>
      </c>
      <c r="AK1141" s="347">
        <f t="shared" si="3403"/>
        <v>0</v>
      </c>
      <c r="AL1141" s="347">
        <f t="shared" si="3403"/>
        <v>0</v>
      </c>
      <c r="AM1141" s="407">
        <f>SUM(Y1141:AL1141)</f>
        <v>0</v>
      </c>
    </row>
    <row r="1142" spans="2:39" ht="15.75">
      <c r="B1142" s="349" t="s">
        <v>350</v>
      </c>
      <c r="C1142" s="345"/>
      <c r="D1142" s="350"/>
      <c r="E1142" s="334"/>
      <c r="F1142" s="334"/>
      <c r="G1142" s="334"/>
      <c r="H1142" s="334"/>
      <c r="I1142" s="334"/>
      <c r="J1142" s="334"/>
      <c r="K1142" s="334"/>
      <c r="L1142" s="334"/>
      <c r="M1142" s="334"/>
      <c r="N1142" s="334"/>
      <c r="O1142" s="300"/>
      <c r="P1142" s="334"/>
      <c r="Q1142" s="334"/>
      <c r="R1142" s="334"/>
      <c r="S1142" s="350"/>
      <c r="T1142" s="350"/>
      <c r="U1142" s="350"/>
      <c r="V1142" s="350"/>
      <c r="W1142" s="334"/>
      <c r="X1142" s="334"/>
      <c r="Y1142" s="351"/>
      <c r="Z1142" s="351"/>
      <c r="AA1142" s="351"/>
      <c r="AB1142" s="351"/>
      <c r="AC1142" s="351"/>
      <c r="AD1142" s="351"/>
      <c r="AE1142" s="351"/>
      <c r="AF1142" s="351"/>
      <c r="AG1142" s="351"/>
      <c r="AH1142" s="351"/>
      <c r="AI1142" s="351"/>
      <c r="AJ1142" s="351"/>
      <c r="AK1142" s="351"/>
      <c r="AL1142" s="351"/>
      <c r="AM1142" s="407">
        <f>AM1140-AM1141</f>
        <v>0</v>
      </c>
    </row>
    <row r="1143" spans="2:39">
      <c r="B1143" s="381"/>
      <c r="C1143" s="445"/>
      <c r="D1143" s="445"/>
      <c r="E1143" s="446"/>
      <c r="F1143" s="446"/>
      <c r="G1143" s="446"/>
      <c r="H1143" s="446"/>
      <c r="I1143" s="446"/>
      <c r="J1143" s="446"/>
      <c r="K1143" s="446"/>
      <c r="L1143" s="446"/>
      <c r="M1143" s="446"/>
      <c r="N1143" s="446"/>
      <c r="O1143" s="447"/>
      <c r="P1143" s="446"/>
      <c r="Q1143" s="446"/>
      <c r="R1143" s="446"/>
      <c r="S1143" s="445"/>
      <c r="T1143" s="448"/>
      <c r="U1143" s="445"/>
      <c r="V1143" s="445"/>
      <c r="W1143" s="446"/>
      <c r="X1143" s="446"/>
      <c r="Y1143" s="449"/>
      <c r="Z1143" s="449"/>
      <c r="AA1143" s="449"/>
      <c r="AB1143" s="449"/>
      <c r="AC1143" s="449"/>
      <c r="AD1143" s="449"/>
      <c r="AE1143" s="449"/>
      <c r="AF1143" s="449"/>
      <c r="AG1143" s="449"/>
      <c r="AH1143" s="449"/>
      <c r="AI1143" s="449"/>
      <c r="AJ1143" s="449"/>
      <c r="AK1143" s="449"/>
      <c r="AL1143" s="449"/>
      <c r="AM1143" s="386"/>
    </row>
    <row r="1144" spans="2:39" ht="19.5" customHeight="1">
      <c r="B1144" s="368" t="s">
        <v>590</v>
      </c>
      <c r="C1144" s="387"/>
      <c r="D1144" s="388"/>
      <c r="E1144" s="388"/>
      <c r="F1144" s="388"/>
      <c r="G1144" s="388"/>
      <c r="H1144" s="388"/>
      <c r="I1144" s="388"/>
      <c r="J1144" s="388"/>
      <c r="K1144" s="388"/>
      <c r="L1144" s="388"/>
      <c r="M1144" s="388"/>
      <c r="N1144" s="388"/>
      <c r="O1144" s="388"/>
      <c r="P1144" s="388"/>
      <c r="Q1144" s="388"/>
      <c r="R1144" s="388"/>
      <c r="S1144" s="371"/>
      <c r="T1144" s="372"/>
      <c r="U1144" s="388"/>
      <c r="V1144" s="388"/>
      <c r="W1144" s="388"/>
      <c r="X1144" s="388"/>
      <c r="Y1144" s="409"/>
      <c r="Z1144" s="409"/>
      <c r="AA1144" s="409"/>
      <c r="AB1144" s="409"/>
      <c r="AC1144" s="409"/>
      <c r="AD1144" s="409"/>
      <c r="AE1144" s="409"/>
      <c r="AF1144" s="409"/>
      <c r="AG1144" s="409"/>
      <c r="AH1144" s="409"/>
      <c r="AI1144" s="409"/>
      <c r="AJ1144" s="409"/>
      <c r="AK1144" s="409"/>
      <c r="AL1144" s="409"/>
      <c r="AM1144" s="389"/>
    </row>
    <row r="1146" spans="2:39">
      <c r="B1146"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9:AM219"/>
    <mergeCell ref="N34:N35"/>
    <mergeCell ref="P34:X34"/>
    <mergeCell ref="Y34:AM34"/>
    <mergeCell ref="P403:X403"/>
    <mergeCell ref="B219:B220"/>
    <mergeCell ref="C219:C220"/>
    <mergeCell ref="E219:M219"/>
    <mergeCell ref="N219:N220"/>
    <mergeCell ref="P219:X219"/>
    <mergeCell ref="C403:C404"/>
    <mergeCell ref="E403:M403"/>
    <mergeCell ref="N403:N404"/>
    <mergeCell ref="B595:B596"/>
    <mergeCell ref="C595:C596"/>
    <mergeCell ref="E595:M595"/>
    <mergeCell ref="N595:N596"/>
    <mergeCell ref="B403:B404"/>
    <mergeCell ref="Y965:AM965"/>
    <mergeCell ref="P595:X595"/>
    <mergeCell ref="B782:B783"/>
    <mergeCell ref="C782:C783"/>
    <mergeCell ref="E782:M782"/>
    <mergeCell ref="N782:N783"/>
    <mergeCell ref="P782:X782"/>
    <mergeCell ref="Y782:AM782"/>
    <mergeCell ref="Y595:AM595"/>
    <mergeCell ref="P965:X965"/>
    <mergeCell ref="N965:N966"/>
    <mergeCell ref="B965:B966"/>
    <mergeCell ref="C965:C966"/>
    <mergeCell ref="E965:M965"/>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4"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2" location="'5.  2015-2020 LRAM'!A1" display="Return to top"/>
    <hyperlink ref="D781" location="'5.  2015-2020 LRAM'!A1" display="Return to top"/>
    <hyperlink ref="D964" location="'5.  2015-2020 LRAM'!A1" display="Return to top"/>
    <hyperlink ref="B1146"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ignoredErrors>
    <ignoredError sqref="Q13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65"/>
  <sheetViews>
    <sheetView topLeftCell="A126" zoomScale="90" zoomScaleNormal="90" workbookViewId="0">
      <selection activeCell="H154" sqref="H154"/>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9" t="s">
        <v>666</v>
      </c>
      <c r="D8" s="879"/>
      <c r="E8" s="879"/>
      <c r="F8" s="879"/>
      <c r="G8" s="879"/>
      <c r="H8" s="879"/>
      <c r="I8" s="879"/>
      <c r="J8" s="879"/>
      <c r="K8" s="879"/>
      <c r="L8" s="879"/>
      <c r="M8" s="879"/>
      <c r="N8" s="879"/>
      <c r="O8" s="879"/>
      <c r="P8" s="879"/>
      <c r="Q8" s="879"/>
      <c r="R8" s="879"/>
      <c r="S8" s="879"/>
      <c r="T8" s="105"/>
      <c r="U8" s="105"/>
      <c r="V8" s="105"/>
      <c r="W8" s="105"/>
    </row>
    <row r="9" spans="1:28" s="9" customFormat="1" ht="47.1" customHeight="1">
      <c r="B9" s="55"/>
      <c r="C9" s="837" t="s">
        <v>677</v>
      </c>
      <c r="D9" s="837"/>
      <c r="E9" s="837"/>
      <c r="F9" s="837"/>
      <c r="G9" s="837"/>
      <c r="H9" s="837"/>
      <c r="I9" s="837"/>
      <c r="J9" s="837"/>
      <c r="K9" s="837"/>
      <c r="L9" s="837"/>
      <c r="M9" s="837"/>
      <c r="N9" s="837"/>
      <c r="O9" s="837"/>
      <c r="P9" s="837"/>
      <c r="Q9" s="837"/>
      <c r="R9" s="837"/>
      <c r="S9" s="837"/>
      <c r="T9" s="105"/>
      <c r="U9" s="105"/>
      <c r="V9" s="105"/>
      <c r="W9" s="105"/>
    </row>
    <row r="10" spans="1:28" s="9" customFormat="1" ht="38.1" customHeight="1">
      <c r="B10" s="88"/>
      <c r="C10" s="857" t="s">
        <v>678</v>
      </c>
      <c r="D10" s="837"/>
      <c r="E10" s="837"/>
      <c r="F10" s="837"/>
      <c r="G10" s="837"/>
      <c r="H10" s="837"/>
      <c r="I10" s="837"/>
      <c r="J10" s="837"/>
      <c r="K10" s="837"/>
      <c r="L10" s="837"/>
      <c r="M10" s="837"/>
      <c r="N10" s="837"/>
      <c r="O10" s="837"/>
      <c r="P10" s="837"/>
      <c r="Q10" s="837"/>
      <c r="R10" s="837"/>
      <c r="S10" s="83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78" t="s">
        <v>235</v>
      </c>
      <c r="C12" s="87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to 999 kW</v>
      </c>
      <c r="L14" s="204" t="str">
        <f>'1.  LRAMVA Summary'!G52</f>
        <v>Intermediate</v>
      </c>
      <c r="M14" s="204" t="str">
        <f>'1.  LRAMVA Summary'!H52</f>
        <v>Large Use</v>
      </c>
      <c r="N14" s="204" t="str">
        <f>'1.  LRAMVA Summary'!I52</f>
        <v>Embedded Distributor</v>
      </c>
      <c r="O14" s="204" t="str">
        <f>'1.  LRAMVA Summary'!J52</f>
        <v>Unmetered Scattered Load</v>
      </c>
      <c r="P14" s="204" t="str">
        <f>'1.  LRAMVA Summary'!K52</f>
        <v>Sentinel Lighting</v>
      </c>
      <c r="Q14" s="204" t="str">
        <f>'1.  LRAMVA Summary'!L52</f>
        <v>Street Lighting</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C50</f>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5.0145628547746632</v>
      </c>
      <c r="J106" s="230">
        <f>(SUM('1.  LRAMVA Summary'!E$54:E$71)+SUM('1.  LRAMVA Summary'!E$72:E$73)*(MONTH($E106)-1)/12)*$H106</f>
        <v>2.8303000600829091</v>
      </c>
      <c r="K106" s="230">
        <f>(SUM('1.  LRAMVA Summary'!F$54:F$71)+SUM('1.  LRAMVA Summary'!F$72:F$73)*(MONTH($E106)-1)/12)*$H106</f>
        <v>1.6810105798601327</v>
      </c>
      <c r="L106" s="230">
        <f>(SUM('1.  LRAMVA Summary'!G$54:G$71)+SUM('1.  LRAMVA Summary'!G$72:G$73)*(MONTH($E106)-1)/12)*$H106</f>
        <v>9.370394357384086</v>
      </c>
      <c r="M106" s="230">
        <f>(SUM('1.  LRAMVA Summary'!H$54:H$71)+SUM('1.  LRAMVA Summary'!H$72:H$73)*(MONTH($E106)-1)/12)*$H106</f>
        <v>5.6742073578377701</v>
      </c>
      <c r="N106" s="230">
        <f>(SUM('1.  LRAMVA Summary'!I$54:I$71)+SUM('1.  LRAMVA Summary'!I$72:I$73)*(MONTH($E106)-1)/12)*$H106</f>
        <v>-2.2534187500000004E-2</v>
      </c>
      <c r="O106" s="230">
        <f>(SUM('1.  LRAMVA Summary'!J$54:J$71)+SUM('1.  LRAMVA Summary'!J$72:J$73)*(MONTH($E106)-1)/12)*$H106</f>
        <v>-5.2934444444444444E-2</v>
      </c>
      <c r="P106" s="230">
        <f>(SUM('1.  LRAMVA Summary'!K$54:K$71)+SUM('1.  LRAMVA Summary'!K$72:K$73)*(MONTH($E106)-1)/12)*$H106</f>
        <v>-1.1909333333333335E-3</v>
      </c>
      <c r="Q106" s="230">
        <f>(SUM('1.  LRAMVA Summary'!L$54:L$71)+SUM('1.  LRAMVA Summary'!L$72:L$73)*(MONTH($E106)-1)/12)*$H106</f>
        <v>6.086700396999615</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30.580516041661394</v>
      </c>
    </row>
    <row r="107" spans="2:23" s="9" customFormat="1">
      <c r="B107" s="66"/>
      <c r="E107" s="214">
        <v>42795</v>
      </c>
      <c r="F107" s="214" t="s">
        <v>184</v>
      </c>
      <c r="G107" s="215" t="s">
        <v>65</v>
      </c>
      <c r="H107" s="240">
        <f t="shared" si="48"/>
        <v>9.1666666666666665E-4</v>
      </c>
      <c r="I107" s="230">
        <f>(SUM('1.  LRAMVA Summary'!D$54:D$71)+SUM('1.  LRAMVA Summary'!D$72:D$73)*(MONTH($E107)-1)/12)*$H107</f>
        <v>10.029125709549326</v>
      </c>
      <c r="J107" s="230">
        <f>(SUM('1.  LRAMVA Summary'!E$54:E$71)+SUM('1.  LRAMVA Summary'!E$72:E$73)*(MONTH($E107)-1)/12)*$H107</f>
        <v>5.6606001201658183</v>
      </c>
      <c r="K107" s="230">
        <f>(SUM('1.  LRAMVA Summary'!F$54:F$71)+SUM('1.  LRAMVA Summary'!F$72:F$73)*(MONTH($E107)-1)/12)*$H107</f>
        <v>3.3620211597202654</v>
      </c>
      <c r="L107" s="230">
        <f>(SUM('1.  LRAMVA Summary'!G$54:G$71)+SUM('1.  LRAMVA Summary'!G$72:G$73)*(MONTH($E107)-1)/12)*$H107</f>
        <v>18.740788714768172</v>
      </c>
      <c r="M107" s="230">
        <f>(SUM('1.  LRAMVA Summary'!H$54:H$71)+SUM('1.  LRAMVA Summary'!H$72:H$73)*(MONTH($E107)-1)/12)*$H107</f>
        <v>11.34841471567554</v>
      </c>
      <c r="N107" s="230">
        <f>(SUM('1.  LRAMVA Summary'!I$54:I$71)+SUM('1.  LRAMVA Summary'!I$72:I$73)*(MONTH($E107)-1)/12)*$H107</f>
        <v>-4.5068375000000008E-2</v>
      </c>
      <c r="O107" s="230">
        <f>(SUM('1.  LRAMVA Summary'!J$54:J$71)+SUM('1.  LRAMVA Summary'!J$72:J$73)*(MONTH($E107)-1)/12)*$H107</f>
        <v>-0.10586888888888889</v>
      </c>
      <c r="P107" s="230">
        <f>(SUM('1.  LRAMVA Summary'!K$54:K$71)+SUM('1.  LRAMVA Summary'!K$72:K$73)*(MONTH($E107)-1)/12)*$H107</f>
        <v>-2.381866666666667E-3</v>
      </c>
      <c r="Q107" s="230">
        <f>(SUM('1.  LRAMVA Summary'!L$54:L$71)+SUM('1.  LRAMVA Summary'!L$72:L$73)*(MONTH($E107)-1)/12)*$H107</f>
        <v>12.17340079399923</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61.161032083322787</v>
      </c>
    </row>
    <row r="108" spans="2:23" s="8" customFormat="1">
      <c r="B108" s="239"/>
      <c r="E108" s="214">
        <v>42826</v>
      </c>
      <c r="F108" s="214" t="s">
        <v>184</v>
      </c>
      <c r="G108" s="215" t="s">
        <v>66</v>
      </c>
      <c r="H108" s="240">
        <f>$C$40/12</f>
        <v>9.1666666666666665E-4</v>
      </c>
      <c r="I108" s="230">
        <f>(SUM('1.  LRAMVA Summary'!D$54:D$71)+SUM('1.  LRAMVA Summary'!D$72:D$73)*(MONTH($E108)-1)/12)*$H108</f>
        <v>15.04368856432399</v>
      </c>
      <c r="J108" s="230">
        <f>(SUM('1.  LRAMVA Summary'!E$54:E$71)+SUM('1.  LRAMVA Summary'!E$72:E$73)*(MONTH($E108)-1)/12)*$H108</f>
        <v>8.4909001802487278</v>
      </c>
      <c r="K108" s="230">
        <f>(SUM('1.  LRAMVA Summary'!F$54:F$71)+SUM('1.  LRAMVA Summary'!F$72:F$73)*(MONTH($E108)-1)/12)*$H108</f>
        <v>5.0430317395803987</v>
      </c>
      <c r="L108" s="230">
        <f>(SUM('1.  LRAMVA Summary'!G$54:G$71)+SUM('1.  LRAMVA Summary'!G$72:G$73)*(MONTH($E108)-1)/12)*$H108</f>
        <v>28.111183072152258</v>
      </c>
      <c r="M108" s="230">
        <f>(SUM('1.  LRAMVA Summary'!H$54:H$71)+SUM('1.  LRAMVA Summary'!H$72:H$73)*(MONTH($E108)-1)/12)*$H108</f>
        <v>17.022622073513311</v>
      </c>
      <c r="N108" s="230">
        <f>(SUM('1.  LRAMVA Summary'!I$54:I$71)+SUM('1.  LRAMVA Summary'!I$72:I$73)*(MONTH($E108)-1)/12)*$H108</f>
        <v>-6.7602562500000005E-2</v>
      </c>
      <c r="O108" s="230">
        <f>(SUM('1.  LRAMVA Summary'!J$54:J$71)+SUM('1.  LRAMVA Summary'!J$72:J$73)*(MONTH($E108)-1)/12)*$H108</f>
        <v>-0.15880333333333335</v>
      </c>
      <c r="P108" s="230">
        <f>(SUM('1.  LRAMVA Summary'!K$54:K$71)+SUM('1.  LRAMVA Summary'!K$72:K$73)*(MONTH($E108)-1)/12)*$H108</f>
        <v>-3.5728000000000001E-3</v>
      </c>
      <c r="Q108" s="230">
        <f>(SUM('1.  LRAMVA Summary'!L$54:L$71)+SUM('1.  LRAMVA Summary'!L$72:L$73)*(MONTH($E108)-1)/12)*$H108</f>
        <v>18.260101190998846</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91.741548124984178</v>
      </c>
    </row>
    <row r="109" spans="2:23" s="9" customFormat="1">
      <c r="B109" s="66"/>
      <c r="E109" s="214">
        <v>42856</v>
      </c>
      <c r="F109" s="214" t="s">
        <v>184</v>
      </c>
      <c r="G109" s="215" t="s">
        <v>66</v>
      </c>
      <c r="H109" s="240">
        <f t="shared" ref="H109:H110" si="50">$C$40/12</f>
        <v>9.1666666666666665E-4</v>
      </c>
      <c r="I109" s="230">
        <f>(SUM('1.  LRAMVA Summary'!D$54:D$71)+SUM('1.  LRAMVA Summary'!D$72:D$73)*(MONTH($E109)-1)/12)*$H109</f>
        <v>20.058251419098653</v>
      </c>
      <c r="J109" s="230">
        <f>(SUM('1.  LRAMVA Summary'!E$54:E$71)+SUM('1.  LRAMVA Summary'!E$72:E$73)*(MONTH($E109)-1)/12)*$H109</f>
        <v>11.321200240331637</v>
      </c>
      <c r="K109" s="230">
        <f>(SUM('1.  LRAMVA Summary'!F$54:F$71)+SUM('1.  LRAMVA Summary'!F$72:F$73)*(MONTH($E109)-1)/12)*$H109</f>
        <v>6.7240423194405308</v>
      </c>
      <c r="L109" s="230">
        <f>(SUM('1.  LRAMVA Summary'!G$54:G$71)+SUM('1.  LRAMVA Summary'!G$72:G$73)*(MONTH($E109)-1)/12)*$H109</f>
        <v>37.481577429536344</v>
      </c>
      <c r="M109" s="230">
        <f>(SUM('1.  LRAMVA Summary'!H$54:H$71)+SUM('1.  LRAMVA Summary'!H$72:H$73)*(MONTH($E109)-1)/12)*$H109</f>
        <v>22.69682943135108</v>
      </c>
      <c r="N109" s="230">
        <f>(SUM('1.  LRAMVA Summary'!I$54:I$71)+SUM('1.  LRAMVA Summary'!I$72:I$73)*(MONTH($E109)-1)/12)*$H109</f>
        <v>-9.0136750000000015E-2</v>
      </c>
      <c r="O109" s="230">
        <f>(SUM('1.  LRAMVA Summary'!J$54:J$71)+SUM('1.  LRAMVA Summary'!J$72:J$73)*(MONTH($E109)-1)/12)*$H109</f>
        <v>-0.21173777777777777</v>
      </c>
      <c r="P109" s="230">
        <f>(SUM('1.  LRAMVA Summary'!K$54:K$71)+SUM('1.  LRAMVA Summary'!K$72:K$73)*(MONTH($E109)-1)/12)*$H109</f>
        <v>-4.7637333333333341E-3</v>
      </c>
      <c r="Q109" s="230">
        <f>(SUM('1.  LRAMVA Summary'!L$54:L$71)+SUM('1.  LRAMVA Summary'!L$72:L$73)*(MONTH($E109)-1)/12)*$H109</f>
        <v>24.34680158799846</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122.32206416664557</v>
      </c>
    </row>
    <row r="110" spans="2:23" s="238" customFormat="1">
      <c r="B110" s="237"/>
      <c r="E110" s="214">
        <v>42887</v>
      </c>
      <c r="F110" s="214" t="s">
        <v>184</v>
      </c>
      <c r="G110" s="215" t="s">
        <v>66</v>
      </c>
      <c r="H110" s="240">
        <f t="shared" si="50"/>
        <v>9.1666666666666665E-4</v>
      </c>
      <c r="I110" s="230">
        <f>(SUM('1.  LRAMVA Summary'!D$54:D$71)+SUM('1.  LRAMVA Summary'!D$72:D$73)*(MONTH($E110)-1)/12)*$H110</f>
        <v>25.072814273873316</v>
      </c>
      <c r="J110" s="230">
        <f>(SUM('1.  LRAMVA Summary'!E$54:E$71)+SUM('1.  LRAMVA Summary'!E$72:E$73)*(MONTH($E110)-1)/12)*$H110</f>
        <v>14.151500300414549</v>
      </c>
      <c r="K110" s="230">
        <f>(SUM('1.  LRAMVA Summary'!F$54:F$71)+SUM('1.  LRAMVA Summary'!F$72:F$73)*(MONTH($E110)-1)/12)*$H110</f>
        <v>8.4050528993006637</v>
      </c>
      <c r="L110" s="230">
        <f>(SUM('1.  LRAMVA Summary'!G$54:G$71)+SUM('1.  LRAMVA Summary'!G$72:G$73)*(MONTH($E110)-1)/12)*$H110</f>
        <v>46.85197178692043</v>
      </c>
      <c r="M110" s="230">
        <f>(SUM('1.  LRAMVA Summary'!H$54:H$71)+SUM('1.  LRAMVA Summary'!H$72:H$73)*(MONTH($E110)-1)/12)*$H110</f>
        <v>28.371036789188853</v>
      </c>
      <c r="N110" s="230">
        <f>(SUM('1.  LRAMVA Summary'!I$54:I$71)+SUM('1.  LRAMVA Summary'!I$72:I$73)*(MONTH($E110)-1)/12)*$H110</f>
        <v>-0.1126709375</v>
      </c>
      <c r="O110" s="230">
        <f>(SUM('1.  LRAMVA Summary'!J$54:J$71)+SUM('1.  LRAMVA Summary'!J$72:J$73)*(MONTH($E110)-1)/12)*$H110</f>
        <v>-0.26467222222222225</v>
      </c>
      <c r="P110" s="230">
        <f>(SUM('1.  LRAMVA Summary'!K$54:K$71)+SUM('1.  LRAMVA Summary'!K$72:K$73)*(MONTH($E110)-1)/12)*$H110</f>
        <v>-5.9546666666666663E-3</v>
      </c>
      <c r="Q110" s="230">
        <f>(SUM('1.  LRAMVA Summary'!L$54:L$71)+SUM('1.  LRAMVA Summary'!L$72:L$73)*(MONTH($E110)-1)/12)*$H110</f>
        <v>30.433501984998074</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152.902580208307</v>
      </c>
    </row>
    <row r="111" spans="2:23" s="9" customFormat="1">
      <c r="B111" s="66"/>
      <c r="E111" s="214">
        <v>42917</v>
      </c>
      <c r="F111" s="214" t="s">
        <v>184</v>
      </c>
      <c r="G111" s="215" t="s">
        <v>68</v>
      </c>
      <c r="H111" s="240">
        <f>$C$41/12</f>
        <v>9.1666666666666665E-4</v>
      </c>
      <c r="I111" s="230">
        <f>(SUM('1.  LRAMVA Summary'!D$54:D$71)+SUM('1.  LRAMVA Summary'!D$72:D$73)*(MONTH($E111)-1)/12)*$H111</f>
        <v>30.087377128647979</v>
      </c>
      <c r="J111" s="230">
        <f>(SUM('1.  LRAMVA Summary'!E$54:E$71)+SUM('1.  LRAMVA Summary'!E$72:E$73)*(MONTH($E111)-1)/12)*$H111</f>
        <v>16.981800360497456</v>
      </c>
      <c r="K111" s="230">
        <f>(SUM('1.  LRAMVA Summary'!F$54:F$71)+SUM('1.  LRAMVA Summary'!F$72:F$73)*(MONTH($E111)-1)/12)*$H111</f>
        <v>10.086063479160797</v>
      </c>
      <c r="L111" s="230">
        <f>(SUM('1.  LRAMVA Summary'!G$54:G$71)+SUM('1.  LRAMVA Summary'!G$72:G$73)*(MONTH($E111)-1)/12)*$H111</f>
        <v>56.222366144304516</v>
      </c>
      <c r="M111" s="230">
        <f>(SUM('1.  LRAMVA Summary'!H$54:H$71)+SUM('1.  LRAMVA Summary'!H$72:H$73)*(MONTH($E111)-1)/12)*$H111</f>
        <v>34.045244147026622</v>
      </c>
      <c r="N111" s="230">
        <f>(SUM('1.  LRAMVA Summary'!I$54:I$71)+SUM('1.  LRAMVA Summary'!I$72:I$73)*(MONTH($E111)-1)/12)*$H111</f>
        <v>-0.13520512500000001</v>
      </c>
      <c r="O111" s="230">
        <f>(SUM('1.  LRAMVA Summary'!J$54:J$71)+SUM('1.  LRAMVA Summary'!J$72:J$73)*(MONTH($E111)-1)/12)*$H111</f>
        <v>-0.3176066666666667</v>
      </c>
      <c r="P111" s="230">
        <f>(SUM('1.  LRAMVA Summary'!K$54:K$71)+SUM('1.  LRAMVA Summary'!K$72:K$73)*(MONTH($E111)-1)/12)*$H111</f>
        <v>-7.1456000000000002E-3</v>
      </c>
      <c r="Q111" s="230">
        <f>(SUM('1.  LRAMVA Summary'!L$54:L$71)+SUM('1.  LRAMVA Summary'!L$72:L$73)*(MONTH($E111)-1)/12)*$H111</f>
        <v>36.520202381997692</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183.48309624996836</v>
      </c>
    </row>
    <row r="112" spans="2:23" s="9" customFormat="1">
      <c r="B112" s="66"/>
      <c r="E112" s="214">
        <v>42948</v>
      </c>
      <c r="F112" s="214" t="s">
        <v>184</v>
      </c>
      <c r="G112" s="215" t="s">
        <v>68</v>
      </c>
      <c r="H112" s="240">
        <f t="shared" ref="H112:H113" si="51">$C$41/12</f>
        <v>9.1666666666666665E-4</v>
      </c>
      <c r="I112" s="230">
        <f>(SUM('1.  LRAMVA Summary'!D$54:D$71)+SUM('1.  LRAMVA Summary'!D$72:D$73)*(MONTH($E112)-1)/12)*$H112</f>
        <v>35.101939983422646</v>
      </c>
      <c r="J112" s="230">
        <f>(SUM('1.  LRAMVA Summary'!E$54:E$71)+SUM('1.  LRAMVA Summary'!E$72:E$73)*(MONTH($E112)-1)/12)*$H112</f>
        <v>19.812100420580368</v>
      </c>
      <c r="K112" s="230">
        <f>(SUM('1.  LRAMVA Summary'!F$54:F$71)+SUM('1.  LRAMVA Summary'!F$72:F$73)*(MONTH($E112)-1)/12)*$H112</f>
        <v>11.76707405902093</v>
      </c>
      <c r="L112" s="230">
        <f>(SUM('1.  LRAMVA Summary'!G$54:G$71)+SUM('1.  LRAMVA Summary'!G$72:G$73)*(MONTH($E112)-1)/12)*$H112</f>
        <v>65.592760501688602</v>
      </c>
      <c r="M112" s="230">
        <f>(SUM('1.  LRAMVA Summary'!H$54:H$71)+SUM('1.  LRAMVA Summary'!H$72:H$73)*(MONTH($E112)-1)/12)*$H112</f>
        <v>39.719451504864388</v>
      </c>
      <c r="N112" s="230">
        <f>(SUM('1.  LRAMVA Summary'!I$54:I$71)+SUM('1.  LRAMVA Summary'!I$72:I$73)*(MONTH($E112)-1)/12)*$H112</f>
        <v>-0.15773931250000003</v>
      </c>
      <c r="O112" s="230">
        <f>(SUM('1.  LRAMVA Summary'!J$54:J$71)+SUM('1.  LRAMVA Summary'!J$72:J$73)*(MONTH($E112)-1)/12)*$H112</f>
        <v>-0.3705411111111111</v>
      </c>
      <c r="P112" s="230">
        <f>(SUM('1.  LRAMVA Summary'!K$54:K$71)+SUM('1.  LRAMVA Summary'!K$72:K$73)*(MONTH($E112)-1)/12)*$H112</f>
        <v>-8.3365333333333333E-3</v>
      </c>
      <c r="Q112" s="230">
        <f>(SUM('1.  LRAMVA Summary'!L$54:L$71)+SUM('1.  LRAMVA Summary'!L$72:L$73)*(MONTH($E112)-1)/12)*$H112</f>
        <v>42.606902778997302</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214.06361229162977</v>
      </c>
    </row>
    <row r="113" spans="2:23" s="9" customFormat="1">
      <c r="B113" s="66"/>
      <c r="E113" s="214">
        <v>42979</v>
      </c>
      <c r="F113" s="214" t="s">
        <v>184</v>
      </c>
      <c r="G113" s="215" t="s">
        <v>68</v>
      </c>
      <c r="H113" s="240">
        <f t="shared" si="51"/>
        <v>9.1666666666666665E-4</v>
      </c>
      <c r="I113" s="230">
        <f>(SUM('1.  LRAMVA Summary'!D$54:D$71)+SUM('1.  LRAMVA Summary'!D$72:D$73)*(MONTH($E113)-1)/12)*$H113</f>
        <v>40.116502838197306</v>
      </c>
      <c r="J113" s="230">
        <f>(SUM('1.  LRAMVA Summary'!E$54:E$71)+SUM('1.  LRAMVA Summary'!E$72:E$73)*(MONTH($E113)-1)/12)*$H113</f>
        <v>22.642400480663273</v>
      </c>
      <c r="K113" s="230">
        <f>(SUM('1.  LRAMVA Summary'!F$54:F$71)+SUM('1.  LRAMVA Summary'!F$72:F$73)*(MONTH($E113)-1)/12)*$H113</f>
        <v>13.448084638881062</v>
      </c>
      <c r="L113" s="230">
        <f>(SUM('1.  LRAMVA Summary'!G$54:G$71)+SUM('1.  LRAMVA Summary'!G$72:G$73)*(MONTH($E113)-1)/12)*$H113</f>
        <v>74.963154859072688</v>
      </c>
      <c r="M113" s="230">
        <f>(SUM('1.  LRAMVA Summary'!H$54:H$71)+SUM('1.  LRAMVA Summary'!H$72:H$73)*(MONTH($E113)-1)/12)*$H113</f>
        <v>45.393658862702161</v>
      </c>
      <c r="N113" s="230">
        <f>(SUM('1.  LRAMVA Summary'!I$54:I$71)+SUM('1.  LRAMVA Summary'!I$72:I$73)*(MONTH($E113)-1)/12)*$H113</f>
        <v>-0.18027350000000003</v>
      </c>
      <c r="O113" s="230">
        <f>(SUM('1.  LRAMVA Summary'!J$54:J$71)+SUM('1.  LRAMVA Summary'!J$72:J$73)*(MONTH($E113)-1)/12)*$H113</f>
        <v>-0.42347555555555555</v>
      </c>
      <c r="P113" s="230">
        <f>(SUM('1.  LRAMVA Summary'!K$54:K$71)+SUM('1.  LRAMVA Summary'!K$72:K$73)*(MONTH($E113)-1)/12)*$H113</f>
        <v>-9.5274666666666681E-3</v>
      </c>
      <c r="Q113" s="230">
        <f>(SUM('1.  LRAMVA Summary'!L$54:L$71)+SUM('1.  LRAMVA Summary'!L$72:L$73)*(MONTH($E113)-1)/12)*$H113</f>
        <v>48.69360317599692</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244.64412833329115</v>
      </c>
    </row>
    <row r="114" spans="2:23" s="9" customFormat="1">
      <c r="B114" s="66"/>
      <c r="E114" s="214">
        <v>43009</v>
      </c>
      <c r="F114" s="214" t="s">
        <v>184</v>
      </c>
      <c r="G114" s="215" t="s">
        <v>69</v>
      </c>
      <c r="H114" s="240">
        <f>$C$42/12</f>
        <v>1.25E-3</v>
      </c>
      <c r="I114" s="230">
        <f>(SUM('1.  LRAMVA Summary'!D$54:D$71)+SUM('1.  LRAMVA Summary'!D$72:D$73)*(MONTH($E114)-1)/12)*$H114</f>
        <v>61.542362308598143</v>
      </c>
      <c r="J114" s="230">
        <f>(SUM('1.  LRAMVA Summary'!E$54:E$71)+SUM('1.  LRAMVA Summary'!E$72:E$73)*(MONTH($E114)-1)/12)*$H114</f>
        <v>34.735500737381166</v>
      </c>
      <c r="K114" s="230">
        <f>(SUM('1.  LRAMVA Summary'!F$54:F$71)+SUM('1.  LRAMVA Summary'!F$72:F$73)*(MONTH($E114)-1)/12)*$H114</f>
        <v>20.630584389192542</v>
      </c>
      <c r="L114" s="230">
        <f>(SUM('1.  LRAMVA Summary'!G$54:G$71)+SUM('1.  LRAMVA Summary'!G$72:G$73)*(MONTH($E114)-1)/12)*$H114</f>
        <v>115.00029438607743</v>
      </c>
      <c r="M114" s="230">
        <f>(SUM('1.  LRAMVA Summary'!H$54:H$71)+SUM('1.  LRAMVA Summary'!H$72:H$73)*(MONTH($E114)-1)/12)*$H114</f>
        <v>69.637999391645366</v>
      </c>
      <c r="N114" s="230">
        <f>(SUM('1.  LRAMVA Summary'!I$54:I$71)+SUM('1.  LRAMVA Summary'!I$72:I$73)*(MONTH($E114)-1)/12)*$H114</f>
        <v>-0.27655593750000007</v>
      </c>
      <c r="O114" s="230">
        <f>(SUM('1.  LRAMVA Summary'!J$54:J$71)+SUM('1.  LRAMVA Summary'!J$72:J$73)*(MONTH($E114)-1)/12)*$H114</f>
        <v>-0.64965000000000006</v>
      </c>
      <c r="P114" s="230">
        <f>(SUM('1.  LRAMVA Summary'!K$54:K$71)+SUM('1.  LRAMVA Summary'!K$72:K$73)*(MONTH($E114)-1)/12)*$H114</f>
        <v>-1.4616000000000001E-2</v>
      </c>
      <c r="Q114" s="230">
        <f>(SUM('1.  LRAMVA Summary'!L$54:L$71)+SUM('1.  LRAMVA Summary'!L$72:L$73)*(MONTH($E114)-1)/12)*$H114</f>
        <v>74.700413963177084</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375.30633323857171</v>
      </c>
    </row>
    <row r="115" spans="2:23" s="9" customFormat="1">
      <c r="B115" s="66"/>
      <c r="E115" s="214">
        <v>43040</v>
      </c>
      <c r="F115" s="214" t="s">
        <v>184</v>
      </c>
      <c r="G115" s="215" t="s">
        <v>69</v>
      </c>
      <c r="H115" s="240">
        <f t="shared" ref="H115:H116" si="52">$C$42/12</f>
        <v>1.25E-3</v>
      </c>
      <c r="I115" s="230">
        <f>(SUM('1.  LRAMVA Summary'!D$54:D$71)+SUM('1.  LRAMVA Summary'!D$72:D$73)*(MONTH($E115)-1)/12)*$H115</f>
        <v>68.380402565109051</v>
      </c>
      <c r="J115" s="230">
        <f>(SUM('1.  LRAMVA Summary'!E$54:E$71)+SUM('1.  LRAMVA Summary'!E$72:E$73)*(MONTH($E115)-1)/12)*$H115</f>
        <v>38.595000819312403</v>
      </c>
      <c r="K115" s="230">
        <f>(SUM('1.  LRAMVA Summary'!F$54:F$71)+SUM('1.  LRAMVA Summary'!F$72:F$73)*(MONTH($E115)-1)/12)*$H115</f>
        <v>22.922871543547267</v>
      </c>
      <c r="L115" s="230">
        <f>(SUM('1.  LRAMVA Summary'!G$54:G$71)+SUM('1.  LRAMVA Summary'!G$72:G$73)*(MONTH($E115)-1)/12)*$H115</f>
        <v>127.77810487341937</v>
      </c>
      <c r="M115" s="230">
        <f>(SUM('1.  LRAMVA Summary'!H$54:H$71)+SUM('1.  LRAMVA Summary'!H$72:H$73)*(MONTH($E115)-1)/12)*$H115</f>
        <v>77.375554879605957</v>
      </c>
      <c r="N115" s="230">
        <f>(SUM('1.  LRAMVA Summary'!I$54:I$71)+SUM('1.  LRAMVA Summary'!I$72:I$73)*(MONTH($E115)-1)/12)*$H115</f>
        <v>-0.307284375</v>
      </c>
      <c r="O115" s="230">
        <f>(SUM('1.  LRAMVA Summary'!J$54:J$71)+SUM('1.  LRAMVA Summary'!J$72:J$73)*(MONTH($E115)-1)/12)*$H115</f>
        <v>-0.72183333333333344</v>
      </c>
      <c r="P115" s="230">
        <f>(SUM('1.  LRAMVA Summary'!K$54:K$71)+SUM('1.  LRAMVA Summary'!K$72:K$73)*(MONTH($E115)-1)/12)*$H115</f>
        <v>-1.6239999999999997E-2</v>
      </c>
      <c r="Q115" s="230">
        <f>(SUM('1.  LRAMVA Summary'!L$54:L$71)+SUM('1.  LRAMVA Summary'!L$72:L$73)*(MONTH($E115)-1)/12)*$H115</f>
        <v>83.00045995908566</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417.00703693174637</v>
      </c>
    </row>
    <row r="116" spans="2:23" s="9" customFormat="1">
      <c r="B116" s="66"/>
      <c r="E116" s="214">
        <v>43070</v>
      </c>
      <c r="F116" s="214" t="s">
        <v>184</v>
      </c>
      <c r="G116" s="215" t="s">
        <v>69</v>
      </c>
      <c r="H116" s="240">
        <f t="shared" si="52"/>
        <v>1.25E-3</v>
      </c>
      <c r="I116" s="230">
        <f>(SUM('1.  LRAMVA Summary'!D$54:D$71)+SUM('1.  LRAMVA Summary'!D$72:D$73)*(MONTH($E116)-1)/12)*$H116</f>
        <v>75.218442821619945</v>
      </c>
      <c r="J116" s="230">
        <f>(SUM('1.  LRAMVA Summary'!E$54:E$71)+SUM('1.  LRAMVA Summary'!E$72:E$73)*(MONTH($E116)-1)/12)*$H116</f>
        <v>42.454500901243641</v>
      </c>
      <c r="K116" s="230">
        <f>(SUM('1.  LRAMVA Summary'!F$54:F$71)+SUM('1.  LRAMVA Summary'!F$72:F$73)*(MONTH($E116)-1)/12)*$H116</f>
        <v>25.215158697901995</v>
      </c>
      <c r="L116" s="230">
        <f>(SUM('1.  LRAMVA Summary'!G$54:G$71)+SUM('1.  LRAMVA Summary'!G$72:G$73)*(MONTH($E116)-1)/12)*$H116</f>
        <v>140.55591536076128</v>
      </c>
      <c r="M116" s="230">
        <f>(SUM('1.  LRAMVA Summary'!H$54:H$71)+SUM('1.  LRAMVA Summary'!H$72:H$73)*(MONTH($E116)-1)/12)*$H116</f>
        <v>85.113110367566549</v>
      </c>
      <c r="N116" s="230">
        <f>(SUM('1.  LRAMVA Summary'!I$54:I$71)+SUM('1.  LRAMVA Summary'!I$72:I$73)*(MONTH($E116)-1)/12)*$H116</f>
        <v>-0.33801281250000009</v>
      </c>
      <c r="O116" s="230">
        <f>(SUM('1.  LRAMVA Summary'!J$54:J$71)+SUM('1.  LRAMVA Summary'!J$72:J$73)*(MONTH($E116)-1)/12)*$H116</f>
        <v>-0.7940166666666667</v>
      </c>
      <c r="P116" s="230">
        <f>(SUM('1.  LRAMVA Summary'!K$54:K$71)+SUM('1.  LRAMVA Summary'!K$72:K$73)*(MONTH($E116)-1)/12)*$H116</f>
        <v>-1.7864000000000001E-2</v>
      </c>
      <c r="Q116" s="230">
        <f>(SUM('1.  LRAMVA Summary'!L$54:L$71)+SUM('1.  LRAMVA Summary'!L$72:L$73)*(MONTH($E116)-1)/12)*$H116</f>
        <v>91.300505954994222</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458.70774062492097</v>
      </c>
    </row>
    <row r="117" spans="2:23" s="9" customFormat="1" ht="15.75" thickBot="1">
      <c r="B117" s="66"/>
      <c r="E117" s="216" t="s">
        <v>466</v>
      </c>
      <c r="F117" s="216"/>
      <c r="G117" s="217"/>
      <c r="H117" s="218"/>
      <c r="I117" s="219">
        <f>SUM(I104:I116)</f>
        <v>385.66547046721502</v>
      </c>
      <c r="J117" s="219">
        <f>SUM(J104:J116)</f>
        <v>217.67580462092195</v>
      </c>
      <c r="K117" s="219">
        <f t="shared" ref="K117:O117" si="53">SUM(K104:K116)</f>
        <v>129.28499550560659</v>
      </c>
      <c r="L117" s="219">
        <f t="shared" si="53"/>
        <v>720.66851148608521</v>
      </c>
      <c r="M117" s="219">
        <f t="shared" si="53"/>
        <v>436.39812952097753</v>
      </c>
      <c r="N117" s="219">
        <f t="shared" si="53"/>
        <v>-1.7330838750000006</v>
      </c>
      <c r="O117" s="219">
        <f t="shared" si="53"/>
        <v>-4.0711400000000006</v>
      </c>
      <c r="P117" s="219">
        <f t="shared" ref="P117:V117" si="54">SUM(P104:P116)</f>
        <v>-9.1593600000000011E-2</v>
      </c>
      <c r="Q117" s="219">
        <f t="shared" si="54"/>
        <v>468.12259416924309</v>
      </c>
      <c r="R117" s="219">
        <f t="shared" si="54"/>
        <v>0</v>
      </c>
      <c r="S117" s="219">
        <f t="shared" si="54"/>
        <v>0</v>
      </c>
      <c r="T117" s="219">
        <f t="shared" si="54"/>
        <v>0</v>
      </c>
      <c r="U117" s="219">
        <f t="shared" si="54"/>
        <v>0</v>
      </c>
      <c r="V117" s="219">
        <f t="shared" si="54"/>
        <v>0</v>
      </c>
      <c r="W117" s="219">
        <f>SUM(W104:W116)</f>
        <v>2351.9196882950491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385.66547046721502</v>
      </c>
      <c r="J119" s="228">
        <f t="shared" ref="J119" si="55">J117+J118</f>
        <v>217.67580462092195</v>
      </c>
      <c r="K119" s="228">
        <f t="shared" ref="K119" si="56">K117+K118</f>
        <v>129.28499550560659</v>
      </c>
      <c r="L119" s="228">
        <f t="shared" ref="L119" si="57">L117+L118</f>
        <v>720.66851148608521</v>
      </c>
      <c r="M119" s="228">
        <f t="shared" ref="M119" si="58">M117+M118</f>
        <v>436.39812952097753</v>
      </c>
      <c r="N119" s="228">
        <f t="shared" ref="N119" si="59">N117+N118</f>
        <v>-1.7330838750000006</v>
      </c>
      <c r="O119" s="228">
        <f t="shared" ref="O119:V119" si="60">O117+O118</f>
        <v>-4.0711400000000006</v>
      </c>
      <c r="P119" s="228">
        <f t="shared" si="60"/>
        <v>-9.1593600000000011E-2</v>
      </c>
      <c r="Q119" s="228">
        <f t="shared" si="60"/>
        <v>468.12259416924309</v>
      </c>
      <c r="R119" s="228">
        <f t="shared" si="60"/>
        <v>0</v>
      </c>
      <c r="S119" s="228">
        <f t="shared" si="60"/>
        <v>0</v>
      </c>
      <c r="T119" s="228">
        <f t="shared" si="60"/>
        <v>0</v>
      </c>
      <c r="U119" s="228">
        <f t="shared" si="60"/>
        <v>0</v>
      </c>
      <c r="V119" s="228">
        <f t="shared" si="60"/>
        <v>0</v>
      </c>
      <c r="W119" s="228">
        <f t="shared" ref="W119" si="61">W117+W118</f>
        <v>2351.9196882950491</v>
      </c>
    </row>
    <row r="120" spans="2:23" s="9" customFormat="1">
      <c r="B120" s="66"/>
      <c r="E120" s="214">
        <v>43101</v>
      </c>
      <c r="F120" s="214" t="s">
        <v>185</v>
      </c>
      <c r="G120" s="215" t="s">
        <v>65</v>
      </c>
      <c r="H120" s="240">
        <f>$C$43/12</f>
        <v>1.25E-3</v>
      </c>
      <c r="I120" s="230">
        <f>(SUM('1.  LRAMVA Summary'!D$54:D$74)+SUM('1.  LRAMVA Summary'!D$75:D$76)*(MONTH($E120)-1)/12)*$H120</f>
        <v>82.056483078130867</v>
      </c>
      <c r="J120" s="230">
        <f>(SUM('1.  LRAMVA Summary'!E$54:E$74)+SUM('1.  LRAMVA Summary'!E$75:E$76)*(MONTH($E120)-1)/12)*$H120</f>
        <v>46.314000983174886</v>
      </c>
      <c r="K120" s="230">
        <f>(SUM('1.  LRAMVA Summary'!F$54:F$74)+SUM('1.  LRAMVA Summary'!F$75:F$76)*(MONTH($E120)-1)/12)*$H120</f>
        <v>27.507445852256719</v>
      </c>
      <c r="L120" s="230">
        <f>(SUM('1.  LRAMVA Summary'!G$54:G$74)+SUM('1.  LRAMVA Summary'!G$75:G$76)*(MONTH($E120)-1)/12)*$H120</f>
        <v>153.33372584810323</v>
      </c>
      <c r="M120" s="230">
        <f>(SUM('1.  LRAMVA Summary'!H$54:H$74)+SUM('1.  LRAMVA Summary'!H$75:H$76)*(MONTH($E120)-1)/12)*$H120</f>
        <v>92.850665855527154</v>
      </c>
      <c r="N120" s="230">
        <f>(SUM('1.  LRAMVA Summary'!I$54:I$74)+SUM('1.  LRAMVA Summary'!I$75:I$76)*(MONTH($E120)-1)/12)*$H120</f>
        <v>-0.36874125000000008</v>
      </c>
      <c r="O120" s="230">
        <f>(SUM('1.  LRAMVA Summary'!J$54:J$74)+SUM('1.  LRAMVA Summary'!J$75:J$76)*(MONTH($E120)-1)/12)*$H120</f>
        <v>-0.86620000000000008</v>
      </c>
      <c r="P120" s="230">
        <f>(SUM('1.  LRAMVA Summary'!K$54:K$74)+SUM('1.  LRAMVA Summary'!K$75:K$76)*(MONTH($E120)-1)/12)*$H120</f>
        <v>-1.9488000000000002E-2</v>
      </c>
      <c r="Q120" s="230">
        <f>(SUM('1.  LRAMVA Summary'!L$54:L$74)+SUM('1.  LRAMVA Summary'!L$75:L$76)*(MONTH($E120)-1)/12)*$H120</f>
        <v>99.600551950902798</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500.40844431809563</v>
      </c>
    </row>
    <row r="121" spans="2:23" s="9" customFormat="1">
      <c r="B121" s="66"/>
      <c r="E121" s="214">
        <v>43132</v>
      </c>
      <c r="F121" s="214" t="s">
        <v>185</v>
      </c>
      <c r="G121" s="215" t="s">
        <v>65</v>
      </c>
      <c r="H121" s="240">
        <f t="shared" ref="H121:H122" si="62">$C$43/12</f>
        <v>1.25E-3</v>
      </c>
      <c r="I121" s="230">
        <f>(SUM('1.  LRAMVA Summary'!D$54:D$74)+SUM('1.  LRAMVA Summary'!D$75:D$76)*(MONTH($E121)-1)/12)*$H121</f>
        <v>84.35526401715012</v>
      </c>
      <c r="J121" s="230">
        <f>(SUM('1.  LRAMVA Summary'!E$54:E$74)+SUM('1.  LRAMVA Summary'!E$75:E$76)*(MONTH($E121)-1)/12)*$H121</f>
        <v>48.787432313178734</v>
      </c>
      <c r="K121" s="230">
        <f>(SUM('1.  LRAMVA Summary'!F$54:F$74)+SUM('1.  LRAMVA Summary'!F$75:F$76)*(MONTH($E121)-1)/12)*$H121</f>
        <v>26.049166442544028</v>
      </c>
      <c r="L121" s="230">
        <f>(SUM('1.  LRAMVA Summary'!G$54:G$74)+SUM('1.  LRAMVA Summary'!G$75:G$76)*(MONTH($E121)-1)/12)*$H121</f>
        <v>153.00652076512054</v>
      </c>
      <c r="M121" s="230">
        <f>(SUM('1.  LRAMVA Summary'!H$54:H$74)+SUM('1.  LRAMVA Summary'!H$75:H$76)*(MONTH($E121)-1)/12)*$H121</f>
        <v>95.504027189219514</v>
      </c>
      <c r="N121" s="230">
        <f>(SUM('1.  LRAMVA Summary'!I$54:I$74)+SUM('1.  LRAMVA Summary'!I$75:I$76)*(MONTH($E121)-1)/12)*$H121</f>
        <v>-0.36874125000000008</v>
      </c>
      <c r="O121" s="230">
        <f>(SUM('1.  LRAMVA Summary'!J$54:J$74)+SUM('1.  LRAMVA Summary'!J$75:J$76)*(MONTH($E121)-1)/12)*$H121</f>
        <v>-0.86620000000000008</v>
      </c>
      <c r="P121" s="230">
        <f>(SUM('1.  LRAMVA Summary'!K$54:K$74)+SUM('1.  LRAMVA Summary'!K$75:K$76)*(MONTH($E121)-1)/12)*$H121</f>
        <v>-1.9488000000000002E-2</v>
      </c>
      <c r="Q121" s="230">
        <f>(SUM('1.  LRAMVA Summary'!L$54:L$74)+SUM('1.  LRAMVA Summary'!L$75:L$76)*(MONTH($E121)-1)/12)*$H121</f>
        <v>99.874113810207788</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506.32209528742072</v>
      </c>
    </row>
    <row r="122" spans="2:23" s="9" customFormat="1">
      <c r="B122" s="66"/>
      <c r="E122" s="214">
        <v>43160</v>
      </c>
      <c r="F122" s="214" t="s">
        <v>185</v>
      </c>
      <c r="G122" s="215" t="s">
        <v>65</v>
      </c>
      <c r="H122" s="240">
        <f t="shared" si="62"/>
        <v>1.25E-3</v>
      </c>
      <c r="I122" s="230">
        <f>(SUM('1.  LRAMVA Summary'!D$54:D$74)+SUM('1.  LRAMVA Summary'!D$75:D$76)*(MONTH($E122)-1)/12)*$H122</f>
        <v>86.654044956169372</v>
      </c>
      <c r="J122" s="230">
        <f>(SUM('1.  LRAMVA Summary'!E$54:E$74)+SUM('1.  LRAMVA Summary'!E$75:E$76)*(MONTH($E122)-1)/12)*$H122</f>
        <v>51.260863643182574</v>
      </c>
      <c r="K122" s="230">
        <f>(SUM('1.  LRAMVA Summary'!F$54:F$74)+SUM('1.  LRAMVA Summary'!F$75:F$76)*(MONTH($E122)-1)/12)*$H122</f>
        <v>24.590887032831333</v>
      </c>
      <c r="L122" s="230">
        <f>(SUM('1.  LRAMVA Summary'!G$54:G$74)+SUM('1.  LRAMVA Summary'!G$75:G$76)*(MONTH($E122)-1)/12)*$H122</f>
        <v>152.67931568213785</v>
      </c>
      <c r="M122" s="230">
        <f>(SUM('1.  LRAMVA Summary'!H$54:H$74)+SUM('1.  LRAMVA Summary'!H$75:H$76)*(MONTH($E122)-1)/12)*$H122</f>
        <v>98.157388522911859</v>
      </c>
      <c r="N122" s="230">
        <f>(SUM('1.  LRAMVA Summary'!I$54:I$74)+SUM('1.  LRAMVA Summary'!I$75:I$76)*(MONTH($E122)-1)/12)*$H122</f>
        <v>-0.36874125000000008</v>
      </c>
      <c r="O122" s="230">
        <f>(SUM('1.  LRAMVA Summary'!J$54:J$74)+SUM('1.  LRAMVA Summary'!J$75:J$76)*(MONTH($E122)-1)/12)*$H122</f>
        <v>-0.86620000000000008</v>
      </c>
      <c r="P122" s="230">
        <f>(SUM('1.  LRAMVA Summary'!K$54:K$74)+SUM('1.  LRAMVA Summary'!K$75:K$76)*(MONTH($E122)-1)/12)*$H122</f>
        <v>-1.9488000000000002E-2</v>
      </c>
      <c r="Q122" s="230">
        <f>(SUM('1.  LRAMVA Summary'!L$54:L$74)+SUM('1.  LRAMVA Summary'!L$75:L$76)*(MONTH($E122)-1)/12)*$H122</f>
        <v>100.14767566951279</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512.23574625674576</v>
      </c>
    </row>
    <row r="123" spans="2:23" s="8" customFormat="1">
      <c r="B123" s="239"/>
      <c r="E123" s="214">
        <v>43191</v>
      </c>
      <c r="F123" s="214" t="s">
        <v>185</v>
      </c>
      <c r="G123" s="215" t="s">
        <v>66</v>
      </c>
      <c r="H123" s="240">
        <f>$C$44/12</f>
        <v>1.575E-3</v>
      </c>
      <c r="I123" s="230">
        <f>(SUM('1.  LRAMVA Summary'!D$54:D$74)+SUM('1.  LRAMVA Summary'!D$75:D$76)*(MONTH($E123)-1)/12)*$H123</f>
        <v>112.08056062793766</v>
      </c>
      <c r="J123" s="230">
        <f>(SUM('1.  LRAMVA Summary'!E$54:E$74)+SUM('1.  LRAMVA Summary'!E$75:E$76)*(MONTH($E123)-1)/12)*$H123</f>
        <v>67.705211666214893</v>
      </c>
      <c r="K123" s="230">
        <f>(SUM('1.  LRAMVA Summary'!F$54:F$74)+SUM('1.  LRAMVA Summary'!F$75:F$76)*(MONTH($E123)-1)/12)*$H123</f>
        <v>29.14708560512949</v>
      </c>
      <c r="L123" s="230">
        <f>(SUM('1.  LRAMVA Summary'!G$54:G$74)+SUM('1.  LRAMVA Summary'!G$75:G$76)*(MONTH($E123)-1)/12)*$H123</f>
        <v>191.96365935493552</v>
      </c>
      <c r="M123" s="230">
        <f>(SUM('1.  LRAMVA Summary'!H$54:H$74)+SUM('1.  LRAMVA Summary'!H$75:H$76)*(MONTH($E123)-1)/12)*$H123</f>
        <v>127.02154481932133</v>
      </c>
      <c r="N123" s="230">
        <f>(SUM('1.  LRAMVA Summary'!I$54:I$74)+SUM('1.  LRAMVA Summary'!I$75:I$76)*(MONTH($E123)-1)/12)*$H123</f>
        <v>-0.46461397500000007</v>
      </c>
      <c r="O123" s="230">
        <f>(SUM('1.  LRAMVA Summary'!J$54:J$74)+SUM('1.  LRAMVA Summary'!J$75:J$76)*(MONTH($E123)-1)/12)*$H123</f>
        <v>-1.091412</v>
      </c>
      <c r="P123" s="230">
        <f>(SUM('1.  LRAMVA Summary'!K$54:K$74)+SUM('1.  LRAMVA Summary'!K$75:K$76)*(MONTH($E123)-1)/12)*$H123</f>
        <v>-2.4554880000000001E-2</v>
      </c>
      <c r="Q123" s="230">
        <f>(SUM('1.  LRAMVA Summary'!L$54:L$74)+SUM('1.  LRAMVA Summary'!L$75:L$76)*(MONTH($E123)-1)/12)*$H123</f>
        <v>126.53075928631041</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652.86824050484927</v>
      </c>
    </row>
    <row r="124" spans="2:23" s="9" customFormat="1">
      <c r="B124" s="66"/>
      <c r="E124" s="214">
        <v>43221</v>
      </c>
      <c r="F124" s="214" t="s">
        <v>185</v>
      </c>
      <c r="G124" s="215" t="s">
        <v>66</v>
      </c>
      <c r="H124" s="240">
        <f t="shared" ref="H124:H125" si="64">$C$44/12</f>
        <v>1.575E-3</v>
      </c>
      <c r="I124" s="230">
        <f>(SUM('1.  LRAMVA Summary'!D$54:D$74)+SUM('1.  LRAMVA Summary'!D$75:D$76)*(MONTH($E124)-1)/12)*$H124</f>
        <v>114.97702461110194</v>
      </c>
      <c r="J124" s="230">
        <f>(SUM('1.  LRAMVA Summary'!E$54:E$74)+SUM('1.  LRAMVA Summary'!E$75:E$76)*(MONTH($E124)-1)/12)*$H124</f>
        <v>70.821735142019733</v>
      </c>
      <c r="K124" s="230">
        <f>(SUM('1.  LRAMVA Summary'!F$54:F$74)+SUM('1.  LRAMVA Summary'!F$75:F$76)*(MONTH($E124)-1)/12)*$H124</f>
        <v>27.3096535488915</v>
      </c>
      <c r="L124" s="230">
        <f>(SUM('1.  LRAMVA Summary'!G$54:G$74)+SUM('1.  LRAMVA Summary'!G$75:G$76)*(MONTH($E124)-1)/12)*$H124</f>
        <v>191.55138095037731</v>
      </c>
      <c r="M124" s="230">
        <f>(SUM('1.  LRAMVA Summary'!H$54:H$74)+SUM('1.  LRAMVA Summary'!H$75:H$76)*(MONTH($E124)-1)/12)*$H124</f>
        <v>130.3647800997737</v>
      </c>
      <c r="N124" s="230">
        <f>(SUM('1.  LRAMVA Summary'!I$54:I$74)+SUM('1.  LRAMVA Summary'!I$75:I$76)*(MONTH($E124)-1)/12)*$H124</f>
        <v>-0.46461397500000007</v>
      </c>
      <c r="O124" s="230">
        <f>(SUM('1.  LRAMVA Summary'!J$54:J$74)+SUM('1.  LRAMVA Summary'!J$75:J$76)*(MONTH($E124)-1)/12)*$H124</f>
        <v>-1.091412</v>
      </c>
      <c r="P124" s="230">
        <f>(SUM('1.  LRAMVA Summary'!K$54:K$74)+SUM('1.  LRAMVA Summary'!K$75:K$76)*(MONTH($E124)-1)/12)*$H124</f>
        <v>-2.4554880000000001E-2</v>
      </c>
      <c r="Q124" s="230">
        <f>(SUM('1.  LRAMVA Summary'!L$54:L$74)+SUM('1.  LRAMVA Summary'!L$75:L$76)*(MONTH($E124)-1)/12)*$H124</f>
        <v>126.87544722903472</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660.31944072619899</v>
      </c>
    </row>
    <row r="125" spans="2:23" s="238" customFormat="1">
      <c r="B125" s="237"/>
      <c r="E125" s="214">
        <v>43252</v>
      </c>
      <c r="F125" s="214" t="s">
        <v>185</v>
      </c>
      <c r="G125" s="215" t="s">
        <v>66</v>
      </c>
      <c r="H125" s="240">
        <f t="shared" si="64"/>
        <v>1.575E-3</v>
      </c>
      <c r="I125" s="230">
        <f>(SUM('1.  LRAMVA Summary'!D$54:D$74)+SUM('1.  LRAMVA Summary'!D$75:D$76)*(MONTH($E125)-1)/12)*$H125</f>
        <v>117.87348859426619</v>
      </c>
      <c r="J125" s="230">
        <f>(SUM('1.  LRAMVA Summary'!E$54:E$74)+SUM('1.  LRAMVA Summary'!E$75:E$76)*(MONTH($E125)-1)/12)*$H125</f>
        <v>73.938258617824587</v>
      </c>
      <c r="K125" s="230">
        <f>(SUM('1.  LRAMVA Summary'!F$54:F$74)+SUM('1.  LRAMVA Summary'!F$75:F$76)*(MONTH($E125)-1)/12)*$H125</f>
        <v>25.47222149265351</v>
      </c>
      <c r="L125" s="230">
        <f>(SUM('1.  LRAMVA Summary'!G$54:G$74)+SUM('1.  LRAMVA Summary'!G$75:G$76)*(MONTH($E125)-1)/12)*$H125</f>
        <v>191.13910254581916</v>
      </c>
      <c r="M125" s="230">
        <f>(SUM('1.  LRAMVA Summary'!H$54:H$74)+SUM('1.  LRAMVA Summary'!H$75:H$76)*(MONTH($E125)-1)/12)*$H125</f>
        <v>133.70801538022607</v>
      </c>
      <c r="N125" s="230">
        <f>(SUM('1.  LRAMVA Summary'!I$54:I$74)+SUM('1.  LRAMVA Summary'!I$75:I$76)*(MONTH($E125)-1)/12)*$H125</f>
        <v>-0.46461397500000007</v>
      </c>
      <c r="O125" s="230">
        <f>(SUM('1.  LRAMVA Summary'!J$54:J$74)+SUM('1.  LRAMVA Summary'!J$75:J$76)*(MONTH($E125)-1)/12)*$H125</f>
        <v>-1.091412</v>
      </c>
      <c r="P125" s="230">
        <f>(SUM('1.  LRAMVA Summary'!K$54:K$74)+SUM('1.  LRAMVA Summary'!K$75:K$76)*(MONTH($E125)-1)/12)*$H125</f>
        <v>-2.4554880000000001E-2</v>
      </c>
      <c r="Q125" s="230">
        <f>(SUM('1.  LRAMVA Summary'!L$54:L$74)+SUM('1.  LRAMVA Summary'!L$75:L$76)*(MONTH($E125)-1)/12)*$H125</f>
        <v>127.22013517175901</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667.77064094754849</v>
      </c>
    </row>
    <row r="126" spans="2:23" s="9" customFormat="1">
      <c r="B126" s="66"/>
      <c r="E126" s="214">
        <v>43282</v>
      </c>
      <c r="F126" s="214" t="s">
        <v>185</v>
      </c>
      <c r="G126" s="215" t="s">
        <v>68</v>
      </c>
      <c r="H126" s="240">
        <f>$C$45/12</f>
        <v>1.575E-3</v>
      </c>
      <c r="I126" s="230">
        <f>(SUM('1.  LRAMVA Summary'!D$54:D$74)+SUM('1.  LRAMVA Summary'!D$75:D$76)*(MONTH($E126)-1)/12)*$H126</f>
        <v>120.76995257743046</v>
      </c>
      <c r="J126" s="230">
        <f>(SUM('1.  LRAMVA Summary'!E$54:E$74)+SUM('1.  LRAMVA Summary'!E$75:E$76)*(MONTH($E126)-1)/12)*$H126</f>
        <v>77.054782093629427</v>
      </c>
      <c r="K126" s="230">
        <f>(SUM('1.  LRAMVA Summary'!F$54:F$74)+SUM('1.  LRAMVA Summary'!F$75:F$76)*(MONTH($E126)-1)/12)*$H126</f>
        <v>23.63478943641552</v>
      </c>
      <c r="L126" s="230">
        <f>(SUM('1.  LRAMVA Summary'!G$54:G$74)+SUM('1.  LRAMVA Summary'!G$75:G$76)*(MONTH($E126)-1)/12)*$H126</f>
        <v>190.72682414126095</v>
      </c>
      <c r="M126" s="230">
        <f>(SUM('1.  LRAMVA Summary'!H$54:H$74)+SUM('1.  LRAMVA Summary'!H$75:H$76)*(MONTH($E126)-1)/12)*$H126</f>
        <v>137.05125066067845</v>
      </c>
      <c r="N126" s="230">
        <f>(SUM('1.  LRAMVA Summary'!I$54:I$74)+SUM('1.  LRAMVA Summary'!I$75:I$76)*(MONTH($E126)-1)/12)*$H126</f>
        <v>-0.46461397500000007</v>
      </c>
      <c r="O126" s="230">
        <f>(SUM('1.  LRAMVA Summary'!J$54:J$74)+SUM('1.  LRAMVA Summary'!J$75:J$76)*(MONTH($E126)-1)/12)*$H126</f>
        <v>-1.091412</v>
      </c>
      <c r="P126" s="230">
        <f>(SUM('1.  LRAMVA Summary'!K$54:K$74)+SUM('1.  LRAMVA Summary'!K$75:K$76)*(MONTH($E126)-1)/12)*$H126</f>
        <v>-2.4554880000000001E-2</v>
      </c>
      <c r="Q126" s="230">
        <f>(SUM('1.  LRAMVA Summary'!L$54:L$74)+SUM('1.  LRAMVA Summary'!L$75:L$76)*(MONTH($E126)-1)/12)*$H126</f>
        <v>127.56482311448332</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675.22184116889821</v>
      </c>
    </row>
    <row r="127" spans="2:23" s="9" customFormat="1">
      <c r="B127" s="66"/>
      <c r="E127" s="214">
        <v>43313</v>
      </c>
      <c r="F127" s="214" t="s">
        <v>185</v>
      </c>
      <c r="G127" s="215" t="s">
        <v>68</v>
      </c>
      <c r="H127" s="240">
        <f t="shared" ref="H127:H128" si="65">$C$45/12</f>
        <v>1.575E-3</v>
      </c>
      <c r="I127" s="230">
        <f>(SUM('1.  LRAMVA Summary'!D$54:D$74)+SUM('1.  LRAMVA Summary'!D$75:D$76)*(MONTH($E127)-1)/12)*$H127</f>
        <v>123.66641656059471</v>
      </c>
      <c r="J127" s="230">
        <f>(SUM('1.  LRAMVA Summary'!E$54:E$74)+SUM('1.  LRAMVA Summary'!E$75:E$76)*(MONTH($E127)-1)/12)*$H127</f>
        <v>80.171305569434281</v>
      </c>
      <c r="K127" s="230">
        <f>(SUM('1.  LRAMVA Summary'!F$54:F$74)+SUM('1.  LRAMVA Summary'!F$75:F$76)*(MONTH($E127)-1)/12)*$H127</f>
        <v>21.797357380177523</v>
      </c>
      <c r="L127" s="230">
        <f>(SUM('1.  LRAMVA Summary'!G$54:G$74)+SUM('1.  LRAMVA Summary'!G$75:G$76)*(MONTH($E127)-1)/12)*$H127</f>
        <v>190.31454573670277</v>
      </c>
      <c r="M127" s="230">
        <f>(SUM('1.  LRAMVA Summary'!H$54:H$74)+SUM('1.  LRAMVA Summary'!H$75:H$76)*(MONTH($E127)-1)/12)*$H127</f>
        <v>140.3944859411308</v>
      </c>
      <c r="N127" s="230">
        <f>(SUM('1.  LRAMVA Summary'!I$54:I$74)+SUM('1.  LRAMVA Summary'!I$75:I$76)*(MONTH($E127)-1)/12)*$H127</f>
        <v>-0.46461397500000007</v>
      </c>
      <c r="O127" s="230">
        <f>(SUM('1.  LRAMVA Summary'!J$54:J$74)+SUM('1.  LRAMVA Summary'!J$75:J$76)*(MONTH($E127)-1)/12)*$H127</f>
        <v>-1.091412</v>
      </c>
      <c r="P127" s="230">
        <f>(SUM('1.  LRAMVA Summary'!K$54:K$74)+SUM('1.  LRAMVA Summary'!K$75:K$76)*(MONTH($E127)-1)/12)*$H127</f>
        <v>-2.4554880000000001E-2</v>
      </c>
      <c r="Q127" s="230">
        <f>(SUM('1.  LRAMVA Summary'!L$54:L$74)+SUM('1.  LRAMVA Summary'!L$75:L$76)*(MONTH($E127)-1)/12)*$H127</f>
        <v>127.90951105720761</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682.6730413902477</v>
      </c>
    </row>
    <row r="128" spans="2:23" s="9" customFormat="1">
      <c r="B128" s="66"/>
      <c r="E128" s="214">
        <v>43344</v>
      </c>
      <c r="F128" s="214" t="s">
        <v>185</v>
      </c>
      <c r="G128" s="215" t="s">
        <v>68</v>
      </c>
      <c r="H128" s="240">
        <f t="shared" si="65"/>
        <v>1.575E-3</v>
      </c>
      <c r="I128" s="230">
        <f>(SUM('1.  LRAMVA Summary'!D$54:D$74)+SUM('1.  LRAMVA Summary'!D$75:D$76)*(MONTH($E128)-1)/12)*$H128</f>
        <v>126.56288054375896</v>
      </c>
      <c r="J128" s="230">
        <f>(SUM('1.  LRAMVA Summary'!E$54:E$74)+SUM('1.  LRAMVA Summary'!E$75:E$76)*(MONTH($E128)-1)/12)*$H128</f>
        <v>83.287829045239135</v>
      </c>
      <c r="K128" s="230">
        <f>(SUM('1.  LRAMVA Summary'!F$54:F$74)+SUM('1.  LRAMVA Summary'!F$75:F$76)*(MONTH($E128)-1)/12)*$H128</f>
        <v>19.959925323939533</v>
      </c>
      <c r="L128" s="230">
        <f>(SUM('1.  LRAMVA Summary'!G$54:G$74)+SUM('1.  LRAMVA Summary'!G$75:G$76)*(MONTH($E128)-1)/12)*$H128</f>
        <v>189.90226733214459</v>
      </c>
      <c r="M128" s="230">
        <f>(SUM('1.  LRAMVA Summary'!H$54:H$74)+SUM('1.  LRAMVA Summary'!H$75:H$76)*(MONTH($E128)-1)/12)*$H128</f>
        <v>143.7377212215832</v>
      </c>
      <c r="N128" s="230">
        <f>(SUM('1.  LRAMVA Summary'!I$54:I$74)+SUM('1.  LRAMVA Summary'!I$75:I$76)*(MONTH($E128)-1)/12)*$H128</f>
        <v>-0.46461397500000007</v>
      </c>
      <c r="O128" s="230">
        <f>(SUM('1.  LRAMVA Summary'!J$54:J$74)+SUM('1.  LRAMVA Summary'!J$75:J$76)*(MONTH($E128)-1)/12)*$H128</f>
        <v>-1.091412</v>
      </c>
      <c r="P128" s="230">
        <f>(SUM('1.  LRAMVA Summary'!K$54:K$74)+SUM('1.  LRAMVA Summary'!K$75:K$76)*(MONTH($E128)-1)/12)*$H128</f>
        <v>-2.4554880000000001E-2</v>
      </c>
      <c r="Q128" s="230">
        <f>(SUM('1.  LRAMVA Summary'!L$54:L$74)+SUM('1.  LRAMVA Summary'!L$75:L$76)*(MONTH($E128)-1)/12)*$H128</f>
        <v>128.25419899993193</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690.12424161159743</v>
      </c>
    </row>
    <row r="129" spans="2:23" s="9" customFormat="1">
      <c r="B129" s="66"/>
      <c r="E129" s="214">
        <v>43374</v>
      </c>
      <c r="F129" s="214" t="s">
        <v>185</v>
      </c>
      <c r="G129" s="215" t="s">
        <v>69</v>
      </c>
      <c r="H129" s="240">
        <f>$C$46/12</f>
        <v>1.8083333333333335E-3</v>
      </c>
      <c r="I129" s="230">
        <f>(SUM('1.  LRAMVA Summary'!D$54:D$74)+SUM('1.  LRAMVA Summary'!D$75:D$76)*(MONTH($E129)-1)/12)*$H129</f>
        <v>148.63850667906004</v>
      </c>
      <c r="J129" s="230">
        <f>(SUM('1.  LRAMVA Summary'!E$54:E$74)+SUM('1.  LRAMVA Summary'!E$75:E$76)*(MONTH($E129)-1)/12)*$H129</f>
        <v>99.204997338976426</v>
      </c>
      <c r="K129" s="230">
        <f>(SUM('1.  LRAMVA Summary'!F$54:F$74)+SUM('1.  LRAMVA Summary'!F$75:F$76)*(MONTH($E129)-1)/12)*$H129</f>
        <v>20.807307085138806</v>
      </c>
      <c r="L129" s="230">
        <f>(SUM('1.  LRAMVA Summary'!G$54:G$74)+SUM('1.  LRAMVA Summary'!G$75:G$76)*(MONTH($E129)-1)/12)*$H129</f>
        <v>217.56257987982144</v>
      </c>
      <c r="M129" s="230">
        <f>(SUM('1.  LRAMVA Summary'!H$54:H$74)+SUM('1.  LRAMVA Summary'!H$75:H$76)*(MONTH($E129)-1)/12)*$H129</f>
        <v>168.87072783567046</v>
      </c>
      <c r="N129" s="230">
        <f>(SUM('1.  LRAMVA Summary'!I$54:I$74)+SUM('1.  LRAMVA Summary'!I$75:I$76)*(MONTH($E129)-1)/12)*$H129</f>
        <v>-0.53344567500000017</v>
      </c>
      <c r="O129" s="230">
        <f>(SUM('1.  LRAMVA Summary'!J$54:J$74)+SUM('1.  LRAMVA Summary'!J$75:J$76)*(MONTH($E129)-1)/12)*$H129</f>
        <v>-1.2531026666666669</v>
      </c>
      <c r="P129" s="230">
        <f>(SUM('1.  LRAMVA Summary'!K$54:K$74)+SUM('1.  LRAMVA Summary'!K$75:K$76)*(MONTH($E129)-1)/12)*$H129</f>
        <v>-2.8192640000000001E-2</v>
      </c>
      <c r="Q129" s="230">
        <f>(SUM('1.  LRAMVA Summary'!L$54:L$74)+SUM('1.  LRAMVA Summary'!L$75:L$76)*(MONTH($E129)-1)/12)*$H129</f>
        <v>147.65057389712379</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800.9199517341242</v>
      </c>
    </row>
    <row r="130" spans="2:23" s="9" customFormat="1">
      <c r="B130" s="66"/>
      <c r="E130" s="214">
        <v>43405</v>
      </c>
      <c r="F130" s="214" t="s">
        <v>185</v>
      </c>
      <c r="G130" s="215" t="s">
        <v>69</v>
      </c>
      <c r="H130" s="240">
        <f t="shared" ref="H130:H131" si="66">$C$46/12</f>
        <v>1.8083333333333335E-3</v>
      </c>
      <c r="I130" s="230">
        <f>(SUM('1.  LRAMVA Summary'!D$54:D$74)+SUM('1.  LRAMVA Summary'!D$75:D$76)*(MONTH($E130)-1)/12)*$H130</f>
        <v>151.96407643750788</v>
      </c>
      <c r="J130" s="230">
        <f>(SUM('1.  LRAMVA Summary'!E$54:E$74)+SUM('1.  LRAMVA Summary'!E$75:E$76)*(MONTH($E130)-1)/12)*$H130</f>
        <v>102.78322799638198</v>
      </c>
      <c r="K130" s="230">
        <f>(SUM('1.  LRAMVA Summary'!F$54:F$74)+SUM('1.  LRAMVA Summary'!F$75:F$76)*(MONTH($E130)-1)/12)*$H130</f>
        <v>18.697662872421112</v>
      </c>
      <c r="L130" s="230">
        <f>(SUM('1.  LRAMVA Summary'!G$54:G$74)+SUM('1.  LRAMVA Summary'!G$75:G$76)*(MONTH($E130)-1)/12)*$H130</f>
        <v>217.08922319310648</v>
      </c>
      <c r="M130" s="230">
        <f>(SUM('1.  LRAMVA Summary'!H$54:H$74)+SUM('1.  LRAMVA Summary'!H$75:H$76)*(MONTH($E130)-1)/12)*$H130</f>
        <v>172.70925723174543</v>
      </c>
      <c r="N130" s="230">
        <f>(SUM('1.  LRAMVA Summary'!I$54:I$74)+SUM('1.  LRAMVA Summary'!I$75:I$76)*(MONTH($E130)-1)/12)*$H130</f>
        <v>-0.53344567500000017</v>
      </c>
      <c r="O130" s="230">
        <f>(SUM('1.  LRAMVA Summary'!J$54:J$74)+SUM('1.  LRAMVA Summary'!J$75:J$76)*(MONTH($E130)-1)/12)*$H130</f>
        <v>-1.2531026666666669</v>
      </c>
      <c r="P130" s="230">
        <f>(SUM('1.  LRAMVA Summary'!K$54:K$74)+SUM('1.  LRAMVA Summary'!K$75:K$76)*(MONTH($E130)-1)/12)*$H130</f>
        <v>-2.8192640000000001E-2</v>
      </c>
      <c r="Q130" s="230">
        <f>(SUM('1.  LRAMVA Summary'!L$54:L$74)+SUM('1.  LRAMVA Summary'!L$75:L$76)*(MONTH($E130)-1)/12)*$H130</f>
        <v>148.04632672025173</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809.47503346974781</v>
      </c>
    </row>
    <row r="131" spans="2:23" s="9" customFormat="1">
      <c r="B131" s="66"/>
      <c r="E131" s="214">
        <v>43435</v>
      </c>
      <c r="F131" s="214" t="s">
        <v>185</v>
      </c>
      <c r="G131" s="215" t="s">
        <v>69</v>
      </c>
      <c r="H131" s="240">
        <f t="shared" si="66"/>
        <v>1.8083333333333335E-3</v>
      </c>
      <c r="I131" s="230">
        <f>(SUM('1.  LRAMVA Summary'!D$54:D$74)+SUM('1.  LRAMVA Summary'!D$75:D$76)*(MONTH($E131)-1)/12)*$H131</f>
        <v>155.28964619595575</v>
      </c>
      <c r="J131" s="230">
        <f>(SUM('1.  LRAMVA Summary'!E$54:E$74)+SUM('1.  LRAMVA Summary'!E$75:E$76)*(MONTH($E131)-1)/12)*$H131</f>
        <v>106.36145865378754</v>
      </c>
      <c r="K131" s="230">
        <f>(SUM('1.  LRAMVA Summary'!F$54:F$74)+SUM('1.  LRAMVA Summary'!F$75:F$76)*(MONTH($E131)-1)/12)*$H131</f>
        <v>16.588018659703415</v>
      </c>
      <c r="L131" s="230">
        <f>(SUM('1.  LRAMVA Summary'!G$54:G$74)+SUM('1.  LRAMVA Summary'!G$75:G$76)*(MONTH($E131)-1)/12)*$H131</f>
        <v>216.61586650639154</v>
      </c>
      <c r="M131" s="230">
        <f>(SUM('1.  LRAMVA Summary'!H$54:H$74)+SUM('1.  LRAMVA Summary'!H$75:H$76)*(MONTH($E131)-1)/12)*$H131</f>
        <v>176.54778662782036</v>
      </c>
      <c r="N131" s="230">
        <f>(SUM('1.  LRAMVA Summary'!I$54:I$74)+SUM('1.  LRAMVA Summary'!I$75:I$76)*(MONTH($E131)-1)/12)*$H131</f>
        <v>-0.53344567500000017</v>
      </c>
      <c r="O131" s="230">
        <f>(SUM('1.  LRAMVA Summary'!J$54:J$74)+SUM('1.  LRAMVA Summary'!J$75:J$76)*(MONTH($E131)-1)/12)*$H131</f>
        <v>-1.2531026666666669</v>
      </c>
      <c r="P131" s="230">
        <f>(SUM('1.  LRAMVA Summary'!K$54:K$74)+SUM('1.  LRAMVA Summary'!K$75:K$76)*(MONTH($E131)-1)/12)*$H131</f>
        <v>-2.8192640000000001E-2</v>
      </c>
      <c r="Q131" s="230">
        <f>(SUM('1.  LRAMVA Summary'!L$54:L$74)+SUM('1.  LRAMVA Summary'!L$75:L$76)*(MONTH($E131)-1)/12)*$H131</f>
        <v>148.44207954337961</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818.03011520537143</v>
      </c>
    </row>
    <row r="132" spans="2:23" s="9" customFormat="1" ht="15.75" thickBot="1">
      <c r="B132" s="66"/>
      <c r="E132" s="216" t="s">
        <v>467</v>
      </c>
      <c r="F132" s="216"/>
      <c r="G132" s="217"/>
      <c r="H132" s="218"/>
      <c r="I132" s="219">
        <f>SUM(I119:I131)</f>
        <v>1810.5538153462792</v>
      </c>
      <c r="J132" s="219">
        <f>SUM(J119:J131)</f>
        <v>1125.3669076839662</v>
      </c>
      <c r="K132" s="219">
        <f t="shared" ref="K132:O132" si="67">SUM(K119:K131)</f>
        <v>410.84651623770907</v>
      </c>
      <c r="L132" s="219">
        <f t="shared" si="67"/>
        <v>2976.5535234220074</v>
      </c>
      <c r="M132" s="219">
        <f t="shared" si="67"/>
        <v>2053.315780906586</v>
      </c>
      <c r="N132" s="219">
        <f t="shared" si="67"/>
        <v>-7.2273285000000023</v>
      </c>
      <c r="O132" s="219">
        <f t="shared" si="67"/>
        <v>-16.977520000000002</v>
      </c>
      <c r="P132" s="219">
        <f t="shared" ref="P132:V132" si="68">SUM(P119:P131)</f>
        <v>-0.38196479999999999</v>
      </c>
      <c r="Q132" s="219">
        <f t="shared" si="68"/>
        <v>1976.2387906193485</v>
      </c>
      <c r="R132" s="219">
        <f t="shared" si="68"/>
        <v>0</v>
      </c>
      <c r="S132" s="219">
        <f t="shared" si="68"/>
        <v>0</v>
      </c>
      <c r="T132" s="219">
        <f t="shared" si="68"/>
        <v>0</v>
      </c>
      <c r="U132" s="219">
        <f t="shared" si="68"/>
        <v>0</v>
      </c>
      <c r="V132" s="219">
        <f t="shared" si="68"/>
        <v>0</v>
      </c>
      <c r="W132" s="219">
        <f>SUM(W119:W131)</f>
        <v>10328.288520915894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1810.5538153462792</v>
      </c>
      <c r="J134" s="228">
        <f t="shared" ref="J134" si="69">J132+J133</f>
        <v>1125.3669076839662</v>
      </c>
      <c r="K134" s="228">
        <f t="shared" ref="K134" si="70">K132+K133</f>
        <v>410.84651623770907</v>
      </c>
      <c r="L134" s="228">
        <f t="shared" ref="L134" si="71">L132+L133</f>
        <v>2976.5535234220074</v>
      </c>
      <c r="M134" s="228">
        <f t="shared" ref="M134" si="72">M132+M133</f>
        <v>2053.315780906586</v>
      </c>
      <c r="N134" s="228">
        <f t="shared" ref="N134" si="73">N132+N133</f>
        <v>-7.2273285000000023</v>
      </c>
      <c r="O134" s="228">
        <f t="shared" ref="O134:V134" si="74">O132+O133</f>
        <v>-16.977520000000002</v>
      </c>
      <c r="P134" s="228">
        <f t="shared" si="74"/>
        <v>-0.38196479999999999</v>
      </c>
      <c r="Q134" s="228">
        <f t="shared" si="74"/>
        <v>1976.2387906193485</v>
      </c>
      <c r="R134" s="228">
        <f t="shared" si="74"/>
        <v>0</v>
      </c>
      <c r="S134" s="228">
        <f t="shared" si="74"/>
        <v>0</v>
      </c>
      <c r="T134" s="228">
        <f t="shared" si="74"/>
        <v>0</v>
      </c>
      <c r="U134" s="228">
        <f t="shared" si="74"/>
        <v>0</v>
      </c>
      <c r="V134" s="228">
        <f t="shared" si="74"/>
        <v>0</v>
      </c>
      <c r="W134" s="228">
        <f>W132+W133</f>
        <v>10328.288520915894</v>
      </c>
    </row>
    <row r="135" spans="2:23" s="9" customFormat="1">
      <c r="B135" s="66"/>
      <c r="E135" s="214">
        <v>43466</v>
      </c>
      <c r="F135" s="214" t="s">
        <v>186</v>
      </c>
      <c r="G135" s="215" t="s">
        <v>65</v>
      </c>
      <c r="H135" s="240">
        <f>$C$47/12</f>
        <v>2.0416666666666669E-3</v>
      </c>
      <c r="I135" s="230">
        <f>(SUM('1.  LRAMVA Summary'!D$54:D$77)+SUM('1.  LRAMVA Summary'!D$78:D$79)*(MONTH($E135)-1)/12)*$H135</f>
        <v>179.08169543239117</v>
      </c>
      <c r="J135" s="230">
        <f>(SUM('1.  LRAMVA Summary'!E$54:E$77)+SUM('1.  LRAMVA Summary'!E$78:E$79)*(MONTH($E135)-1)/12)*$H135</f>
        <v>124.12545567392772</v>
      </c>
      <c r="K135" s="230">
        <f>(SUM('1.  LRAMVA Summary'!F$54:F$77)+SUM('1.  LRAMVA Summary'!F$78:F$79)*(MONTH($E135)-1)/12)*$H135</f>
        <v>16.346551794983881</v>
      </c>
      <c r="L135" s="230">
        <f>(SUM('1.  LRAMVA Summary'!G$54:G$77)+SUM('1.  LRAMVA Summary'!G$78:G$79)*(MONTH($E135)-1)/12)*$H135</f>
        <v>244.03186592544134</v>
      </c>
      <c r="M135" s="230">
        <f>(SUM('1.  LRAMVA Summary'!H$54:H$77)+SUM('1.  LRAMVA Summary'!H$78:H$79)*(MONTH($E135)-1)/12)*$H135</f>
        <v>203.66196970439793</v>
      </c>
      <c r="N135" s="230">
        <f>(SUM('1.  LRAMVA Summary'!I$54:I$77)+SUM('1.  LRAMVA Summary'!I$78:I$79)*(MONTH($E135)-1)/12)*$H135</f>
        <v>-0.60227737500000023</v>
      </c>
      <c r="O135" s="230">
        <f>(SUM('1.  LRAMVA Summary'!J$54:J$77)+SUM('1.  LRAMVA Summary'!J$78:J$79)*(MONTH($E135)-1)/12)*$H135</f>
        <v>-1.4147933333333336</v>
      </c>
      <c r="P135" s="230">
        <f>(SUM('1.  LRAMVA Summary'!K$54:K$77)+SUM('1.  LRAMVA Summary'!K$78:K$79)*(MONTH($E135)-1)/12)*$H135</f>
        <v>-3.1830400000000002E-2</v>
      </c>
      <c r="Q135" s="230">
        <f>(SUM('1.  LRAMVA Summary'!L$54:L$77)+SUM('1.  LRAMVA Summary'!L$78:L$79)*(MONTH($E135)-1)/12)*$H135</f>
        <v>168.04271396218593</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933.24135138499469</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179.08169543239117</v>
      </c>
      <c r="J136" s="230">
        <f>(SUM('1.  LRAMVA Summary'!E$54:E$77)+SUM('1.  LRAMVA Summary'!E$78:E$79)*(MONTH($E136)-1)/12)*$H136</f>
        <v>124.12545567392772</v>
      </c>
      <c r="K136" s="230">
        <f>(SUM('1.  LRAMVA Summary'!F$54:F$77)+SUM('1.  LRAMVA Summary'!F$78:F$79)*(MONTH($E136)-1)/12)*$H136</f>
        <v>16.346551794983881</v>
      </c>
      <c r="L136" s="230">
        <f>(SUM('1.  LRAMVA Summary'!G$54:G$77)+SUM('1.  LRAMVA Summary'!G$78:G$79)*(MONTH($E136)-1)/12)*$H136</f>
        <v>244.03186592544134</v>
      </c>
      <c r="M136" s="230">
        <f>(SUM('1.  LRAMVA Summary'!H$54:H$77)+SUM('1.  LRAMVA Summary'!H$78:H$79)*(MONTH($E136)-1)/12)*$H136</f>
        <v>203.66196970439793</v>
      </c>
      <c r="N136" s="230">
        <f>(SUM('1.  LRAMVA Summary'!I$54:I$77)+SUM('1.  LRAMVA Summary'!I$78:I$79)*(MONTH($E136)-1)/12)*$H136</f>
        <v>-0.60227737500000023</v>
      </c>
      <c r="O136" s="230">
        <f>(SUM('1.  LRAMVA Summary'!J$54:J$77)+SUM('1.  LRAMVA Summary'!J$78:J$79)*(MONTH($E136)-1)/12)*$H136</f>
        <v>-1.4147933333333336</v>
      </c>
      <c r="P136" s="230">
        <f>(SUM('1.  LRAMVA Summary'!K$54:K$77)+SUM('1.  LRAMVA Summary'!K$78:K$79)*(MONTH($E136)-1)/12)*$H136</f>
        <v>-3.1830400000000002E-2</v>
      </c>
      <c r="Q136" s="230">
        <f>(SUM('1.  LRAMVA Summary'!L$54:L$77)+SUM('1.  LRAMVA Summary'!L$78:L$79)*(MONTH($E136)-1)/12)*$H136</f>
        <v>168.04271396218593</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933.24135138499469</v>
      </c>
    </row>
    <row r="137" spans="2:23" s="9" customFormat="1">
      <c r="B137" s="66"/>
      <c r="E137" s="214">
        <v>43525</v>
      </c>
      <c r="F137" s="214" t="s">
        <v>186</v>
      </c>
      <c r="G137" s="215" t="s">
        <v>65</v>
      </c>
      <c r="H137" s="240">
        <f t="shared" si="75"/>
        <v>2.0416666666666669E-3</v>
      </c>
      <c r="I137" s="230">
        <f>(SUM('1.  LRAMVA Summary'!D$54:D$77)+SUM('1.  LRAMVA Summary'!D$78:D$79)*(MONTH($E137)-1)/12)*$H137</f>
        <v>179.08169543239117</v>
      </c>
      <c r="J137" s="230">
        <f>(SUM('1.  LRAMVA Summary'!E$54:E$77)+SUM('1.  LRAMVA Summary'!E$78:E$79)*(MONTH($E137)-1)/12)*$H137</f>
        <v>124.12545567392772</v>
      </c>
      <c r="K137" s="230">
        <f>(SUM('1.  LRAMVA Summary'!F$54:F$77)+SUM('1.  LRAMVA Summary'!F$78:F$79)*(MONTH($E137)-1)/12)*$H137</f>
        <v>16.346551794983881</v>
      </c>
      <c r="L137" s="230">
        <f>(SUM('1.  LRAMVA Summary'!G$54:G$77)+SUM('1.  LRAMVA Summary'!G$78:G$79)*(MONTH($E137)-1)/12)*$H137</f>
        <v>244.03186592544134</v>
      </c>
      <c r="M137" s="230">
        <f>(SUM('1.  LRAMVA Summary'!H$54:H$77)+SUM('1.  LRAMVA Summary'!H$78:H$79)*(MONTH($E137)-1)/12)*$H137</f>
        <v>203.66196970439793</v>
      </c>
      <c r="N137" s="230">
        <f>(SUM('1.  LRAMVA Summary'!I$54:I$77)+SUM('1.  LRAMVA Summary'!I$78:I$79)*(MONTH($E137)-1)/12)*$H137</f>
        <v>-0.60227737500000023</v>
      </c>
      <c r="O137" s="230">
        <f>(SUM('1.  LRAMVA Summary'!J$54:J$77)+SUM('1.  LRAMVA Summary'!J$78:J$79)*(MONTH($E137)-1)/12)*$H137</f>
        <v>-1.4147933333333336</v>
      </c>
      <c r="P137" s="230">
        <f>(SUM('1.  LRAMVA Summary'!K$54:K$77)+SUM('1.  LRAMVA Summary'!K$78:K$79)*(MONTH($E137)-1)/12)*$H137</f>
        <v>-3.1830400000000002E-2</v>
      </c>
      <c r="Q137" s="230">
        <f>(SUM('1.  LRAMVA Summary'!L$54:L$77)+SUM('1.  LRAMVA Summary'!L$78:L$79)*(MONTH($E137)-1)/12)*$H137</f>
        <v>168.04271396218593</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933.24135138499469</v>
      </c>
    </row>
    <row r="138" spans="2:23" s="8" customFormat="1">
      <c r="B138" s="239"/>
      <c r="E138" s="214">
        <v>43556</v>
      </c>
      <c r="F138" s="214" t="s">
        <v>186</v>
      </c>
      <c r="G138" s="215" t="s">
        <v>66</v>
      </c>
      <c r="H138" s="240">
        <f>$C$48/12</f>
        <v>1.8166666666666667E-3</v>
      </c>
      <c r="I138" s="230">
        <f>(SUM('1.  LRAMVA Summary'!D$54:D$77)+SUM('1.  LRAMVA Summary'!D$78:D$79)*(MONTH($E138)-1)/12)*$H138</f>
        <v>159.34616165004601</v>
      </c>
      <c r="J138" s="230">
        <f>(SUM('1.  LRAMVA Summary'!E$54:E$77)+SUM('1.  LRAMVA Summary'!E$78:E$79)*(MONTH($E138)-1)/12)*$H138</f>
        <v>110.44632382414791</v>
      </c>
      <c r="K138" s="230">
        <f>(SUM('1.  LRAMVA Summary'!F$54:F$77)+SUM('1.  LRAMVA Summary'!F$78:F$79)*(MONTH($E138)-1)/12)*$H138</f>
        <v>14.545095066557087</v>
      </c>
      <c r="L138" s="230">
        <f>(SUM('1.  LRAMVA Summary'!G$54:G$77)+SUM('1.  LRAMVA Summary'!G$78:G$79)*(MONTH($E138)-1)/12)*$H138</f>
        <v>217.13855825202532</v>
      </c>
      <c r="M138" s="230">
        <f>(SUM('1.  LRAMVA Summary'!H$54:H$77)+SUM('1.  LRAMVA Summary'!H$78:H$79)*(MONTH($E138)-1)/12)*$H138</f>
        <v>181.21758936962752</v>
      </c>
      <c r="N138" s="230">
        <f>(SUM('1.  LRAMVA Summary'!I$54:I$77)+SUM('1.  LRAMVA Summary'!I$78:I$79)*(MONTH($E138)-1)/12)*$H138</f>
        <v>-0.53590395000000013</v>
      </c>
      <c r="O138" s="230">
        <f>(SUM('1.  LRAMVA Summary'!J$54:J$77)+SUM('1.  LRAMVA Summary'!J$78:J$79)*(MONTH($E138)-1)/12)*$H138</f>
        <v>-1.2588773333333334</v>
      </c>
      <c r="P138" s="230">
        <f>(SUM('1.  LRAMVA Summary'!K$54:K$77)+SUM('1.  LRAMVA Summary'!K$78:K$79)*(MONTH($E138)-1)/12)*$H138</f>
        <v>-2.8322560000000004E-2</v>
      </c>
      <c r="Q138" s="230">
        <f>(SUM('1.  LRAMVA Summary'!L$54:L$77)+SUM('1.  LRAMVA Summary'!L$78:L$79)*(MONTH($E138)-1)/12)*$H138</f>
        <v>149.52372099492459</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830.39434531399513</v>
      </c>
    </row>
    <row r="139" spans="2:23" s="9" customFormat="1">
      <c r="B139" s="66"/>
      <c r="E139" s="214">
        <v>43586</v>
      </c>
      <c r="F139" s="214" t="s">
        <v>186</v>
      </c>
      <c r="G139" s="215" t="s">
        <v>66</v>
      </c>
      <c r="H139" s="240">
        <f>$C$48/12</f>
        <v>1.8166666666666667E-3</v>
      </c>
      <c r="I139" s="230">
        <f>(SUM('1.  LRAMVA Summary'!D$54:D$77)+SUM('1.  LRAMVA Summary'!D$78:D$79)*(MONTH($E139)-1)/12)*$H139</f>
        <v>159.34616165004601</v>
      </c>
      <c r="J139" s="230">
        <f>(SUM('1.  LRAMVA Summary'!E$54:E$77)+SUM('1.  LRAMVA Summary'!E$78:E$79)*(MONTH($E139)-1)/12)*$H139</f>
        <v>110.44632382414791</v>
      </c>
      <c r="K139" s="230">
        <f>(SUM('1.  LRAMVA Summary'!F$54:F$77)+SUM('1.  LRAMVA Summary'!F$78:F$79)*(MONTH($E139)-1)/12)*$H139</f>
        <v>14.545095066557087</v>
      </c>
      <c r="L139" s="230">
        <f>(SUM('1.  LRAMVA Summary'!G$54:G$77)+SUM('1.  LRAMVA Summary'!G$78:G$79)*(MONTH($E139)-1)/12)*$H139</f>
        <v>217.13855825202532</v>
      </c>
      <c r="M139" s="230">
        <f>(SUM('1.  LRAMVA Summary'!H$54:H$77)+SUM('1.  LRAMVA Summary'!H$78:H$79)*(MONTH($E139)-1)/12)*$H139</f>
        <v>181.21758936962752</v>
      </c>
      <c r="N139" s="230">
        <f>(SUM('1.  LRAMVA Summary'!I$54:I$77)+SUM('1.  LRAMVA Summary'!I$78:I$79)*(MONTH($E139)-1)/12)*$H139</f>
        <v>-0.53590395000000013</v>
      </c>
      <c r="O139" s="230">
        <f>(SUM('1.  LRAMVA Summary'!J$54:J$77)+SUM('1.  LRAMVA Summary'!J$78:J$79)*(MONTH($E139)-1)/12)*$H139</f>
        <v>-1.2588773333333334</v>
      </c>
      <c r="P139" s="230">
        <f>(SUM('1.  LRAMVA Summary'!K$54:K$77)+SUM('1.  LRAMVA Summary'!K$78:K$79)*(MONTH($E139)-1)/12)*$H139</f>
        <v>-2.8322560000000004E-2</v>
      </c>
      <c r="Q139" s="230">
        <f>(SUM('1.  LRAMVA Summary'!L$54:L$77)+SUM('1.  LRAMVA Summary'!L$78:L$79)*(MONTH($E139)-1)/12)*$H139</f>
        <v>149.52372099492459</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830.39434531399513</v>
      </c>
    </row>
    <row r="140" spans="2:23" s="9" customFormat="1">
      <c r="B140" s="66"/>
      <c r="E140" s="214">
        <v>43617</v>
      </c>
      <c r="F140" s="214" t="s">
        <v>186</v>
      </c>
      <c r="G140" s="215" t="s">
        <v>66</v>
      </c>
      <c r="H140" s="240">
        <f t="shared" ref="H140" si="77">$C$48/12</f>
        <v>1.8166666666666667E-3</v>
      </c>
      <c r="I140" s="230">
        <f>(SUM('1.  LRAMVA Summary'!D$54:D$77)+SUM('1.  LRAMVA Summary'!D$78:D$79)*(MONTH($E140)-1)/12)*$H140</f>
        <v>159.34616165004601</v>
      </c>
      <c r="J140" s="230">
        <f>(SUM('1.  LRAMVA Summary'!E$54:E$77)+SUM('1.  LRAMVA Summary'!E$78:E$79)*(MONTH($E140)-1)/12)*$H140</f>
        <v>110.44632382414791</v>
      </c>
      <c r="K140" s="230">
        <f>(SUM('1.  LRAMVA Summary'!F$54:F$77)+SUM('1.  LRAMVA Summary'!F$78:F$79)*(MONTH($E140)-1)/12)*$H140</f>
        <v>14.545095066557087</v>
      </c>
      <c r="L140" s="230">
        <f>(SUM('1.  LRAMVA Summary'!G$54:G$77)+SUM('1.  LRAMVA Summary'!G$78:G$79)*(MONTH($E140)-1)/12)*$H140</f>
        <v>217.13855825202532</v>
      </c>
      <c r="M140" s="230">
        <f>(SUM('1.  LRAMVA Summary'!H$54:H$77)+SUM('1.  LRAMVA Summary'!H$78:H$79)*(MONTH($E140)-1)/12)*$H140</f>
        <v>181.21758936962752</v>
      </c>
      <c r="N140" s="230">
        <f>(SUM('1.  LRAMVA Summary'!I$54:I$77)+SUM('1.  LRAMVA Summary'!I$78:I$79)*(MONTH($E140)-1)/12)*$H140</f>
        <v>-0.53590395000000013</v>
      </c>
      <c r="O140" s="230">
        <f>(SUM('1.  LRAMVA Summary'!J$54:J$77)+SUM('1.  LRAMVA Summary'!J$78:J$79)*(MONTH($E140)-1)/12)*$H140</f>
        <v>-1.2588773333333334</v>
      </c>
      <c r="P140" s="230">
        <f>(SUM('1.  LRAMVA Summary'!K$54:K$77)+SUM('1.  LRAMVA Summary'!K$78:K$79)*(MONTH($E140)-1)/12)*$H140</f>
        <v>-2.8322560000000004E-2</v>
      </c>
      <c r="Q140" s="230">
        <f>(SUM('1.  LRAMVA Summary'!L$54:L$77)+SUM('1.  LRAMVA Summary'!L$78:L$79)*(MONTH($E140)-1)/12)*$H140</f>
        <v>149.52372099492459</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830.39434531399513</v>
      </c>
    </row>
    <row r="141" spans="2:23" s="9" customFormat="1">
      <c r="B141" s="66"/>
      <c r="E141" s="214">
        <v>43647</v>
      </c>
      <c r="F141" s="214" t="s">
        <v>186</v>
      </c>
      <c r="G141" s="215" t="s">
        <v>68</v>
      </c>
      <c r="H141" s="240">
        <f>$C$49/12</f>
        <v>1.8166666666666667E-3</v>
      </c>
      <c r="I141" s="230">
        <f>(SUM('1.  LRAMVA Summary'!D$54:D$77)+SUM('1.  LRAMVA Summary'!D$78:D$79)*(MONTH($E141)-1)/12)*$H141</f>
        <v>159.34616165004601</v>
      </c>
      <c r="J141" s="230">
        <f>(SUM('1.  LRAMVA Summary'!E$54:E$77)+SUM('1.  LRAMVA Summary'!E$78:E$79)*(MONTH($E141)-1)/12)*$H141</f>
        <v>110.44632382414791</v>
      </c>
      <c r="K141" s="230">
        <f>(SUM('1.  LRAMVA Summary'!F$54:F$77)+SUM('1.  LRAMVA Summary'!F$78:F$79)*(MONTH($E141)-1)/12)*$H141</f>
        <v>14.545095066557087</v>
      </c>
      <c r="L141" s="230">
        <f>(SUM('1.  LRAMVA Summary'!G$54:G$77)+SUM('1.  LRAMVA Summary'!G$78:G$79)*(MONTH($E141)-1)/12)*$H141</f>
        <v>217.13855825202532</v>
      </c>
      <c r="M141" s="230">
        <f>(SUM('1.  LRAMVA Summary'!H$54:H$77)+SUM('1.  LRAMVA Summary'!H$78:H$79)*(MONTH($E141)-1)/12)*$H141</f>
        <v>181.21758936962752</v>
      </c>
      <c r="N141" s="230">
        <f>(SUM('1.  LRAMVA Summary'!I$54:I$77)+SUM('1.  LRAMVA Summary'!I$78:I$79)*(MONTH($E141)-1)/12)*$H141</f>
        <v>-0.53590395000000013</v>
      </c>
      <c r="O141" s="230">
        <f>(SUM('1.  LRAMVA Summary'!J$54:J$77)+SUM('1.  LRAMVA Summary'!J$78:J$79)*(MONTH($E141)-1)/12)*$H141</f>
        <v>-1.2588773333333334</v>
      </c>
      <c r="P141" s="230">
        <f>(SUM('1.  LRAMVA Summary'!K$54:K$77)+SUM('1.  LRAMVA Summary'!K$78:K$79)*(MONTH($E141)-1)/12)*$H141</f>
        <v>-2.8322560000000004E-2</v>
      </c>
      <c r="Q141" s="230">
        <f>(SUM('1.  LRAMVA Summary'!L$54:L$77)+SUM('1.  LRAMVA Summary'!L$78:L$79)*(MONTH($E141)-1)/12)*$H141</f>
        <v>149.52372099492459</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830.39434531399513</v>
      </c>
    </row>
    <row r="142" spans="2:23" s="9" customFormat="1">
      <c r="B142" s="66"/>
      <c r="E142" s="214">
        <v>43678</v>
      </c>
      <c r="F142" s="214" t="s">
        <v>186</v>
      </c>
      <c r="G142" s="215" t="s">
        <v>68</v>
      </c>
      <c r="H142" s="240">
        <f t="shared" ref="H142" si="78">$C$49/12</f>
        <v>1.8166666666666667E-3</v>
      </c>
      <c r="I142" s="230">
        <f>(SUM('1.  LRAMVA Summary'!D$54:D$77)+SUM('1.  LRAMVA Summary'!D$78:D$79)*(MONTH($E142)-1)/12)*$H142</f>
        <v>159.34616165004601</v>
      </c>
      <c r="J142" s="230">
        <f>(SUM('1.  LRAMVA Summary'!E$54:E$77)+SUM('1.  LRAMVA Summary'!E$78:E$79)*(MONTH($E142)-1)/12)*$H142</f>
        <v>110.44632382414791</v>
      </c>
      <c r="K142" s="230">
        <f>(SUM('1.  LRAMVA Summary'!F$54:F$77)+SUM('1.  LRAMVA Summary'!F$78:F$79)*(MONTH($E142)-1)/12)*$H142</f>
        <v>14.545095066557087</v>
      </c>
      <c r="L142" s="230">
        <f>(SUM('1.  LRAMVA Summary'!G$54:G$77)+SUM('1.  LRAMVA Summary'!G$78:G$79)*(MONTH($E142)-1)/12)*$H142</f>
        <v>217.13855825202532</v>
      </c>
      <c r="M142" s="230">
        <f>(SUM('1.  LRAMVA Summary'!H$54:H$77)+SUM('1.  LRAMVA Summary'!H$78:H$79)*(MONTH($E142)-1)/12)*$H142</f>
        <v>181.21758936962752</v>
      </c>
      <c r="N142" s="230">
        <f>(SUM('1.  LRAMVA Summary'!I$54:I$77)+SUM('1.  LRAMVA Summary'!I$78:I$79)*(MONTH($E142)-1)/12)*$H142</f>
        <v>-0.53590395000000013</v>
      </c>
      <c r="O142" s="230">
        <f>(SUM('1.  LRAMVA Summary'!J$54:J$77)+SUM('1.  LRAMVA Summary'!J$78:J$79)*(MONTH($E142)-1)/12)*$H142</f>
        <v>-1.2588773333333334</v>
      </c>
      <c r="P142" s="230">
        <f>(SUM('1.  LRAMVA Summary'!K$54:K$77)+SUM('1.  LRAMVA Summary'!K$78:K$79)*(MONTH($E142)-1)/12)*$H142</f>
        <v>-2.8322560000000004E-2</v>
      </c>
      <c r="Q142" s="230">
        <f>(SUM('1.  LRAMVA Summary'!L$54:L$77)+SUM('1.  LRAMVA Summary'!L$78:L$79)*(MONTH($E142)-1)/12)*$H142</f>
        <v>149.52372099492459</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830.39434531399513</v>
      </c>
    </row>
    <row r="143" spans="2:23" s="9" customFormat="1">
      <c r="B143" s="66"/>
      <c r="E143" s="214">
        <v>43709</v>
      </c>
      <c r="F143" s="214" t="s">
        <v>186</v>
      </c>
      <c r="G143" s="215" t="s">
        <v>68</v>
      </c>
      <c r="H143" s="240">
        <f>$C$49/12</f>
        <v>1.8166666666666667E-3</v>
      </c>
      <c r="I143" s="230">
        <f>(SUM('1.  LRAMVA Summary'!D$54:D$77)+SUM('1.  LRAMVA Summary'!D$78:D$79)*(MONTH($E143)-1)/12)*$H143</f>
        <v>159.34616165004601</v>
      </c>
      <c r="J143" s="230">
        <f>(SUM('1.  LRAMVA Summary'!E$54:E$77)+SUM('1.  LRAMVA Summary'!E$78:E$79)*(MONTH($E143)-1)/12)*$H143</f>
        <v>110.44632382414791</v>
      </c>
      <c r="K143" s="230">
        <f>(SUM('1.  LRAMVA Summary'!F$54:F$77)+SUM('1.  LRAMVA Summary'!F$78:F$79)*(MONTH($E143)-1)/12)*$H143</f>
        <v>14.545095066557087</v>
      </c>
      <c r="L143" s="230">
        <f>(SUM('1.  LRAMVA Summary'!G$54:G$77)+SUM('1.  LRAMVA Summary'!G$78:G$79)*(MONTH($E143)-1)/12)*$H143</f>
        <v>217.13855825202532</v>
      </c>
      <c r="M143" s="230">
        <f>(SUM('1.  LRAMVA Summary'!H$54:H$77)+SUM('1.  LRAMVA Summary'!H$78:H$79)*(MONTH($E143)-1)/12)*$H143</f>
        <v>181.21758936962752</v>
      </c>
      <c r="N143" s="230">
        <f>(SUM('1.  LRAMVA Summary'!I$54:I$77)+SUM('1.  LRAMVA Summary'!I$78:I$79)*(MONTH($E143)-1)/12)*$H143</f>
        <v>-0.53590395000000013</v>
      </c>
      <c r="O143" s="230">
        <f>(SUM('1.  LRAMVA Summary'!J$54:J$77)+SUM('1.  LRAMVA Summary'!J$78:J$79)*(MONTH($E143)-1)/12)*$H143</f>
        <v>-1.2588773333333334</v>
      </c>
      <c r="P143" s="230">
        <f>(SUM('1.  LRAMVA Summary'!K$54:K$77)+SUM('1.  LRAMVA Summary'!K$78:K$79)*(MONTH($E143)-1)/12)*$H143</f>
        <v>-2.8322560000000004E-2</v>
      </c>
      <c r="Q143" s="230">
        <f>(SUM('1.  LRAMVA Summary'!L$54:L$77)+SUM('1.  LRAMVA Summary'!L$78:L$79)*(MONTH($E143)-1)/12)*$H143</f>
        <v>149.52372099492459</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830.39434531399513</v>
      </c>
    </row>
    <row r="144" spans="2:23" s="9" customFormat="1">
      <c r="B144" s="66"/>
      <c r="E144" s="214">
        <v>43739</v>
      </c>
      <c r="F144" s="214" t="s">
        <v>186</v>
      </c>
      <c r="G144" s="215" t="s">
        <v>69</v>
      </c>
      <c r="H144" s="240">
        <f>$C$50/12</f>
        <v>1.8166666666666667E-3</v>
      </c>
      <c r="I144" s="230">
        <f>(SUM('1.  LRAMVA Summary'!D$54:D$77)+SUM('1.  LRAMVA Summary'!D$78:D$79)*(MONTH($E144)-1)/12)*$H144</f>
        <v>159.34616165004601</v>
      </c>
      <c r="J144" s="230">
        <f>(SUM('1.  LRAMVA Summary'!E$54:E$77)+SUM('1.  LRAMVA Summary'!E$78:E$79)*(MONTH($E144)-1)/12)*$H144</f>
        <v>110.44632382414791</v>
      </c>
      <c r="K144" s="230">
        <f>(SUM('1.  LRAMVA Summary'!F$54:F$77)+SUM('1.  LRAMVA Summary'!F$78:F$79)*(MONTH($E144)-1)/12)*$H144</f>
        <v>14.545095066557087</v>
      </c>
      <c r="L144" s="230">
        <f>(SUM('1.  LRAMVA Summary'!G$54:G$77)+SUM('1.  LRAMVA Summary'!G$78:G$79)*(MONTH($E144)-1)/12)*$H144</f>
        <v>217.13855825202532</v>
      </c>
      <c r="M144" s="230">
        <f>(SUM('1.  LRAMVA Summary'!H$54:H$77)+SUM('1.  LRAMVA Summary'!H$78:H$79)*(MONTH($E144)-1)/12)*$H144</f>
        <v>181.21758936962752</v>
      </c>
      <c r="N144" s="230">
        <f>(SUM('1.  LRAMVA Summary'!I$54:I$77)+SUM('1.  LRAMVA Summary'!I$78:I$79)*(MONTH($E144)-1)/12)*$H144</f>
        <v>-0.53590395000000013</v>
      </c>
      <c r="O144" s="230">
        <f>(SUM('1.  LRAMVA Summary'!J$54:J$77)+SUM('1.  LRAMVA Summary'!J$78:J$79)*(MONTH($E144)-1)/12)*$H144</f>
        <v>-1.2588773333333334</v>
      </c>
      <c r="P144" s="230">
        <f>(SUM('1.  LRAMVA Summary'!K$54:K$77)+SUM('1.  LRAMVA Summary'!K$78:K$79)*(MONTH($E144)-1)/12)*$H144</f>
        <v>-2.8322560000000004E-2</v>
      </c>
      <c r="Q144" s="230">
        <f>(SUM('1.  LRAMVA Summary'!L$54:L$77)+SUM('1.  LRAMVA Summary'!L$78:L$79)*(MONTH($E144)-1)/12)*$H144</f>
        <v>149.52372099492459</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830.39434531399513</v>
      </c>
    </row>
    <row r="145" spans="2:23" s="9" customFormat="1">
      <c r="B145" s="66"/>
      <c r="E145" s="214">
        <v>43770</v>
      </c>
      <c r="F145" s="214" t="s">
        <v>186</v>
      </c>
      <c r="G145" s="215" t="s">
        <v>69</v>
      </c>
      <c r="H145" s="240">
        <f t="shared" ref="H145:H146" si="79">$C$50/12</f>
        <v>1.8166666666666667E-3</v>
      </c>
      <c r="I145" s="230">
        <f>(SUM('1.  LRAMVA Summary'!D$54:D$77)+SUM('1.  LRAMVA Summary'!D$78:D$79)*(MONTH($E145)-1)/12)*$H145</f>
        <v>159.34616165004601</v>
      </c>
      <c r="J145" s="230">
        <f>(SUM('1.  LRAMVA Summary'!E$54:E$77)+SUM('1.  LRAMVA Summary'!E$78:E$79)*(MONTH($E145)-1)/12)*$H145</f>
        <v>110.44632382414791</v>
      </c>
      <c r="K145" s="230">
        <f>(SUM('1.  LRAMVA Summary'!F$54:F$77)+SUM('1.  LRAMVA Summary'!F$78:F$79)*(MONTH($E145)-1)/12)*$H145</f>
        <v>14.545095066557087</v>
      </c>
      <c r="L145" s="230">
        <f>(SUM('1.  LRAMVA Summary'!G$54:G$77)+SUM('1.  LRAMVA Summary'!G$78:G$79)*(MONTH($E145)-1)/12)*$H145</f>
        <v>217.13855825202532</v>
      </c>
      <c r="M145" s="230">
        <f>(SUM('1.  LRAMVA Summary'!H$54:H$77)+SUM('1.  LRAMVA Summary'!H$78:H$79)*(MONTH($E145)-1)/12)*$H145</f>
        <v>181.21758936962752</v>
      </c>
      <c r="N145" s="230">
        <f>(SUM('1.  LRAMVA Summary'!I$54:I$77)+SUM('1.  LRAMVA Summary'!I$78:I$79)*(MONTH($E145)-1)/12)*$H145</f>
        <v>-0.53590395000000013</v>
      </c>
      <c r="O145" s="230">
        <f>(SUM('1.  LRAMVA Summary'!J$54:J$77)+SUM('1.  LRAMVA Summary'!J$78:J$79)*(MONTH($E145)-1)/12)*$H145</f>
        <v>-1.2588773333333334</v>
      </c>
      <c r="P145" s="230">
        <f>(SUM('1.  LRAMVA Summary'!K$54:K$77)+SUM('1.  LRAMVA Summary'!K$78:K$79)*(MONTH($E145)-1)/12)*$H145</f>
        <v>-2.8322560000000004E-2</v>
      </c>
      <c r="Q145" s="230">
        <f>(SUM('1.  LRAMVA Summary'!L$54:L$77)+SUM('1.  LRAMVA Summary'!L$78:L$79)*(MONTH($E145)-1)/12)*$H145</f>
        <v>149.52372099492459</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830.39434531399513</v>
      </c>
    </row>
    <row r="146" spans="2:23" s="9" customFormat="1">
      <c r="B146" s="66"/>
      <c r="E146" s="214">
        <v>43800</v>
      </c>
      <c r="F146" s="214" t="s">
        <v>186</v>
      </c>
      <c r="G146" s="215" t="s">
        <v>69</v>
      </c>
      <c r="H146" s="240">
        <f t="shared" si="79"/>
        <v>1.8166666666666667E-3</v>
      </c>
      <c r="I146" s="230">
        <f>(SUM('1.  LRAMVA Summary'!D$54:D$77)+SUM('1.  LRAMVA Summary'!D$78:D$79)*(MONTH($E146)-1)/12)*$H146</f>
        <v>159.34616165004601</v>
      </c>
      <c r="J146" s="230">
        <f>(SUM('1.  LRAMVA Summary'!E$54:E$77)+SUM('1.  LRAMVA Summary'!E$78:E$79)*(MONTH($E146)-1)/12)*$H146</f>
        <v>110.44632382414791</v>
      </c>
      <c r="K146" s="230">
        <f>(SUM('1.  LRAMVA Summary'!F$54:F$77)+SUM('1.  LRAMVA Summary'!F$78:F$79)*(MONTH($E146)-1)/12)*$H146</f>
        <v>14.545095066557087</v>
      </c>
      <c r="L146" s="230">
        <f>(SUM('1.  LRAMVA Summary'!G$54:G$77)+SUM('1.  LRAMVA Summary'!G$78:G$79)*(MONTH($E146)-1)/12)*$H146</f>
        <v>217.13855825202532</v>
      </c>
      <c r="M146" s="230">
        <f>(SUM('1.  LRAMVA Summary'!H$54:H$77)+SUM('1.  LRAMVA Summary'!H$78:H$79)*(MONTH($E146)-1)/12)*$H146</f>
        <v>181.21758936962752</v>
      </c>
      <c r="N146" s="230">
        <f>(SUM('1.  LRAMVA Summary'!I$54:I$77)+SUM('1.  LRAMVA Summary'!I$78:I$79)*(MONTH($E146)-1)/12)*$H146</f>
        <v>-0.53590395000000013</v>
      </c>
      <c r="O146" s="230">
        <f>(SUM('1.  LRAMVA Summary'!J$54:J$77)+SUM('1.  LRAMVA Summary'!J$78:J$79)*(MONTH($E146)-1)/12)*$H146</f>
        <v>-1.2588773333333334</v>
      </c>
      <c r="P146" s="230">
        <f>(SUM('1.  LRAMVA Summary'!K$54:K$77)+SUM('1.  LRAMVA Summary'!K$78:K$79)*(MONTH($E146)-1)/12)*$H146</f>
        <v>-2.8322560000000004E-2</v>
      </c>
      <c r="Q146" s="230">
        <f>(SUM('1.  LRAMVA Summary'!L$54:L$77)+SUM('1.  LRAMVA Summary'!L$78:L$79)*(MONTH($E146)-1)/12)*$H146</f>
        <v>149.52372099492459</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830.39434531399513</v>
      </c>
    </row>
    <row r="147" spans="2:23" s="9" customFormat="1" ht="15.75" thickBot="1">
      <c r="B147" s="66"/>
      <c r="E147" s="216" t="s">
        <v>468</v>
      </c>
      <c r="F147" s="216"/>
      <c r="G147" s="217"/>
      <c r="H147" s="218"/>
      <c r="I147" s="219">
        <f>SUM(I134:I146)</f>
        <v>3781.9143564938654</v>
      </c>
      <c r="J147" s="219">
        <f>SUM(J134:J146)</f>
        <v>2491.7601891230802</v>
      </c>
      <c r="K147" s="219">
        <f t="shared" ref="K147:O147" si="80">SUM(K134:K146)</f>
        <v>590.79202722167474</v>
      </c>
      <c r="L147" s="219">
        <f t="shared" si="80"/>
        <v>5662.8961454665578</v>
      </c>
      <c r="M147" s="219">
        <f t="shared" si="80"/>
        <v>4295.2599943464284</v>
      </c>
      <c r="N147" s="219">
        <f t="shared" si="80"/>
        <v>-13.857296175</v>
      </c>
      <c r="O147" s="219">
        <f t="shared" si="80"/>
        <v>-32.551796000000003</v>
      </c>
      <c r="P147" s="219">
        <f t="shared" ref="P147:V147" si="81">SUM(P134:P146)</f>
        <v>-0.73235903999999996</v>
      </c>
      <c r="Q147" s="219">
        <f t="shared" si="81"/>
        <v>3826.0804214602281</v>
      </c>
      <c r="R147" s="219">
        <f t="shared" si="81"/>
        <v>0</v>
      </c>
      <c r="S147" s="219">
        <f t="shared" si="81"/>
        <v>0</v>
      </c>
      <c r="T147" s="219">
        <f t="shared" si="81"/>
        <v>0</v>
      </c>
      <c r="U147" s="219">
        <f t="shared" si="81"/>
        <v>0</v>
      </c>
      <c r="V147" s="219">
        <f t="shared" si="81"/>
        <v>0</v>
      </c>
      <c r="W147" s="219">
        <f>SUM(W134:W146)</f>
        <v>20601.56168289683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3781.9143564938654</v>
      </c>
      <c r="J149" s="228">
        <f t="shared" ref="J149" si="82">J147+J148</f>
        <v>2491.7601891230802</v>
      </c>
      <c r="K149" s="228">
        <f t="shared" ref="K149" si="83">K147+K148</f>
        <v>590.79202722167474</v>
      </c>
      <c r="L149" s="228">
        <f t="shared" ref="L149" si="84">L147+L148</f>
        <v>5662.8961454665578</v>
      </c>
      <c r="M149" s="228">
        <f t="shared" ref="M149" si="85">M147+M148</f>
        <v>4295.2599943464284</v>
      </c>
      <c r="N149" s="228">
        <f t="shared" ref="N149" si="86">N147+N148</f>
        <v>-13.857296175</v>
      </c>
      <c r="O149" s="228">
        <f t="shared" ref="O149:V149" si="87">O147+O148</f>
        <v>-32.551796000000003</v>
      </c>
      <c r="P149" s="228">
        <f t="shared" si="87"/>
        <v>-0.73235903999999996</v>
      </c>
      <c r="Q149" s="228">
        <f t="shared" si="87"/>
        <v>3826.0804214602281</v>
      </c>
      <c r="R149" s="228">
        <f t="shared" si="87"/>
        <v>0</v>
      </c>
      <c r="S149" s="228">
        <f t="shared" si="87"/>
        <v>0</v>
      </c>
      <c r="T149" s="228">
        <f t="shared" si="87"/>
        <v>0</v>
      </c>
      <c r="U149" s="228">
        <f t="shared" si="87"/>
        <v>0</v>
      </c>
      <c r="V149" s="228">
        <f t="shared" si="87"/>
        <v>0</v>
      </c>
      <c r="W149" s="228">
        <f>W147+W148</f>
        <v>20601.56168289683</v>
      </c>
    </row>
    <row r="150" spans="2:23" s="9" customFormat="1">
      <c r="B150" s="66"/>
      <c r="E150" s="214">
        <v>43831</v>
      </c>
      <c r="F150" s="214" t="s">
        <v>187</v>
      </c>
      <c r="G150" s="215" t="s">
        <v>65</v>
      </c>
      <c r="H150" s="240">
        <f>$C$51/12</f>
        <v>1.8166666666666667E-3</v>
      </c>
      <c r="I150" s="230">
        <f>(SUM('1.  LRAMVA Summary'!D$54:D$80)+SUM('1.  LRAMVA Summary'!D$81:D$82)*(MONTH($E150)-1)/12)*$H150</f>
        <v>159.34616165004601</v>
      </c>
      <c r="J150" s="230">
        <f>(SUM('1.  LRAMVA Summary'!E$54:E$80)+SUM('1.  LRAMVA Summary'!E$81:E$82)*(MONTH($E150)-1)/12)*$H150</f>
        <v>110.44632382414791</v>
      </c>
      <c r="K150" s="230">
        <f>(SUM('1.  LRAMVA Summary'!F$54:F$80)+SUM('1.  LRAMVA Summary'!F$81:F$82)*(MONTH($E150)-1)/12)*$H150</f>
        <v>14.545095066557087</v>
      </c>
      <c r="L150" s="230">
        <f>(SUM('1.  LRAMVA Summary'!G$54:G$80)+SUM('1.  LRAMVA Summary'!G$81:G$82)*(MONTH($E150)-1)/12)*$H150</f>
        <v>217.13855825202532</v>
      </c>
      <c r="M150" s="230">
        <f>(SUM('1.  LRAMVA Summary'!H$54:H$80)+SUM('1.  LRAMVA Summary'!H$81:H$82)*(MONTH($E150)-1)/12)*$H150</f>
        <v>181.21758936962752</v>
      </c>
      <c r="N150" s="230">
        <f>(SUM('1.  LRAMVA Summary'!I$54:I$80)+SUM('1.  LRAMVA Summary'!I$81:I$82)*(MONTH($E150)-1)/12)*$H150</f>
        <v>-0.53590395000000013</v>
      </c>
      <c r="O150" s="230">
        <f>(SUM('1.  LRAMVA Summary'!J$54:J$80)+SUM('1.  LRAMVA Summary'!J$81:J$82)*(MONTH($E150)-1)/12)*$H150</f>
        <v>-1.2588773333333334</v>
      </c>
      <c r="P150" s="230">
        <f>(SUM('1.  LRAMVA Summary'!K$54:K$80)+SUM('1.  LRAMVA Summary'!K$81:K$82)*(MONTH($E150)-1)/12)*$H150</f>
        <v>-2.8322560000000004E-2</v>
      </c>
      <c r="Q150" s="230">
        <f>(SUM('1.  LRAMVA Summary'!L$54:L$80)+SUM('1.  LRAMVA Summary'!L$81:L$82)*(MONTH($E150)-1)/12)*$H150</f>
        <v>149.52372099492459</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830.39434531399513</v>
      </c>
    </row>
    <row r="151" spans="2:23" s="9" customFormat="1">
      <c r="B151" s="66"/>
      <c r="E151" s="214">
        <v>43862</v>
      </c>
      <c r="F151" s="214" t="s">
        <v>187</v>
      </c>
      <c r="G151" s="215" t="s">
        <v>65</v>
      </c>
      <c r="H151" s="240">
        <f t="shared" ref="H151:H152" si="88">$C$51/12</f>
        <v>1.8166666666666667E-3</v>
      </c>
      <c r="I151" s="230">
        <f>(SUM('1.  LRAMVA Summary'!D$54:D$80)+SUM('1.  LRAMVA Summary'!D$81:D$82)*(MONTH($E151)-1)/12)*$H151</f>
        <v>159.34616165004601</v>
      </c>
      <c r="J151" s="230">
        <f>(SUM('1.  LRAMVA Summary'!E$54:E$80)+SUM('1.  LRAMVA Summary'!E$81:E$82)*(MONTH($E151)-1)/12)*$H151</f>
        <v>110.44632382414791</v>
      </c>
      <c r="K151" s="230">
        <f>(SUM('1.  LRAMVA Summary'!F$54:F$80)+SUM('1.  LRAMVA Summary'!F$81:F$82)*(MONTH($E151)-1)/12)*$H151</f>
        <v>14.545095066557087</v>
      </c>
      <c r="L151" s="230">
        <f>(SUM('1.  LRAMVA Summary'!G$54:G$80)+SUM('1.  LRAMVA Summary'!G$81:G$82)*(MONTH($E151)-1)/12)*$H151</f>
        <v>217.13855825202532</v>
      </c>
      <c r="M151" s="230">
        <f>(SUM('1.  LRAMVA Summary'!H$54:H$80)+SUM('1.  LRAMVA Summary'!H$81:H$82)*(MONTH($E151)-1)/12)*$H151</f>
        <v>181.21758936962752</v>
      </c>
      <c r="N151" s="230">
        <f>(SUM('1.  LRAMVA Summary'!I$54:I$80)+SUM('1.  LRAMVA Summary'!I$81:I$82)*(MONTH($E151)-1)/12)*$H151</f>
        <v>-0.53590395000000013</v>
      </c>
      <c r="O151" s="230">
        <f>(SUM('1.  LRAMVA Summary'!J$54:J$80)+SUM('1.  LRAMVA Summary'!J$81:J$82)*(MONTH($E151)-1)/12)*$H151</f>
        <v>-1.2588773333333334</v>
      </c>
      <c r="P151" s="230">
        <f>(SUM('1.  LRAMVA Summary'!K$54:K$80)+SUM('1.  LRAMVA Summary'!K$81:K$82)*(MONTH($E151)-1)/12)*$H151</f>
        <v>-2.8322560000000004E-2</v>
      </c>
      <c r="Q151" s="230">
        <f>(SUM('1.  LRAMVA Summary'!L$54:L$80)+SUM('1.  LRAMVA Summary'!L$81:L$82)*(MONTH($E151)-1)/12)*$H151</f>
        <v>149.52372099492459</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830.39434531399513</v>
      </c>
    </row>
    <row r="152" spans="2:23" s="9" customFormat="1">
      <c r="B152" s="66"/>
      <c r="E152" s="214">
        <v>43891</v>
      </c>
      <c r="F152" s="214" t="s">
        <v>187</v>
      </c>
      <c r="G152" s="215" t="s">
        <v>65</v>
      </c>
      <c r="H152" s="240">
        <f t="shared" si="88"/>
        <v>1.8166666666666667E-3</v>
      </c>
      <c r="I152" s="230">
        <f>(SUM('1.  LRAMVA Summary'!D$54:D$80)+SUM('1.  LRAMVA Summary'!D$81:D$82)*(MONTH($E152)-1)/12)*$H152</f>
        <v>159.34616165004601</v>
      </c>
      <c r="J152" s="230">
        <f>(SUM('1.  LRAMVA Summary'!E$54:E$80)+SUM('1.  LRAMVA Summary'!E$81:E$82)*(MONTH($E152)-1)/12)*$H152</f>
        <v>110.44632382414791</v>
      </c>
      <c r="K152" s="230">
        <f>(SUM('1.  LRAMVA Summary'!F$54:F$80)+SUM('1.  LRAMVA Summary'!F$81:F$82)*(MONTH($E152)-1)/12)*$H152</f>
        <v>14.545095066557087</v>
      </c>
      <c r="L152" s="230">
        <f>(SUM('1.  LRAMVA Summary'!G$54:G$80)+SUM('1.  LRAMVA Summary'!G$81:G$82)*(MONTH($E152)-1)/12)*$H152</f>
        <v>217.13855825202532</v>
      </c>
      <c r="M152" s="230">
        <f>(SUM('1.  LRAMVA Summary'!H$54:H$80)+SUM('1.  LRAMVA Summary'!H$81:H$82)*(MONTH($E152)-1)/12)*$H152</f>
        <v>181.21758936962752</v>
      </c>
      <c r="N152" s="230">
        <f>(SUM('1.  LRAMVA Summary'!I$54:I$80)+SUM('1.  LRAMVA Summary'!I$81:I$82)*(MONTH($E152)-1)/12)*$H152</f>
        <v>-0.53590395000000013</v>
      </c>
      <c r="O152" s="230">
        <f>(SUM('1.  LRAMVA Summary'!J$54:J$80)+SUM('1.  LRAMVA Summary'!J$81:J$82)*(MONTH($E152)-1)/12)*$H152</f>
        <v>-1.2588773333333334</v>
      </c>
      <c r="P152" s="230">
        <f>(SUM('1.  LRAMVA Summary'!K$54:K$80)+SUM('1.  LRAMVA Summary'!K$81:K$82)*(MONTH($E152)-1)/12)*$H152</f>
        <v>-2.8322560000000004E-2</v>
      </c>
      <c r="Q152" s="230">
        <f>(SUM('1.  LRAMVA Summary'!L$54:L$80)+SUM('1.  LRAMVA Summary'!L$81:L$82)*(MONTH($E152)-1)/12)*$H152</f>
        <v>149.52372099492459</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830.39434531399513</v>
      </c>
    </row>
    <row r="153" spans="2:23" s="9" customFormat="1">
      <c r="B153" s="66"/>
      <c r="E153" s="214">
        <v>43922</v>
      </c>
      <c r="F153" s="214" t="s">
        <v>187</v>
      </c>
      <c r="G153" s="215" t="s">
        <v>66</v>
      </c>
      <c r="H153" s="240">
        <f>$C$52/12</f>
        <v>1.8166666666666667E-3</v>
      </c>
      <c r="I153" s="230">
        <f>(SUM('1.  LRAMVA Summary'!D$54:D$80)+SUM('1.  LRAMVA Summary'!D$81:D$82)*(MONTH($E153)-1)/12)*$H153</f>
        <v>159.34616165004601</v>
      </c>
      <c r="J153" s="230">
        <f>(SUM('1.  LRAMVA Summary'!E$54:E$80)+SUM('1.  LRAMVA Summary'!E$81:E$82)*(MONTH($E153)-1)/12)*$H153</f>
        <v>110.44632382414791</v>
      </c>
      <c r="K153" s="230">
        <f>(SUM('1.  LRAMVA Summary'!F$54:F$80)+SUM('1.  LRAMVA Summary'!F$81:F$82)*(MONTH($E153)-1)/12)*$H153</f>
        <v>14.545095066557087</v>
      </c>
      <c r="L153" s="230">
        <f>(SUM('1.  LRAMVA Summary'!G$54:G$80)+SUM('1.  LRAMVA Summary'!G$81:G$82)*(MONTH($E153)-1)/12)*$H153</f>
        <v>217.13855825202532</v>
      </c>
      <c r="M153" s="230">
        <f>(SUM('1.  LRAMVA Summary'!H$54:H$80)+SUM('1.  LRAMVA Summary'!H$81:H$82)*(MONTH($E153)-1)/12)*$H153</f>
        <v>181.21758936962752</v>
      </c>
      <c r="N153" s="230">
        <f>(SUM('1.  LRAMVA Summary'!I$54:I$80)+SUM('1.  LRAMVA Summary'!I$81:I$82)*(MONTH($E153)-1)/12)*$H153</f>
        <v>-0.53590395000000013</v>
      </c>
      <c r="O153" s="230">
        <f>(SUM('1.  LRAMVA Summary'!J$54:J$80)+SUM('1.  LRAMVA Summary'!J$81:J$82)*(MONTH($E153)-1)/12)*$H153</f>
        <v>-1.2588773333333334</v>
      </c>
      <c r="P153" s="230">
        <f>(SUM('1.  LRAMVA Summary'!K$54:K$80)+SUM('1.  LRAMVA Summary'!K$81:K$82)*(MONTH($E153)-1)/12)*$H153</f>
        <v>-2.8322560000000004E-2</v>
      </c>
      <c r="Q153" s="230">
        <f>(SUM('1.  LRAMVA Summary'!L$54:L$80)+SUM('1.  LRAMVA Summary'!L$81:L$82)*(MONTH($E153)-1)/12)*$H153</f>
        <v>149.52372099492459</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830.39434531399513</v>
      </c>
    </row>
    <row r="154" spans="2:23" s="9" customFormat="1">
      <c r="B154" s="66"/>
      <c r="E154" s="214">
        <v>43952</v>
      </c>
      <c r="F154" s="214" t="s">
        <v>187</v>
      </c>
      <c r="G154" s="215" t="s">
        <v>66</v>
      </c>
      <c r="H154" s="756">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756">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4419.29900309405</v>
      </c>
      <c r="J162" s="219">
        <f>SUM(J149:J161)</f>
        <v>2933.5454844196715</v>
      </c>
      <c r="K162" s="219">
        <f t="shared" ref="K162:O162" si="92">SUM(K149:K161)</f>
        <v>648.97240748790318</v>
      </c>
      <c r="L162" s="219">
        <f t="shared" si="92"/>
        <v>6531.4503784746585</v>
      </c>
      <c r="M162" s="219">
        <f t="shared" si="92"/>
        <v>5020.1303518249388</v>
      </c>
      <c r="N162" s="219">
        <f t="shared" si="92"/>
        <v>-16.000911975000001</v>
      </c>
      <c r="O162" s="219">
        <f t="shared" si="92"/>
        <v>-37.587305333333326</v>
      </c>
      <c r="P162" s="219">
        <f t="shared" ref="P162:V162" si="93">SUM(P149:P161)</f>
        <v>-0.84564927999999995</v>
      </c>
      <c r="Q162" s="219">
        <f t="shared" si="93"/>
        <v>4424.1753054399269</v>
      </c>
      <c r="R162" s="219">
        <f t="shared" si="93"/>
        <v>0</v>
      </c>
      <c r="S162" s="219">
        <f t="shared" si="93"/>
        <v>0</v>
      </c>
      <c r="T162" s="219">
        <f t="shared" si="93"/>
        <v>0</v>
      </c>
      <c r="U162" s="219">
        <f t="shared" si="93"/>
        <v>0</v>
      </c>
      <c r="V162" s="219">
        <f t="shared" si="93"/>
        <v>0</v>
      </c>
      <c r="W162" s="219">
        <f>SUM(W149:W161)</f>
        <v>23923.139064152809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611</v>
      </c>
      <c r="C17" s="90"/>
      <c r="D17" s="611" t="s">
        <v>589</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594</v>
      </c>
      <c r="H23" s="10"/>
      <c r="I23" s="10"/>
      <c r="J23" s="10"/>
    </row>
    <row r="24" spans="2:73" s="670" customFormat="1" ht="21" customHeight="1">
      <c r="B24" s="702" t="s">
        <v>598</v>
      </c>
      <c r="C24" s="880" t="s">
        <v>599</v>
      </c>
      <c r="D24" s="880"/>
      <c r="E24" s="880"/>
      <c r="F24" s="880"/>
      <c r="G24" s="880"/>
      <c r="H24" s="678" t="s">
        <v>596</v>
      </c>
      <c r="I24" s="678" t="s">
        <v>595</v>
      </c>
      <c r="J24" s="678" t="s">
        <v>597</v>
      </c>
      <c r="K24" s="669"/>
      <c r="L24" s="670" t="s">
        <v>599</v>
      </c>
      <c r="AQ24" s="670" t="s">
        <v>599</v>
      </c>
      <c r="BU24" s="669"/>
    </row>
    <row r="25" spans="2:73" s="250" customFormat="1" ht="49.5" customHeight="1">
      <c r="B25" s="245" t="s">
        <v>472</v>
      </c>
      <c r="C25" s="245" t="s">
        <v>211</v>
      </c>
      <c r="D25" s="628" t="s">
        <v>473</v>
      </c>
      <c r="E25" s="245" t="s">
        <v>208</v>
      </c>
      <c r="F25" s="245" t="s">
        <v>474</v>
      </c>
      <c r="G25" s="245" t="s">
        <v>475</v>
      </c>
      <c r="H25" s="628" t="s">
        <v>476</v>
      </c>
      <c r="I25" s="636" t="s">
        <v>587</v>
      </c>
      <c r="J25" s="643" t="s">
        <v>588</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259"/>
  <sheetViews>
    <sheetView showGridLines="0" topLeftCell="A139" zoomScale="90" zoomScaleNormal="90" workbookViewId="0">
      <selection activeCell="B41" sqref="B41:F55"/>
    </sheetView>
  </sheetViews>
  <sheetFormatPr defaultColWidth="9.140625" defaultRowHeight="15"/>
  <cols>
    <col min="1" max="1" width="9.140625" style="12"/>
    <col min="2" max="2" width="10.140625" style="12" customWidth="1"/>
    <col min="3" max="3" width="11.28515625" style="12" customWidth="1"/>
    <col min="4" max="4" width="14.7109375" style="12" customWidth="1"/>
    <col min="5" max="5" width="12.85546875" style="12" customWidth="1"/>
    <col min="6" max="6" width="12" style="12" customWidth="1"/>
    <col min="7" max="7" width="9.140625" style="12"/>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88" t="s">
        <v>701</v>
      </c>
      <c r="C18" s="888"/>
      <c r="D18" s="888"/>
      <c r="E18" s="888"/>
      <c r="F18" s="888"/>
      <c r="G18" s="888"/>
      <c r="H18" s="888"/>
      <c r="I18" s="888"/>
      <c r="J18" s="888"/>
      <c r="K18" s="888"/>
      <c r="L18" s="888"/>
      <c r="M18" s="888"/>
      <c r="N18" s="888"/>
      <c r="O18" s="888"/>
      <c r="P18" s="888"/>
      <c r="Q18" s="888"/>
      <c r="R18" s="888"/>
      <c r="S18" s="888"/>
      <c r="T18" s="888"/>
      <c r="U18" s="888"/>
    </row>
    <row r="20" spans="2:21" ht="21">
      <c r="B20" s="758" t="s">
        <v>924</v>
      </c>
    </row>
    <row r="22" spans="2:21" ht="45">
      <c r="B22" s="768" t="s">
        <v>234</v>
      </c>
      <c r="C22" s="768" t="s">
        <v>817</v>
      </c>
      <c r="D22" s="768" t="s">
        <v>818</v>
      </c>
      <c r="E22" s="768" t="s">
        <v>775</v>
      </c>
      <c r="F22" s="768" t="s">
        <v>819</v>
      </c>
      <c r="G22" s="768" t="s">
        <v>686</v>
      </c>
      <c r="H22" s="768" t="s">
        <v>776</v>
      </c>
    </row>
    <row r="23" spans="2:21">
      <c r="B23" s="889">
        <v>2012</v>
      </c>
      <c r="C23" s="799">
        <v>101020</v>
      </c>
      <c r="D23" s="799" t="s">
        <v>823</v>
      </c>
      <c r="E23" s="799">
        <v>68406</v>
      </c>
      <c r="F23" s="881">
        <f>SUM(E23:E26)</f>
        <v>532349</v>
      </c>
      <c r="G23" s="886">
        <v>0.76</v>
      </c>
      <c r="H23" s="881">
        <f>G23*F23</f>
        <v>404585.24</v>
      </c>
    </row>
    <row r="24" spans="2:21">
      <c r="B24" s="890"/>
      <c r="C24" s="799">
        <v>110381</v>
      </c>
      <c r="D24" s="799" t="s">
        <v>820</v>
      </c>
      <c r="E24" s="799">
        <v>194380</v>
      </c>
      <c r="F24" s="882"/>
      <c r="G24" s="890"/>
      <c r="H24" s="882"/>
    </row>
    <row r="25" spans="2:21">
      <c r="B25" s="890"/>
      <c r="C25" s="799">
        <v>108036</v>
      </c>
      <c r="D25" s="799" t="s">
        <v>821</v>
      </c>
      <c r="E25" s="799">
        <v>102361</v>
      </c>
      <c r="F25" s="882"/>
      <c r="G25" s="890"/>
      <c r="H25" s="882"/>
    </row>
    <row r="26" spans="2:21">
      <c r="B26" s="887"/>
      <c r="C26" s="799">
        <v>108016</v>
      </c>
      <c r="D26" s="799" t="s">
        <v>822</v>
      </c>
      <c r="E26" s="799">
        <v>167202</v>
      </c>
      <c r="F26" s="883"/>
      <c r="G26" s="887"/>
      <c r="H26" s="883"/>
    </row>
    <row r="27" spans="2:21">
      <c r="B27" s="889">
        <v>2013</v>
      </c>
      <c r="C27" s="799">
        <v>111496</v>
      </c>
      <c r="D27" s="799" t="s">
        <v>824</v>
      </c>
      <c r="E27" s="799">
        <v>764593</v>
      </c>
      <c r="F27" s="881">
        <f>SUM(E27:E28)</f>
        <v>953366</v>
      </c>
      <c r="G27" s="886">
        <v>0.71</v>
      </c>
      <c r="H27" s="884">
        <f>G27*F27</f>
        <v>676889.86</v>
      </c>
    </row>
    <row r="28" spans="2:21">
      <c r="B28" s="887"/>
      <c r="C28" s="799">
        <v>115249</v>
      </c>
      <c r="D28" s="799" t="s">
        <v>825</v>
      </c>
      <c r="E28" s="799">
        <v>188773</v>
      </c>
      <c r="F28" s="883"/>
      <c r="G28" s="887"/>
      <c r="H28" s="885"/>
    </row>
    <row r="29" spans="2:21">
      <c r="B29" s="746">
        <v>2014</v>
      </c>
      <c r="C29" s="790">
        <v>123633</v>
      </c>
      <c r="D29" s="790" t="s">
        <v>826</v>
      </c>
      <c r="E29" s="790">
        <v>266453</v>
      </c>
      <c r="F29" s="790">
        <f>E29</f>
        <v>266453</v>
      </c>
      <c r="G29" s="791">
        <v>0.7</v>
      </c>
      <c r="H29" s="809">
        <f>G29*F29</f>
        <v>186517.09999999998</v>
      </c>
    </row>
    <row r="30" spans="2:21">
      <c r="B30" s="746">
        <v>2015</v>
      </c>
      <c r="C30" s="790">
        <v>133250</v>
      </c>
      <c r="D30" s="790" t="s">
        <v>827</v>
      </c>
      <c r="E30" s="790">
        <v>226162</v>
      </c>
      <c r="F30" s="790">
        <f>E30</f>
        <v>226162</v>
      </c>
      <c r="G30" s="791">
        <v>0.8296593186372746</v>
      </c>
      <c r="H30" s="809">
        <f t="shared" ref="H30:H33" si="0">G30*F30</f>
        <v>187637.41082164331</v>
      </c>
    </row>
    <row r="31" spans="2:21">
      <c r="B31" s="746">
        <v>2016</v>
      </c>
      <c r="C31" s="790">
        <v>0</v>
      </c>
      <c r="D31" s="790">
        <v>0</v>
      </c>
      <c r="E31" s="790">
        <v>0</v>
      </c>
      <c r="F31" s="790">
        <f>E31</f>
        <v>0</v>
      </c>
      <c r="G31" s="791">
        <v>0.79396821991947697</v>
      </c>
      <c r="H31" s="809">
        <f t="shared" si="0"/>
        <v>0</v>
      </c>
    </row>
    <row r="32" spans="2:21">
      <c r="B32" s="746">
        <v>2017</v>
      </c>
      <c r="C32" s="790">
        <v>0</v>
      </c>
      <c r="D32" s="790">
        <v>0</v>
      </c>
      <c r="E32" s="790">
        <v>0</v>
      </c>
      <c r="F32" s="790">
        <f>E32</f>
        <v>0</v>
      </c>
      <c r="G32" s="791">
        <v>0.87188399999999999</v>
      </c>
      <c r="H32" s="809">
        <f t="shared" si="0"/>
        <v>0</v>
      </c>
    </row>
    <row r="33" spans="2:16">
      <c r="B33" s="746">
        <v>2018</v>
      </c>
      <c r="C33" s="790">
        <v>190181</v>
      </c>
      <c r="D33" s="790" t="s">
        <v>828</v>
      </c>
      <c r="E33" s="790">
        <v>297738</v>
      </c>
      <c r="F33" s="790">
        <f>E33</f>
        <v>297738</v>
      </c>
      <c r="G33" s="791">
        <v>0.86632374069307361</v>
      </c>
      <c r="H33" s="809">
        <f t="shared" si="0"/>
        <v>257937.49790647434</v>
      </c>
    </row>
    <row r="34" spans="2:16">
      <c r="B34" s="12" t="s">
        <v>907</v>
      </c>
      <c r="C34" s="12" t="s">
        <v>911</v>
      </c>
    </row>
    <row r="35" spans="2:16">
      <c r="C35" s="12" t="s">
        <v>920</v>
      </c>
    </row>
    <row r="37" spans="2:16" ht="21">
      <c r="B37" s="758" t="s">
        <v>762</v>
      </c>
      <c r="C37"/>
      <c r="D37"/>
      <c r="E37"/>
      <c r="F37"/>
      <c r="G37"/>
      <c r="H37"/>
      <c r="I37"/>
      <c r="J37"/>
      <c r="K37"/>
      <c r="L37"/>
      <c r="M37"/>
      <c r="N37"/>
      <c r="O37"/>
      <c r="P37"/>
    </row>
    <row r="38" spans="2:16">
      <c r="C38"/>
      <c r="D38"/>
      <c r="E38"/>
      <c r="F38"/>
      <c r="G38"/>
      <c r="H38"/>
      <c r="I38"/>
      <c r="J38"/>
      <c r="K38"/>
      <c r="L38"/>
      <c r="M38"/>
      <c r="N38"/>
      <c r="O38"/>
      <c r="P38"/>
    </row>
    <row r="39" spans="2:16" ht="21">
      <c r="B39" s="758" t="s">
        <v>829</v>
      </c>
      <c r="C39"/>
      <c r="D39"/>
      <c r="E39"/>
      <c r="F39"/>
      <c r="G39"/>
      <c r="H39" s="758" t="s">
        <v>830</v>
      </c>
      <c r="I39" s="759"/>
      <c r="J39" s="759"/>
      <c r="K39" s="759"/>
      <c r="L39" s="759"/>
      <c r="M39" s="759"/>
      <c r="N39" s="759"/>
      <c r="O39" s="759"/>
      <c r="P39" s="759"/>
    </row>
    <row r="40" spans="2:16">
      <c r="B40"/>
      <c r="C40"/>
      <c r="D40"/>
      <c r="E40"/>
      <c r="F40"/>
      <c r="G40"/>
      <c r="H40" s="759" t="s">
        <v>689</v>
      </c>
      <c r="I40" s="759"/>
      <c r="J40" s="759"/>
      <c r="K40" s="759"/>
      <c r="L40" s="759"/>
      <c r="M40" s="759" t="s">
        <v>690</v>
      </c>
      <c r="N40" s="759"/>
      <c r="O40" s="759"/>
      <c r="P40" s="759"/>
    </row>
    <row r="41" spans="2:16" ht="45">
      <c r="B41" s="893" t="s">
        <v>683</v>
      </c>
      <c r="C41" s="894"/>
      <c r="D41" s="894"/>
      <c r="E41" s="894"/>
      <c r="F41" s="895"/>
      <c r="G41"/>
      <c r="H41" s="768" t="s">
        <v>687</v>
      </c>
      <c r="I41" s="768" t="s">
        <v>722</v>
      </c>
      <c r="J41" s="768" t="s">
        <v>688</v>
      </c>
      <c r="K41" s="768" t="s">
        <v>684</v>
      </c>
      <c r="L41" s="759"/>
      <c r="M41" s="768" t="s">
        <v>687</v>
      </c>
      <c r="N41" s="768" t="s">
        <v>722</v>
      </c>
      <c r="O41" s="768" t="s">
        <v>688</v>
      </c>
      <c r="P41" s="768" t="s">
        <v>684</v>
      </c>
    </row>
    <row r="42" spans="2:16" ht="45">
      <c r="B42" s="768" t="s">
        <v>234</v>
      </c>
      <c r="C42" s="768" t="s">
        <v>914</v>
      </c>
      <c r="D42" s="768" t="s">
        <v>915</v>
      </c>
      <c r="E42" s="768" t="s">
        <v>686</v>
      </c>
      <c r="F42" s="768" t="s">
        <v>685</v>
      </c>
      <c r="G42"/>
      <c r="H42" s="768"/>
      <c r="I42" s="768" t="s">
        <v>697</v>
      </c>
      <c r="J42" s="768" t="s">
        <v>698</v>
      </c>
      <c r="K42" s="768" t="s">
        <v>723</v>
      </c>
      <c r="L42" s="759"/>
      <c r="M42" s="768"/>
      <c r="N42" s="768" t="s">
        <v>699</v>
      </c>
      <c r="O42" s="768" t="s">
        <v>700</v>
      </c>
      <c r="P42" s="768" t="s">
        <v>724</v>
      </c>
    </row>
    <row r="43" spans="2:16">
      <c r="B43" s="768"/>
      <c r="C43" s="768" t="s">
        <v>693</v>
      </c>
      <c r="D43" s="768" t="s">
        <v>694</v>
      </c>
      <c r="E43" s="768" t="s">
        <v>695</v>
      </c>
      <c r="F43" s="768" t="s">
        <v>912</v>
      </c>
      <c r="G43"/>
      <c r="H43" s="760" t="s">
        <v>831</v>
      </c>
      <c r="I43" s="760">
        <v>185</v>
      </c>
      <c r="J43" s="760">
        <v>65</v>
      </c>
      <c r="K43" s="752">
        <f>I43*J43/1000</f>
        <v>12.025</v>
      </c>
      <c r="L43" s="759"/>
      <c r="M43" s="760" t="s">
        <v>833</v>
      </c>
      <c r="N43" s="760">
        <v>92</v>
      </c>
      <c r="O43" s="760">
        <v>144</v>
      </c>
      <c r="P43" s="760">
        <f>O43*N43/1000</f>
        <v>13.247999999999999</v>
      </c>
    </row>
    <row r="44" spans="2:16">
      <c r="B44" s="799" t="s">
        <v>823</v>
      </c>
      <c r="C44" s="800">
        <v>35.479999999999997</v>
      </c>
      <c r="D44" s="786">
        <v>12.68</v>
      </c>
      <c r="E44" s="789">
        <v>0.76</v>
      </c>
      <c r="F44" s="752">
        <f>(C44-D44)*E44</f>
        <v>17.327999999999999</v>
      </c>
      <c r="G44"/>
      <c r="H44" s="760" t="s">
        <v>832</v>
      </c>
      <c r="I44" s="760">
        <v>305</v>
      </c>
      <c r="J44" s="760">
        <v>69</v>
      </c>
      <c r="K44" s="752">
        <f t="shared" ref="K44:K51" si="1">I44*J44/1000</f>
        <v>21.045000000000002</v>
      </c>
      <c r="L44" s="759"/>
      <c r="M44" s="760" t="s">
        <v>834</v>
      </c>
      <c r="N44" s="760">
        <v>88</v>
      </c>
      <c r="O44" s="760">
        <v>17</v>
      </c>
      <c r="P44" s="760">
        <f>O44*N44/1000</f>
        <v>1.496</v>
      </c>
    </row>
    <row r="45" spans="2:16">
      <c r="B45" s="799" t="s">
        <v>820</v>
      </c>
      <c r="C45" s="800">
        <v>87.95</v>
      </c>
      <c r="D45" s="786">
        <v>44.24</v>
      </c>
      <c r="E45" s="789">
        <v>0.76</v>
      </c>
      <c r="F45" s="752">
        <f>(C45-D45)*E45</f>
        <v>33.2196</v>
      </c>
      <c r="G45"/>
      <c r="H45" s="760" t="s">
        <v>831</v>
      </c>
      <c r="I45" s="760">
        <v>190</v>
      </c>
      <c r="J45" s="760">
        <v>17</v>
      </c>
      <c r="K45" s="752">
        <f t="shared" si="1"/>
        <v>3.23</v>
      </c>
      <c r="L45" s="759"/>
      <c r="M45" s="760"/>
      <c r="N45" s="760"/>
      <c r="O45" s="760"/>
      <c r="P45" s="760"/>
    </row>
    <row r="46" spans="2:16">
      <c r="B46" s="799" t="s">
        <v>821</v>
      </c>
      <c r="C46" s="800">
        <v>43.52</v>
      </c>
      <c r="D46" s="786">
        <v>16.2</v>
      </c>
      <c r="E46" s="789">
        <v>0.76</v>
      </c>
      <c r="F46" s="752">
        <f>(C46-D46)*E46</f>
        <v>20.763200000000005</v>
      </c>
      <c r="G46"/>
      <c r="H46" s="760" t="s">
        <v>831</v>
      </c>
      <c r="I46" s="760">
        <v>185</v>
      </c>
      <c r="J46" s="760">
        <v>50</v>
      </c>
      <c r="K46" s="752">
        <f t="shared" si="1"/>
        <v>9.25</v>
      </c>
      <c r="L46" s="759"/>
      <c r="M46" s="760"/>
      <c r="N46" s="760"/>
      <c r="O46" s="760"/>
      <c r="P46" s="760"/>
    </row>
    <row r="47" spans="2:16">
      <c r="B47" s="799" t="s">
        <v>822</v>
      </c>
      <c r="C47" s="800">
        <v>67.430000000000007</v>
      </c>
      <c r="D47" s="786">
        <v>27.57</v>
      </c>
      <c r="E47" s="789">
        <v>0.76</v>
      </c>
      <c r="F47" s="752">
        <f>(C47-D47)*E47</f>
        <v>30.293600000000005</v>
      </c>
      <c r="G47"/>
      <c r="H47" s="760" t="s">
        <v>832</v>
      </c>
      <c r="I47" s="760">
        <v>305</v>
      </c>
      <c r="J47" s="760">
        <v>-40</v>
      </c>
      <c r="K47" s="752">
        <f t="shared" si="1"/>
        <v>-12.2</v>
      </c>
      <c r="L47" s="759"/>
      <c r="M47" s="760"/>
      <c r="N47" s="760"/>
      <c r="O47" s="760"/>
      <c r="P47" s="760"/>
    </row>
    <row r="48" spans="2:16">
      <c r="B48" s="801" t="s">
        <v>26</v>
      </c>
      <c r="C48" s="802"/>
      <c r="D48" s="803"/>
      <c r="E48" s="804"/>
      <c r="F48" s="805">
        <f>SUM(F44:F47)</f>
        <v>101.6044</v>
      </c>
      <c r="G48"/>
      <c r="H48" s="760" t="s">
        <v>838</v>
      </c>
      <c r="I48" s="760">
        <v>95</v>
      </c>
      <c r="J48" s="760">
        <v>39</v>
      </c>
      <c r="K48" s="760">
        <f t="shared" si="1"/>
        <v>3.7050000000000001</v>
      </c>
      <c r="L48" s="759"/>
      <c r="M48" s="760" t="s">
        <v>841</v>
      </c>
      <c r="N48" s="760">
        <v>52</v>
      </c>
      <c r="O48" s="760">
        <v>14</v>
      </c>
      <c r="P48" s="760">
        <f t="shared" ref="P48:P59" si="2">O48*N48/1000</f>
        <v>0.72799999999999998</v>
      </c>
    </row>
    <row r="49" spans="2:16">
      <c r="B49" s="742" t="s">
        <v>763</v>
      </c>
      <c r="C49" s="751"/>
      <c r="D49" s="747" t="s">
        <v>913</v>
      </c>
      <c r="E49" s="741"/>
      <c r="F49" s="761">
        <f>F48*12</f>
        <v>1219.2528</v>
      </c>
      <c r="G49"/>
      <c r="H49" s="760" t="s">
        <v>837</v>
      </c>
      <c r="I49" s="760">
        <v>125</v>
      </c>
      <c r="J49" s="760">
        <v>263</v>
      </c>
      <c r="K49" s="760">
        <f t="shared" si="1"/>
        <v>32.875</v>
      </c>
      <c r="L49" s="759"/>
      <c r="M49" s="760" t="s">
        <v>842</v>
      </c>
      <c r="N49" s="760">
        <v>92</v>
      </c>
      <c r="O49" s="760">
        <v>1</v>
      </c>
      <c r="P49" s="760">
        <f t="shared" si="2"/>
        <v>9.1999999999999998E-2</v>
      </c>
    </row>
    <row r="50" spans="2:16">
      <c r="B50" s="742" t="s">
        <v>764</v>
      </c>
      <c r="C50" s="741"/>
      <c r="D50" s="741"/>
      <c r="E50" s="741"/>
      <c r="F50" s="761">
        <f t="shared" ref="F50:F53" si="3">F49</f>
        <v>1219.2528</v>
      </c>
      <c r="G50"/>
      <c r="H50" s="760" t="s">
        <v>839</v>
      </c>
      <c r="I50" s="760">
        <v>185</v>
      </c>
      <c r="J50" s="760">
        <v>256</v>
      </c>
      <c r="K50" s="760">
        <f t="shared" si="1"/>
        <v>47.36</v>
      </c>
      <c r="L50" s="759"/>
      <c r="M50" s="760" t="s">
        <v>846</v>
      </c>
      <c r="N50" s="760">
        <v>45</v>
      </c>
      <c r="O50" s="760">
        <v>39</v>
      </c>
      <c r="P50" s="760">
        <f t="shared" si="2"/>
        <v>1.7549999999999999</v>
      </c>
    </row>
    <row r="51" spans="2:16">
      <c r="B51" s="742" t="s">
        <v>765</v>
      </c>
      <c r="C51" s="741"/>
      <c r="D51" s="741"/>
      <c r="E51" s="741"/>
      <c r="F51" s="761">
        <f t="shared" si="3"/>
        <v>1219.2528</v>
      </c>
      <c r="G51"/>
      <c r="H51" s="760" t="s">
        <v>840</v>
      </c>
      <c r="I51" s="760">
        <v>290</v>
      </c>
      <c r="J51" s="760">
        <v>1</v>
      </c>
      <c r="K51" s="760">
        <f t="shared" si="1"/>
        <v>0.28999999999999998</v>
      </c>
      <c r="L51" s="759"/>
      <c r="M51" s="760" t="s">
        <v>844</v>
      </c>
      <c r="N51" s="760">
        <v>60</v>
      </c>
      <c r="O51" s="760">
        <v>249</v>
      </c>
      <c r="P51" s="760">
        <f t="shared" si="2"/>
        <v>14.94</v>
      </c>
    </row>
    <row r="52" spans="2:16">
      <c r="B52" s="742" t="s">
        <v>766</v>
      </c>
      <c r="C52" s="741"/>
      <c r="D52" s="741"/>
      <c r="E52" s="741"/>
      <c r="F52" s="761">
        <f t="shared" si="3"/>
        <v>1219.2528</v>
      </c>
      <c r="G52"/>
      <c r="H52" s="760"/>
      <c r="I52" s="760"/>
      <c r="J52" s="760"/>
      <c r="K52" s="760"/>
      <c r="L52" s="759"/>
      <c r="M52" s="760" t="s">
        <v>843</v>
      </c>
      <c r="N52" s="760">
        <v>72</v>
      </c>
      <c r="O52" s="760">
        <v>12</v>
      </c>
      <c r="P52" s="760">
        <f t="shared" si="2"/>
        <v>0.86399999999999999</v>
      </c>
    </row>
    <row r="53" spans="2:16">
      <c r="B53" s="742" t="s">
        <v>767</v>
      </c>
      <c r="C53" s="741"/>
      <c r="D53" s="741"/>
      <c r="E53" s="741"/>
      <c r="F53" s="761">
        <f t="shared" si="3"/>
        <v>1219.2528</v>
      </c>
      <c r="G53"/>
      <c r="H53" s="760"/>
      <c r="I53" s="760"/>
      <c r="J53" s="760"/>
      <c r="K53" s="760"/>
      <c r="L53" s="759"/>
      <c r="M53" s="760" t="s">
        <v>845</v>
      </c>
      <c r="N53" s="760">
        <v>88</v>
      </c>
      <c r="O53" s="760">
        <v>244</v>
      </c>
      <c r="P53" s="760">
        <f t="shared" si="2"/>
        <v>21.472000000000001</v>
      </c>
    </row>
    <row r="54" spans="2:16">
      <c r="B54" s="742" t="s">
        <v>835</v>
      </c>
      <c r="C54" s="741"/>
      <c r="D54" s="741" t="s">
        <v>836</v>
      </c>
      <c r="E54" s="741"/>
      <c r="F54" s="761">
        <v>0</v>
      </c>
      <c r="G54"/>
      <c r="H54" s="760" t="s">
        <v>847</v>
      </c>
      <c r="I54" s="760">
        <v>125</v>
      </c>
      <c r="J54" s="760">
        <v>295</v>
      </c>
      <c r="K54" s="760">
        <f t="shared" ref="K54:K60" si="4">I54*J54/1000</f>
        <v>36.875</v>
      </c>
      <c r="L54" s="759"/>
      <c r="M54" s="760" t="s">
        <v>851</v>
      </c>
      <c r="N54" s="760">
        <v>52</v>
      </c>
      <c r="O54" s="760">
        <v>217</v>
      </c>
      <c r="P54" s="760">
        <f t="shared" si="2"/>
        <v>11.284000000000001</v>
      </c>
    </row>
    <row r="55" spans="2:16">
      <c r="B55" s="808" t="s">
        <v>918</v>
      </c>
      <c r="C55"/>
      <c r="D55"/>
      <c r="E55"/>
      <c r="F55"/>
      <c r="G55"/>
      <c r="H55" s="760" t="s">
        <v>848</v>
      </c>
      <c r="I55" s="760">
        <v>185</v>
      </c>
      <c r="J55" s="760">
        <v>28</v>
      </c>
      <c r="K55" s="760">
        <f t="shared" si="4"/>
        <v>5.18</v>
      </c>
      <c r="L55" s="759"/>
      <c r="M55" s="760" t="s">
        <v>852</v>
      </c>
      <c r="N55" s="760">
        <v>92</v>
      </c>
      <c r="O55" s="760">
        <v>7</v>
      </c>
      <c r="P55" s="760">
        <f t="shared" si="2"/>
        <v>0.64400000000000002</v>
      </c>
    </row>
    <row r="56" spans="2:16">
      <c r="B56"/>
      <c r="C56"/>
      <c r="D56"/>
      <c r="E56"/>
      <c r="F56"/>
      <c r="G56"/>
      <c r="H56" s="760" t="s">
        <v>849</v>
      </c>
      <c r="I56" s="760">
        <v>185</v>
      </c>
      <c r="J56" s="760">
        <v>3</v>
      </c>
      <c r="K56" s="760">
        <f t="shared" si="4"/>
        <v>0.55500000000000005</v>
      </c>
      <c r="L56" s="759"/>
      <c r="M56" s="760" t="s">
        <v>853</v>
      </c>
      <c r="N56" s="760">
        <v>72</v>
      </c>
      <c r="O56" s="760">
        <v>78</v>
      </c>
      <c r="P56" s="760">
        <f t="shared" si="2"/>
        <v>5.6159999999999997</v>
      </c>
    </row>
    <row r="57" spans="2:16">
      <c r="B57"/>
      <c r="C57"/>
      <c r="D57"/>
      <c r="E57"/>
      <c r="F57"/>
      <c r="G57"/>
      <c r="H57" s="760" t="s">
        <v>850</v>
      </c>
      <c r="I57" s="760">
        <v>290</v>
      </c>
      <c r="J57" s="760">
        <v>4</v>
      </c>
      <c r="K57" s="760">
        <f t="shared" si="4"/>
        <v>1.1599999999999999</v>
      </c>
      <c r="L57" s="759"/>
      <c r="M57" s="760" t="s">
        <v>854</v>
      </c>
      <c r="N57" s="760">
        <v>102</v>
      </c>
      <c r="O57" s="760">
        <v>28</v>
      </c>
      <c r="P57" s="760">
        <f t="shared" si="2"/>
        <v>2.8559999999999999</v>
      </c>
    </row>
    <row r="58" spans="2:16">
      <c r="B58"/>
      <c r="C58"/>
      <c r="D58"/>
      <c r="E58"/>
      <c r="F58"/>
      <c r="G58"/>
      <c r="H58" s="760" t="s">
        <v>855</v>
      </c>
      <c r="I58" s="760">
        <v>125</v>
      </c>
      <c r="J58" s="760">
        <v>22</v>
      </c>
      <c r="K58" s="760">
        <f t="shared" si="4"/>
        <v>2.75</v>
      </c>
      <c r="L58" s="759"/>
      <c r="M58" s="760" t="s">
        <v>858</v>
      </c>
      <c r="N58" s="760">
        <v>60</v>
      </c>
      <c r="O58" s="760">
        <v>22</v>
      </c>
      <c r="P58" s="760">
        <f t="shared" si="2"/>
        <v>1.32</v>
      </c>
    </row>
    <row r="59" spans="2:16">
      <c r="B59"/>
      <c r="C59"/>
      <c r="D59"/>
      <c r="E59"/>
      <c r="F59"/>
      <c r="G59"/>
      <c r="H59" s="760" t="s">
        <v>856</v>
      </c>
      <c r="I59" s="760">
        <v>185</v>
      </c>
      <c r="J59" s="760">
        <v>308</v>
      </c>
      <c r="K59" s="760">
        <f t="shared" si="4"/>
        <v>56.98</v>
      </c>
      <c r="L59" s="759"/>
      <c r="M59" s="760" t="s">
        <v>859</v>
      </c>
      <c r="N59" s="760">
        <v>88</v>
      </c>
      <c r="O59" s="760">
        <v>342</v>
      </c>
      <c r="P59" s="760">
        <f t="shared" si="2"/>
        <v>30.096</v>
      </c>
    </row>
    <row r="60" spans="2:16">
      <c r="B60"/>
      <c r="C60"/>
      <c r="D60"/>
      <c r="E60"/>
      <c r="F60"/>
      <c r="G60"/>
      <c r="H60" s="760" t="s">
        <v>857</v>
      </c>
      <c r="I60" s="760">
        <v>290</v>
      </c>
      <c r="J60" s="760">
        <v>34</v>
      </c>
      <c r="K60" s="760">
        <f t="shared" si="4"/>
        <v>9.86</v>
      </c>
      <c r="L60" s="759"/>
      <c r="M60" s="760"/>
      <c r="N60" s="760"/>
      <c r="O60" s="760"/>
      <c r="P60" s="760"/>
    </row>
    <row r="61" spans="2:16" hidden="1">
      <c r="B61"/>
      <c r="C61"/>
      <c r="D61"/>
      <c r="E61"/>
      <c r="F61"/>
      <c r="G61"/>
      <c r="H61" s="760"/>
      <c r="I61" s="760"/>
      <c r="J61" s="760"/>
      <c r="K61" s="760"/>
      <c r="L61" s="759"/>
      <c r="M61" s="760"/>
      <c r="N61" s="760"/>
      <c r="O61" s="760"/>
      <c r="P61" s="760"/>
    </row>
    <row r="62" spans="2:16" hidden="1">
      <c r="B62"/>
      <c r="C62"/>
      <c r="D62"/>
      <c r="E62"/>
      <c r="F62"/>
      <c r="G62"/>
      <c r="H62" s="760"/>
      <c r="I62" s="760"/>
      <c r="J62" s="760"/>
      <c r="K62" s="760"/>
      <c r="L62" s="759"/>
      <c r="M62" s="760"/>
      <c r="N62" s="760"/>
      <c r="O62" s="760"/>
      <c r="P62" s="760"/>
    </row>
    <row r="63" spans="2:16" hidden="1">
      <c r="B63"/>
      <c r="C63"/>
      <c r="D63"/>
      <c r="E63"/>
      <c r="F63"/>
      <c r="G63"/>
      <c r="H63" s="760"/>
      <c r="I63" s="760"/>
      <c r="J63" s="760"/>
      <c r="K63" s="760"/>
      <c r="L63" s="759"/>
      <c r="M63" s="760"/>
      <c r="N63" s="760"/>
      <c r="O63" s="760"/>
      <c r="P63" s="760"/>
    </row>
    <row r="64" spans="2:16" hidden="1">
      <c r="B64"/>
      <c r="C64"/>
      <c r="D64"/>
      <c r="E64"/>
      <c r="F64"/>
      <c r="G64"/>
      <c r="H64" s="760"/>
      <c r="I64" s="760"/>
      <c r="J64" s="760"/>
      <c r="K64" s="760"/>
      <c r="L64" s="759"/>
      <c r="M64" s="760"/>
      <c r="N64" s="760"/>
      <c r="O64" s="760"/>
      <c r="P64" s="760"/>
    </row>
    <row r="65" spans="2:16" hidden="1">
      <c r="B65"/>
      <c r="C65"/>
      <c r="D65"/>
      <c r="E65"/>
      <c r="F65"/>
      <c r="G65"/>
      <c r="H65" s="760"/>
      <c r="I65" s="760"/>
      <c r="J65" s="760"/>
      <c r="K65" s="760"/>
      <c r="L65" s="759"/>
      <c r="M65" s="760"/>
      <c r="N65" s="760"/>
      <c r="O65" s="760"/>
      <c r="P65" s="760"/>
    </row>
    <row r="66" spans="2:16" hidden="1">
      <c r="B66"/>
      <c r="C66"/>
      <c r="D66"/>
      <c r="E66"/>
      <c r="F66"/>
      <c r="G66"/>
      <c r="H66" s="760"/>
      <c r="I66" s="760"/>
      <c r="J66" s="760"/>
      <c r="K66" s="760"/>
      <c r="L66" s="759"/>
      <c r="M66" s="760"/>
      <c r="N66" s="760"/>
      <c r="O66" s="760"/>
      <c r="P66" s="760"/>
    </row>
    <row r="67" spans="2:16" hidden="1">
      <c r="B67"/>
      <c r="C67"/>
      <c r="D67"/>
      <c r="E67"/>
      <c r="F67"/>
      <c r="G67"/>
      <c r="H67" s="760"/>
      <c r="I67" s="760"/>
      <c r="J67" s="760"/>
      <c r="K67" s="760"/>
      <c r="L67" s="759"/>
      <c r="M67" s="760"/>
      <c r="N67" s="760"/>
      <c r="O67" s="760"/>
      <c r="P67" s="760"/>
    </row>
    <row r="68" spans="2:16" hidden="1">
      <c r="B68"/>
      <c r="C68"/>
      <c r="D68"/>
      <c r="E68"/>
      <c r="F68"/>
      <c r="G68"/>
      <c r="H68" s="760"/>
      <c r="I68" s="760"/>
      <c r="J68" s="760"/>
      <c r="K68" s="760"/>
      <c r="L68" s="759"/>
      <c r="M68" s="760"/>
      <c r="N68" s="760"/>
      <c r="O68" s="760"/>
      <c r="P68" s="760"/>
    </row>
    <row r="69" spans="2:16" hidden="1">
      <c r="B69"/>
      <c r="C69"/>
      <c r="D69"/>
      <c r="E69"/>
      <c r="F69"/>
      <c r="G69"/>
      <c r="H69" s="760"/>
      <c r="I69" s="760"/>
      <c r="J69" s="760"/>
      <c r="K69" s="760"/>
      <c r="L69" s="759"/>
      <c r="M69" s="760"/>
      <c r="N69" s="760"/>
      <c r="O69" s="760"/>
      <c r="P69" s="760"/>
    </row>
    <row r="70" spans="2:16" hidden="1">
      <c r="B70"/>
      <c r="C70"/>
      <c r="D70"/>
      <c r="E70"/>
      <c r="F70"/>
      <c r="G70"/>
      <c r="H70" s="760"/>
      <c r="I70" s="760"/>
      <c r="J70" s="760"/>
      <c r="K70" s="760"/>
      <c r="L70" s="759"/>
      <c r="M70" s="760"/>
      <c r="N70" s="760"/>
      <c r="O70" s="760"/>
      <c r="P70" s="760"/>
    </row>
    <row r="71" spans="2:16" hidden="1">
      <c r="B71"/>
      <c r="C71"/>
      <c r="D71"/>
      <c r="E71"/>
      <c r="F71"/>
      <c r="G71"/>
      <c r="H71" s="760"/>
      <c r="I71" s="760"/>
      <c r="J71" s="760"/>
      <c r="K71" s="760"/>
      <c r="L71" s="759"/>
      <c r="M71" s="760"/>
      <c r="N71" s="760"/>
      <c r="O71" s="760"/>
      <c r="P71" s="760"/>
    </row>
    <row r="72" spans="2:16" hidden="1">
      <c r="B72"/>
      <c r="C72"/>
      <c r="D72"/>
      <c r="E72"/>
      <c r="F72"/>
      <c r="G72"/>
      <c r="H72" s="760"/>
      <c r="I72" s="760"/>
      <c r="J72" s="760"/>
      <c r="K72" s="760"/>
      <c r="L72" s="759"/>
      <c r="M72" s="760"/>
      <c r="N72" s="760"/>
      <c r="O72" s="760"/>
      <c r="P72" s="760"/>
    </row>
    <row r="73" spans="2:16" hidden="1">
      <c r="B73"/>
      <c r="C73"/>
      <c r="D73"/>
      <c r="E73"/>
      <c r="F73"/>
      <c r="G73"/>
      <c r="H73" s="760"/>
      <c r="I73" s="760"/>
      <c r="J73" s="760"/>
      <c r="K73" s="760"/>
      <c r="L73" s="759"/>
      <c r="M73" s="760"/>
      <c r="N73" s="760"/>
      <c r="O73" s="760"/>
      <c r="P73" s="760"/>
    </row>
    <row r="74" spans="2:16" hidden="1">
      <c r="B74"/>
      <c r="C74"/>
      <c r="D74"/>
      <c r="E74"/>
      <c r="F74"/>
      <c r="G74"/>
      <c r="H74" s="760"/>
      <c r="I74" s="760"/>
      <c r="J74" s="760"/>
      <c r="K74" s="760"/>
      <c r="L74" s="759"/>
      <c r="M74" s="760"/>
      <c r="N74" s="760"/>
      <c r="O74" s="760"/>
      <c r="P74" s="760"/>
    </row>
    <row r="75" spans="2:16" hidden="1">
      <c r="B75"/>
      <c r="C75"/>
      <c r="D75"/>
      <c r="E75"/>
      <c r="F75"/>
      <c r="G75"/>
      <c r="H75" s="762"/>
      <c r="I75" s="763"/>
      <c r="J75" s="763"/>
      <c r="K75" s="764"/>
      <c r="L75"/>
      <c r="M75" s="760"/>
      <c r="N75" s="760"/>
      <c r="O75" s="760"/>
      <c r="P75" s="760"/>
    </row>
    <row r="76" spans="2:16" hidden="1">
      <c r="B76"/>
      <c r="C76"/>
      <c r="D76"/>
      <c r="E76"/>
      <c r="F76"/>
      <c r="G76"/>
      <c r="H76" s="762"/>
      <c r="I76" s="763"/>
      <c r="J76" s="763"/>
      <c r="K76" s="764"/>
      <c r="L76"/>
      <c r="M76" s="760"/>
      <c r="N76" s="760"/>
      <c r="O76" s="760"/>
      <c r="P76" s="760"/>
    </row>
    <row r="77" spans="2:16" hidden="1">
      <c r="B77"/>
      <c r="C77"/>
      <c r="D77"/>
      <c r="E77"/>
      <c r="F77"/>
      <c r="G77"/>
      <c r="H77" s="762"/>
      <c r="I77" s="763"/>
      <c r="J77" s="763"/>
      <c r="K77" s="764"/>
      <c r="L77"/>
      <c r="M77" s="760"/>
      <c r="N77" s="760"/>
      <c r="O77" s="760"/>
      <c r="P77" s="760"/>
    </row>
    <row r="78" spans="2:16" hidden="1">
      <c r="B78"/>
      <c r="C78"/>
      <c r="D78"/>
      <c r="E78"/>
      <c r="F78"/>
      <c r="G78"/>
      <c r="H78" s="762"/>
      <c r="I78" s="763"/>
      <c r="J78" s="763"/>
      <c r="K78" s="764"/>
      <c r="L78"/>
      <c r="M78" s="760"/>
      <c r="N78" s="760"/>
      <c r="O78" s="760"/>
      <c r="P78" s="760"/>
    </row>
    <row r="79" spans="2:16" hidden="1">
      <c r="B79"/>
      <c r="C79"/>
      <c r="D79"/>
      <c r="E79"/>
      <c r="F79"/>
      <c r="G79"/>
      <c r="H79" s="762"/>
      <c r="I79" s="763"/>
      <c r="J79" s="763"/>
      <c r="K79" s="764"/>
      <c r="L79"/>
      <c r="M79" s="760"/>
      <c r="N79" s="760"/>
      <c r="O79" s="760"/>
      <c r="P79" s="760"/>
    </row>
    <row r="80" spans="2:16" hidden="1">
      <c r="B80"/>
      <c r="C80"/>
      <c r="D80"/>
      <c r="E80"/>
      <c r="F80"/>
      <c r="G80"/>
      <c r="H80" s="762"/>
      <c r="I80" s="763"/>
      <c r="J80" s="763"/>
      <c r="K80" s="764"/>
      <c r="L80"/>
      <c r="M80" s="760"/>
      <c r="N80" s="760"/>
      <c r="O80" s="760"/>
      <c r="P80" s="760"/>
    </row>
    <row r="81" spans="2:16" hidden="1">
      <c r="B81"/>
      <c r="C81"/>
      <c r="D81"/>
      <c r="E81"/>
      <c r="F81"/>
      <c r="G81"/>
      <c r="H81" s="762"/>
      <c r="I81" s="763"/>
      <c r="J81" s="763"/>
      <c r="K81" s="764"/>
      <c r="L81"/>
      <c r="M81" s="760"/>
      <c r="N81" s="760"/>
      <c r="O81" s="760"/>
      <c r="P81" s="760"/>
    </row>
    <row r="82" spans="2:16" hidden="1">
      <c r="B82"/>
      <c r="C82"/>
      <c r="D82"/>
      <c r="E82"/>
      <c r="F82"/>
      <c r="G82"/>
      <c r="H82" s="762"/>
      <c r="I82" s="763"/>
      <c r="J82" s="763"/>
      <c r="K82" s="764"/>
      <c r="L82"/>
      <c r="M82" s="760"/>
      <c r="N82" s="760"/>
      <c r="O82" s="760"/>
      <c r="P82" s="760"/>
    </row>
    <row r="83" spans="2:16" hidden="1">
      <c r="B83"/>
      <c r="C83"/>
      <c r="D83"/>
      <c r="E83"/>
      <c r="F83"/>
      <c r="G83"/>
      <c r="H83" s="762"/>
      <c r="I83" s="763"/>
      <c r="J83" s="763"/>
      <c r="K83" s="764"/>
      <c r="L83"/>
      <c r="M83" s="760"/>
      <c r="N83" s="760"/>
      <c r="O83" s="760"/>
      <c r="P83" s="760"/>
    </row>
    <row r="84" spans="2:16" hidden="1">
      <c r="B84"/>
      <c r="C84"/>
      <c r="D84"/>
      <c r="E84"/>
      <c r="F84"/>
      <c r="G84"/>
      <c r="H84" s="762"/>
      <c r="I84" s="763"/>
      <c r="J84" s="763"/>
      <c r="K84" s="764"/>
      <c r="L84"/>
      <c r="M84" s="760"/>
      <c r="N84" s="760"/>
      <c r="O84" s="760"/>
      <c r="P84" s="760"/>
    </row>
    <row r="85" spans="2:16" hidden="1">
      <c r="B85"/>
      <c r="C85"/>
      <c r="D85"/>
      <c r="E85"/>
      <c r="F85"/>
      <c r="G85"/>
      <c r="H85" s="762"/>
      <c r="I85" s="763"/>
      <c r="J85" s="763"/>
      <c r="K85" s="764"/>
      <c r="L85"/>
      <c r="M85" s="760"/>
      <c r="N85" s="760"/>
      <c r="O85" s="760"/>
      <c r="P85" s="760"/>
    </row>
    <row r="86" spans="2:16" hidden="1">
      <c r="B86"/>
      <c r="C86"/>
      <c r="D86"/>
      <c r="E86"/>
      <c r="F86"/>
      <c r="G86"/>
      <c r="H86" s="762"/>
      <c r="I86" s="763"/>
      <c r="J86" s="763"/>
      <c r="K86" s="764"/>
      <c r="L86"/>
      <c r="M86" s="760"/>
      <c r="N86" s="760"/>
      <c r="O86" s="760"/>
      <c r="P86" s="760"/>
    </row>
    <row r="87" spans="2:16" hidden="1">
      <c r="B87"/>
      <c r="C87"/>
      <c r="D87"/>
      <c r="E87"/>
      <c r="F87"/>
      <c r="G87"/>
      <c r="H87" s="762"/>
      <c r="I87" s="763"/>
      <c r="J87" s="763"/>
      <c r="K87" s="764"/>
      <c r="L87"/>
      <c r="M87" s="760"/>
      <c r="N87" s="760"/>
      <c r="O87" s="760"/>
      <c r="P87" s="760"/>
    </row>
    <row r="88" spans="2:16" hidden="1">
      <c r="B88"/>
      <c r="C88"/>
      <c r="D88"/>
      <c r="E88"/>
      <c r="F88"/>
      <c r="G88"/>
      <c r="H88" s="762"/>
      <c r="I88" s="763"/>
      <c r="J88" s="763"/>
      <c r="K88" s="764"/>
      <c r="L88"/>
      <c r="M88" s="760"/>
      <c r="N88" s="760"/>
      <c r="O88" s="760"/>
      <c r="P88" s="760"/>
    </row>
    <row r="89" spans="2:16" hidden="1">
      <c r="B89"/>
      <c r="C89"/>
      <c r="D89"/>
      <c r="E89"/>
      <c r="F89"/>
      <c r="G89"/>
      <c r="H89" s="762"/>
      <c r="I89" s="763"/>
      <c r="J89" s="763"/>
      <c r="K89" s="764"/>
      <c r="L89"/>
      <c r="M89" s="760"/>
      <c r="N89" s="760"/>
      <c r="O89" s="760"/>
      <c r="P89" s="760"/>
    </row>
    <row r="90" spans="2:16" hidden="1">
      <c r="B90"/>
      <c r="C90"/>
      <c r="D90"/>
      <c r="E90"/>
      <c r="F90"/>
      <c r="G90"/>
      <c r="H90" s="762"/>
      <c r="I90" s="763"/>
      <c r="J90" s="763"/>
      <c r="K90" s="764"/>
      <c r="L90"/>
      <c r="M90" s="760"/>
      <c r="N90" s="760"/>
      <c r="O90" s="760"/>
      <c r="P90" s="760"/>
    </row>
    <row r="91" spans="2:16" hidden="1">
      <c r="B91"/>
      <c r="C91"/>
      <c r="D91"/>
      <c r="E91"/>
      <c r="F91"/>
      <c r="G91"/>
      <c r="H91" s="762"/>
      <c r="I91" s="763"/>
      <c r="J91" s="763"/>
      <c r="K91" s="764"/>
      <c r="L91"/>
      <c r="M91" s="760"/>
      <c r="N91" s="760"/>
      <c r="O91" s="760"/>
      <c r="P91" s="760"/>
    </row>
    <row r="92" spans="2:16" hidden="1">
      <c r="B92"/>
      <c r="C92"/>
      <c r="D92"/>
      <c r="E92"/>
      <c r="F92"/>
      <c r="G92"/>
      <c r="H92" s="762"/>
      <c r="I92" s="763"/>
      <c r="J92" s="763"/>
      <c r="K92" s="764"/>
      <c r="L92"/>
      <c r="M92" s="760"/>
      <c r="N92" s="760"/>
      <c r="O92" s="760"/>
      <c r="P92" s="760"/>
    </row>
    <row r="93" spans="2:16">
      <c r="B93"/>
      <c r="C93"/>
      <c r="D93"/>
      <c r="E93"/>
      <c r="F93"/>
      <c r="G93"/>
      <c r="H93" s="762" t="s">
        <v>26</v>
      </c>
      <c r="I93" s="763"/>
      <c r="J93" s="763">
        <f>SUM(J43:J92)</f>
        <v>1414</v>
      </c>
      <c r="K93" s="765">
        <f>SUM(K43:K92)</f>
        <v>230.94</v>
      </c>
      <c r="L93"/>
      <c r="M93" s="762" t="s">
        <v>26</v>
      </c>
      <c r="N93" s="763"/>
      <c r="O93" s="763">
        <f>SUM(O43:O92)</f>
        <v>1414</v>
      </c>
      <c r="P93" s="765">
        <f>SUM(P43:P92)</f>
        <v>106.411</v>
      </c>
    </row>
    <row r="94" spans="2:16">
      <c r="C94"/>
      <c r="D94"/>
      <c r="E94"/>
      <c r="F94"/>
      <c r="G94"/>
      <c r="H94" t="s">
        <v>910</v>
      </c>
      <c r="I94"/>
      <c r="J94"/>
      <c r="K94"/>
      <c r="L94"/>
      <c r="M94"/>
      <c r="N94"/>
      <c r="O94"/>
      <c r="P94"/>
    </row>
    <row r="95" spans="2:16">
      <c r="B95" s="12" t="s">
        <v>779</v>
      </c>
      <c r="C95" t="s">
        <v>778</v>
      </c>
      <c r="D95"/>
      <c r="E95"/>
      <c r="F95"/>
      <c r="G95"/>
      <c r="H95"/>
      <c r="I95"/>
      <c r="J95"/>
      <c r="K95"/>
      <c r="L95"/>
      <c r="M95"/>
      <c r="N95"/>
      <c r="O95"/>
      <c r="P95"/>
    </row>
    <row r="96" spans="2:16">
      <c r="B96"/>
      <c r="C96" t="s">
        <v>780</v>
      </c>
      <c r="D96"/>
      <c r="E96"/>
      <c r="F96"/>
      <c r="G96"/>
      <c r="H96"/>
      <c r="I96"/>
      <c r="J96"/>
      <c r="K96"/>
      <c r="L96"/>
      <c r="M96"/>
      <c r="N96"/>
      <c r="O96"/>
      <c r="P96"/>
    </row>
    <row r="97" spans="2:16">
      <c r="B97"/>
      <c r="C97" t="s">
        <v>783</v>
      </c>
      <c r="D97"/>
      <c r="E97"/>
      <c r="F97"/>
      <c r="G97"/>
      <c r="H97"/>
      <c r="I97"/>
      <c r="J97"/>
      <c r="K97"/>
      <c r="L97"/>
      <c r="M97"/>
      <c r="N97"/>
      <c r="O97"/>
      <c r="P97"/>
    </row>
    <row r="98" spans="2:16">
      <c r="B98"/>
      <c r="C98"/>
      <c r="D98"/>
      <c r="E98"/>
      <c r="F98"/>
      <c r="G98"/>
      <c r="H98"/>
      <c r="I98"/>
      <c r="J98"/>
      <c r="K98"/>
      <c r="L98"/>
      <c r="M98"/>
      <c r="N98"/>
      <c r="O98"/>
      <c r="P98"/>
    </row>
    <row r="99" spans="2:16" ht="21">
      <c r="B99" s="758" t="s">
        <v>768</v>
      </c>
      <c r="C99"/>
      <c r="D99"/>
      <c r="E99"/>
      <c r="F99"/>
      <c r="G99"/>
      <c r="H99"/>
      <c r="I99"/>
      <c r="J99"/>
      <c r="K99"/>
      <c r="L99"/>
      <c r="M99"/>
      <c r="N99"/>
      <c r="O99"/>
      <c r="P99"/>
    </row>
    <row r="100" spans="2:16">
      <c r="C100"/>
      <c r="D100"/>
      <c r="E100"/>
      <c r="F100"/>
      <c r="G100"/>
      <c r="H100"/>
      <c r="I100"/>
      <c r="J100"/>
      <c r="K100"/>
      <c r="L100"/>
      <c r="M100"/>
      <c r="N100"/>
      <c r="O100"/>
      <c r="P100"/>
    </row>
    <row r="101" spans="2:16" ht="35.1" customHeight="1">
      <c r="B101" s="891" t="s">
        <v>880</v>
      </c>
      <c r="C101" s="892"/>
      <c r="D101" s="892"/>
      <c r="E101" s="892"/>
      <c r="F101" s="892"/>
      <c r="G101"/>
      <c r="H101" s="758" t="s">
        <v>881</v>
      </c>
      <c r="I101" s="759"/>
      <c r="J101" s="759"/>
      <c r="K101" s="759"/>
      <c r="L101" s="759"/>
      <c r="M101" s="759"/>
      <c r="N101" s="759"/>
      <c r="O101" s="759"/>
      <c r="P101" s="759"/>
    </row>
    <row r="102" spans="2:16">
      <c r="B102"/>
      <c r="C102"/>
      <c r="D102"/>
      <c r="E102"/>
      <c r="F102"/>
      <c r="G102"/>
      <c r="H102" s="759" t="s">
        <v>689</v>
      </c>
      <c r="I102" s="759"/>
      <c r="J102" s="759"/>
      <c r="K102" s="759"/>
      <c r="L102" s="759"/>
      <c r="M102" s="759" t="s">
        <v>690</v>
      </c>
      <c r="N102" s="759"/>
      <c r="O102" s="759"/>
      <c r="P102" s="759"/>
    </row>
    <row r="103" spans="2:16" ht="45">
      <c r="B103" s="893" t="s">
        <v>683</v>
      </c>
      <c r="C103" s="894"/>
      <c r="D103" s="894"/>
      <c r="E103" s="894"/>
      <c r="F103" s="895"/>
      <c r="G103"/>
      <c r="H103" s="768" t="s">
        <v>687</v>
      </c>
      <c r="I103" s="768" t="s">
        <v>722</v>
      </c>
      <c r="J103" s="768" t="s">
        <v>688</v>
      </c>
      <c r="K103" s="768" t="s">
        <v>684</v>
      </c>
      <c r="L103" s="759"/>
      <c r="M103" s="768" t="s">
        <v>687</v>
      </c>
      <c r="N103" s="768" t="s">
        <v>722</v>
      </c>
      <c r="O103" s="768" t="s">
        <v>688</v>
      </c>
      <c r="P103" s="768" t="s">
        <v>684</v>
      </c>
    </row>
    <row r="104" spans="2:16" ht="45">
      <c r="B104" s="768" t="s">
        <v>234</v>
      </c>
      <c r="C104" s="768" t="s">
        <v>914</v>
      </c>
      <c r="D104" s="768" t="s">
        <v>915</v>
      </c>
      <c r="E104" s="768" t="s">
        <v>686</v>
      </c>
      <c r="F104" s="768" t="s">
        <v>685</v>
      </c>
      <c r="G104"/>
      <c r="H104" s="768"/>
      <c r="I104" s="768" t="s">
        <v>697</v>
      </c>
      <c r="J104" s="768" t="s">
        <v>698</v>
      </c>
      <c r="K104" s="768" t="s">
        <v>723</v>
      </c>
      <c r="L104" s="759"/>
      <c r="M104" s="768"/>
      <c r="N104" s="768" t="s">
        <v>699</v>
      </c>
      <c r="O104" s="768" t="s">
        <v>700</v>
      </c>
      <c r="P104" s="768" t="s">
        <v>724</v>
      </c>
    </row>
    <row r="105" spans="2:16">
      <c r="B105" s="768"/>
      <c r="C105" s="768" t="s">
        <v>693</v>
      </c>
      <c r="D105" s="768" t="s">
        <v>694</v>
      </c>
      <c r="E105" s="768" t="s">
        <v>695</v>
      </c>
      <c r="F105" s="768" t="s">
        <v>912</v>
      </c>
      <c r="G105"/>
      <c r="H105" s="760" t="s">
        <v>860</v>
      </c>
      <c r="I105" s="760">
        <v>130</v>
      </c>
      <c r="J105" s="760">
        <v>1009</v>
      </c>
      <c r="K105" s="760">
        <f t="shared" ref="K105:K107" si="5">J105*I105/1000</f>
        <v>131.16999999999999</v>
      </c>
      <c r="L105" s="759"/>
      <c r="M105" s="760" t="s">
        <v>863</v>
      </c>
      <c r="N105" s="760">
        <v>52</v>
      </c>
      <c r="O105" s="760">
        <v>280</v>
      </c>
      <c r="P105" s="760">
        <f t="shared" ref="P105:P114" si="6">O105*N105/1000</f>
        <v>14.56</v>
      </c>
    </row>
    <row r="106" spans="2:16">
      <c r="B106" s="785" t="s">
        <v>824</v>
      </c>
      <c r="C106" s="800">
        <f>315</f>
        <v>315</v>
      </c>
      <c r="D106" s="786">
        <v>149.09</v>
      </c>
      <c r="E106" s="789">
        <v>0.71</v>
      </c>
      <c r="F106" s="752">
        <f>(C106-D106)*E106</f>
        <v>117.7961</v>
      </c>
      <c r="G106"/>
      <c r="H106" s="760" t="s">
        <v>861</v>
      </c>
      <c r="I106" s="760">
        <v>190</v>
      </c>
      <c r="J106" s="760">
        <v>860</v>
      </c>
      <c r="K106" s="760">
        <f t="shared" si="5"/>
        <v>163.4</v>
      </c>
      <c r="L106" s="759"/>
      <c r="M106" s="760" t="s">
        <v>864</v>
      </c>
      <c r="N106" s="760">
        <v>92</v>
      </c>
      <c r="O106" s="760">
        <v>257</v>
      </c>
      <c r="P106" s="760">
        <f t="shared" si="6"/>
        <v>23.643999999999998</v>
      </c>
    </row>
    <row r="107" spans="2:16">
      <c r="B107" s="785" t="s">
        <v>825</v>
      </c>
      <c r="C107" s="800">
        <v>78.64</v>
      </c>
      <c r="D107" s="786">
        <v>36.65</v>
      </c>
      <c r="E107" s="789">
        <v>0.71</v>
      </c>
      <c r="F107" s="752">
        <f>(C107-D107)*E107</f>
        <v>29.812899999999999</v>
      </c>
      <c r="G107"/>
      <c r="H107" s="760" t="s">
        <v>862</v>
      </c>
      <c r="I107" s="760">
        <v>295</v>
      </c>
      <c r="J107" s="760">
        <v>96</v>
      </c>
      <c r="K107" s="760">
        <f t="shared" si="5"/>
        <v>28.32</v>
      </c>
      <c r="L107" s="759"/>
      <c r="M107" s="760" t="s">
        <v>865</v>
      </c>
      <c r="N107" s="760">
        <v>60</v>
      </c>
      <c r="O107" s="760">
        <v>701</v>
      </c>
      <c r="P107" s="760">
        <f t="shared" si="6"/>
        <v>42.06</v>
      </c>
    </row>
    <row r="108" spans="2:16">
      <c r="B108" s="785" t="s">
        <v>26</v>
      </c>
      <c r="C108" s="750"/>
      <c r="D108" s="786"/>
      <c r="E108" s="789"/>
      <c r="F108" s="806">
        <f>SUM(F106:F107)</f>
        <v>147.60899999999998</v>
      </c>
      <c r="G108"/>
      <c r="H108" s="760"/>
      <c r="I108" s="760"/>
      <c r="J108" s="760"/>
      <c r="K108" s="760"/>
      <c r="L108" s="759"/>
      <c r="M108" s="760" t="s">
        <v>866</v>
      </c>
      <c r="N108" s="760">
        <v>72</v>
      </c>
      <c r="O108" s="760">
        <v>28</v>
      </c>
      <c r="P108" s="760">
        <f t="shared" si="6"/>
        <v>2.016</v>
      </c>
    </row>
    <row r="109" spans="2:16">
      <c r="B109" s="742" t="s">
        <v>764</v>
      </c>
      <c r="C109" s="741"/>
      <c r="D109" s="747" t="s">
        <v>913</v>
      </c>
      <c r="E109" s="741"/>
      <c r="F109" s="761">
        <f>F106*12</f>
        <v>1413.5531999999998</v>
      </c>
      <c r="G109"/>
      <c r="H109" s="760"/>
      <c r="I109" s="760"/>
      <c r="J109" s="760"/>
      <c r="K109" s="760"/>
      <c r="L109" s="759"/>
      <c r="M109" s="760" t="s">
        <v>867</v>
      </c>
      <c r="N109" s="760">
        <v>88</v>
      </c>
      <c r="O109" s="760">
        <v>530</v>
      </c>
      <c r="P109" s="760">
        <f t="shared" si="6"/>
        <v>46.64</v>
      </c>
    </row>
    <row r="110" spans="2:16">
      <c r="B110" s="742" t="s">
        <v>765</v>
      </c>
      <c r="C110" s="741"/>
      <c r="D110" s="741"/>
      <c r="E110" s="741"/>
      <c r="F110" s="761">
        <f>F109</f>
        <v>1413.5531999999998</v>
      </c>
      <c r="G110"/>
      <c r="H110" s="760"/>
      <c r="I110" s="760"/>
      <c r="J110" s="760"/>
      <c r="K110" s="760"/>
      <c r="L110" s="759"/>
      <c r="M110" s="760" t="s">
        <v>868</v>
      </c>
      <c r="N110" s="760">
        <v>102</v>
      </c>
      <c r="O110" s="760">
        <v>61</v>
      </c>
      <c r="P110" s="760">
        <f t="shared" si="6"/>
        <v>6.2220000000000004</v>
      </c>
    </row>
    <row r="111" spans="2:16">
      <c r="B111" s="742" t="s">
        <v>766</v>
      </c>
      <c r="C111" s="741"/>
      <c r="D111" s="741"/>
      <c r="E111" s="741"/>
      <c r="F111" s="761">
        <f t="shared" ref="F111:F112" si="7">F110</f>
        <v>1413.5531999999998</v>
      </c>
      <c r="G111"/>
      <c r="H111" s="760"/>
      <c r="I111" s="760"/>
      <c r="J111" s="760"/>
      <c r="K111" s="760"/>
      <c r="L111" s="759"/>
      <c r="M111" s="760" t="s">
        <v>869</v>
      </c>
      <c r="N111" s="760">
        <v>94</v>
      </c>
      <c r="O111" s="760">
        <v>108</v>
      </c>
      <c r="P111" s="760">
        <f t="shared" si="6"/>
        <v>10.151999999999999</v>
      </c>
    </row>
    <row r="112" spans="2:16">
      <c r="B112" s="742" t="s">
        <v>767</v>
      </c>
      <c r="C112" s="741"/>
      <c r="D112" s="741"/>
      <c r="E112" s="741"/>
      <c r="F112" s="761">
        <f t="shared" si="7"/>
        <v>1413.5531999999998</v>
      </c>
      <c r="G112"/>
      <c r="H112" s="760" t="s">
        <v>870</v>
      </c>
      <c r="I112" s="787">
        <v>95</v>
      </c>
      <c r="J112" s="787">
        <v>17</v>
      </c>
      <c r="K112" s="760">
        <f t="shared" ref="K112:K118" si="8">J112*I112/1000</f>
        <v>1.615</v>
      </c>
      <c r="L112"/>
      <c r="M112" s="760" t="s">
        <v>877</v>
      </c>
      <c r="N112" s="760">
        <v>42</v>
      </c>
      <c r="O112" s="760">
        <v>17</v>
      </c>
      <c r="P112" s="760">
        <f t="shared" si="6"/>
        <v>0.71399999999999997</v>
      </c>
    </row>
    <row r="113" spans="2:16">
      <c r="B113" s="742" t="s">
        <v>835</v>
      </c>
      <c r="C113" s="741"/>
      <c r="D113" s="741" t="s">
        <v>836</v>
      </c>
      <c r="E113" s="741"/>
      <c r="F113" s="761">
        <v>0</v>
      </c>
      <c r="G113"/>
      <c r="H113" s="788" t="s">
        <v>871</v>
      </c>
      <c r="I113" s="787">
        <v>130</v>
      </c>
      <c r="J113" s="787">
        <v>424</v>
      </c>
      <c r="K113" s="760">
        <f t="shared" si="8"/>
        <v>55.12</v>
      </c>
      <c r="L113"/>
      <c r="M113" s="760" t="s">
        <v>878</v>
      </c>
      <c r="N113" s="760">
        <v>60</v>
      </c>
      <c r="O113" s="760">
        <v>465</v>
      </c>
      <c r="P113" s="760">
        <f t="shared" si="6"/>
        <v>27.9</v>
      </c>
    </row>
    <row r="114" spans="2:16">
      <c r="B114" s="808" t="s">
        <v>918</v>
      </c>
      <c r="C114"/>
      <c r="D114"/>
      <c r="E114"/>
      <c r="F114"/>
      <c r="G114"/>
      <c r="H114" s="788" t="s">
        <v>872</v>
      </c>
      <c r="I114" s="787">
        <v>190</v>
      </c>
      <c r="J114" s="787">
        <v>94</v>
      </c>
      <c r="K114" s="760">
        <f t="shared" si="8"/>
        <v>17.86</v>
      </c>
      <c r="L114"/>
      <c r="M114" s="760" t="s">
        <v>879</v>
      </c>
      <c r="N114" s="760">
        <v>88</v>
      </c>
      <c r="O114" s="760">
        <v>94</v>
      </c>
      <c r="P114" s="760">
        <f t="shared" si="6"/>
        <v>8.2720000000000002</v>
      </c>
    </row>
    <row r="115" spans="2:16">
      <c r="B115"/>
      <c r="C115"/>
      <c r="D115"/>
      <c r="E115"/>
      <c r="F115"/>
      <c r="G115"/>
      <c r="H115" s="788" t="s">
        <v>873</v>
      </c>
      <c r="I115" s="787">
        <v>295</v>
      </c>
      <c r="J115" s="787">
        <v>0</v>
      </c>
      <c r="K115" s="760">
        <f t="shared" si="8"/>
        <v>0</v>
      </c>
      <c r="L115"/>
      <c r="M115" s="760"/>
      <c r="N115" s="760"/>
      <c r="O115" s="760"/>
      <c r="P115" s="760"/>
    </row>
    <row r="116" spans="2:16">
      <c r="B116"/>
      <c r="C116"/>
      <c r="D116"/>
      <c r="E116"/>
      <c r="F116"/>
      <c r="G116"/>
      <c r="H116" s="788" t="s">
        <v>874</v>
      </c>
      <c r="I116" s="787">
        <v>100</v>
      </c>
      <c r="J116" s="787">
        <v>2</v>
      </c>
      <c r="K116" s="760">
        <f t="shared" si="8"/>
        <v>0.2</v>
      </c>
      <c r="L116"/>
      <c r="M116" s="760"/>
      <c r="N116" s="760"/>
      <c r="O116" s="760"/>
      <c r="P116" s="760"/>
    </row>
    <row r="117" spans="2:16">
      <c r="B117"/>
      <c r="C117"/>
      <c r="D117"/>
      <c r="E117"/>
      <c r="F117"/>
      <c r="G117"/>
      <c r="H117" s="788" t="s">
        <v>875</v>
      </c>
      <c r="I117" s="787">
        <v>130</v>
      </c>
      <c r="J117" s="787">
        <v>37</v>
      </c>
      <c r="K117" s="760">
        <f t="shared" si="8"/>
        <v>4.8099999999999996</v>
      </c>
      <c r="L117"/>
      <c r="M117" s="760"/>
      <c r="N117" s="760"/>
      <c r="O117" s="760"/>
      <c r="P117" s="760"/>
    </row>
    <row r="118" spans="2:16">
      <c r="B118"/>
      <c r="C118"/>
      <c r="D118"/>
      <c r="E118"/>
      <c r="F118"/>
      <c r="G118"/>
      <c r="H118" s="788" t="s">
        <v>876</v>
      </c>
      <c r="I118" s="787">
        <v>190</v>
      </c>
      <c r="J118" s="787">
        <v>2</v>
      </c>
      <c r="K118" s="760">
        <f t="shared" si="8"/>
        <v>0.38</v>
      </c>
      <c r="L118"/>
      <c r="M118" s="760"/>
      <c r="N118" s="760"/>
      <c r="O118" s="760"/>
      <c r="P118" s="760"/>
    </row>
    <row r="119" spans="2:16" hidden="1">
      <c r="B119"/>
      <c r="C119"/>
      <c r="D119"/>
      <c r="E119"/>
      <c r="F119"/>
      <c r="G119"/>
      <c r="H119" s="762"/>
      <c r="I119" s="763"/>
      <c r="J119" s="763"/>
      <c r="K119" s="764"/>
      <c r="L119"/>
      <c r="M119" s="760"/>
      <c r="N119" s="760"/>
      <c r="O119" s="760"/>
      <c r="P119" s="760"/>
    </row>
    <row r="120" spans="2:16" hidden="1">
      <c r="B120"/>
      <c r="C120"/>
      <c r="D120"/>
      <c r="E120"/>
      <c r="F120"/>
      <c r="G120"/>
      <c r="H120" s="762"/>
      <c r="I120" s="763"/>
      <c r="J120" s="763"/>
      <c r="K120" s="764"/>
      <c r="L120"/>
      <c r="M120" s="760"/>
      <c r="N120" s="760"/>
      <c r="O120" s="760"/>
      <c r="P120" s="760"/>
    </row>
    <row r="121" spans="2:16" hidden="1">
      <c r="B121"/>
      <c r="C121"/>
      <c r="D121"/>
      <c r="E121"/>
      <c r="F121"/>
      <c r="G121"/>
      <c r="H121" s="762"/>
      <c r="I121" s="763"/>
      <c r="J121" s="763"/>
      <c r="K121" s="764"/>
      <c r="L121"/>
      <c r="M121" s="760"/>
      <c r="N121" s="760"/>
      <c r="O121" s="760"/>
      <c r="P121" s="760"/>
    </row>
    <row r="122" spans="2:16" hidden="1">
      <c r="B122"/>
      <c r="C122"/>
      <c r="D122"/>
      <c r="E122"/>
      <c r="F122"/>
      <c r="G122"/>
      <c r="H122" s="762"/>
      <c r="I122" s="763"/>
      <c r="J122" s="763"/>
      <c r="K122" s="764"/>
      <c r="L122"/>
      <c r="M122" s="760"/>
      <c r="N122" s="760"/>
      <c r="O122" s="760"/>
      <c r="P122" s="760"/>
    </row>
    <row r="123" spans="2:16" hidden="1">
      <c r="B123"/>
      <c r="C123"/>
      <c r="D123"/>
      <c r="E123"/>
      <c r="F123"/>
      <c r="G123"/>
      <c r="H123" s="762"/>
      <c r="I123" s="763"/>
      <c r="J123" s="763"/>
      <c r="K123" s="764"/>
      <c r="L123"/>
      <c r="M123" s="760"/>
      <c r="N123" s="760"/>
      <c r="O123" s="760"/>
      <c r="P123" s="760"/>
    </row>
    <row r="124" spans="2:16" hidden="1">
      <c r="B124"/>
      <c r="C124"/>
      <c r="D124"/>
      <c r="E124"/>
      <c r="F124"/>
      <c r="G124"/>
      <c r="H124" s="762"/>
      <c r="I124" s="763"/>
      <c r="J124" s="763"/>
      <c r="K124" s="764"/>
      <c r="L124"/>
      <c r="M124" s="760"/>
      <c r="N124" s="760"/>
      <c r="O124" s="760"/>
      <c r="P124" s="760"/>
    </row>
    <row r="125" spans="2:16" hidden="1">
      <c r="B125"/>
      <c r="C125"/>
      <c r="D125"/>
      <c r="E125"/>
      <c r="F125"/>
      <c r="G125"/>
      <c r="H125" s="762"/>
      <c r="I125" s="763"/>
      <c r="J125" s="763"/>
      <c r="K125" s="764"/>
      <c r="L125"/>
      <c r="M125" s="760"/>
      <c r="N125" s="760"/>
      <c r="O125" s="760"/>
      <c r="P125" s="760"/>
    </row>
    <row r="126" spans="2:16" hidden="1">
      <c r="B126"/>
      <c r="C126"/>
      <c r="D126"/>
      <c r="E126"/>
      <c r="F126"/>
      <c r="G126"/>
      <c r="H126" s="762"/>
      <c r="I126" s="763"/>
      <c r="J126" s="763"/>
      <c r="K126" s="764"/>
      <c r="L126"/>
      <c r="M126" s="760"/>
      <c r="N126" s="760"/>
      <c r="O126" s="760"/>
      <c r="P126" s="760"/>
    </row>
    <row r="127" spans="2:16" hidden="1">
      <c r="B127"/>
      <c r="C127"/>
      <c r="D127"/>
      <c r="E127"/>
      <c r="F127"/>
      <c r="G127"/>
      <c r="H127" s="762"/>
      <c r="I127" s="763"/>
      <c r="J127" s="763"/>
      <c r="K127" s="764"/>
      <c r="L127"/>
      <c r="M127" s="760"/>
      <c r="N127" s="760"/>
      <c r="O127" s="760"/>
      <c r="P127" s="760"/>
    </row>
    <row r="128" spans="2:16" hidden="1">
      <c r="B128"/>
      <c r="C128"/>
      <c r="D128"/>
      <c r="E128"/>
      <c r="F128"/>
      <c r="G128"/>
      <c r="H128" s="762"/>
      <c r="I128" s="763"/>
      <c r="J128" s="763"/>
      <c r="K128" s="764"/>
      <c r="L128"/>
      <c r="M128" s="760"/>
      <c r="N128" s="760"/>
      <c r="O128" s="760"/>
      <c r="P128" s="760"/>
    </row>
    <row r="129" spans="2:16" hidden="1">
      <c r="B129"/>
      <c r="C129"/>
      <c r="D129"/>
      <c r="E129"/>
      <c r="F129"/>
      <c r="G129"/>
      <c r="H129" s="762"/>
      <c r="I129" s="763"/>
      <c r="J129" s="763"/>
      <c r="K129" s="764"/>
      <c r="L129"/>
      <c r="M129" s="760"/>
      <c r="N129" s="760"/>
      <c r="O129" s="760"/>
      <c r="P129" s="760"/>
    </row>
    <row r="130" spans="2:16">
      <c r="B130"/>
      <c r="C130"/>
      <c r="D130"/>
      <c r="E130"/>
      <c r="F130"/>
      <c r="G130"/>
      <c r="H130" s="762" t="s">
        <v>26</v>
      </c>
      <c r="I130" s="763"/>
      <c r="J130" s="763">
        <f>SUM(J105:J129)</f>
        <v>2541</v>
      </c>
      <c r="K130" s="765">
        <f>SUM(K105:K129)</f>
        <v>402.875</v>
      </c>
      <c r="L130"/>
      <c r="M130" s="762" t="s">
        <v>26</v>
      </c>
      <c r="N130" s="763"/>
      <c r="O130" s="763">
        <f>SUM(O105:O129)</f>
        <v>2541</v>
      </c>
      <c r="P130" s="765">
        <f>SUM(P105:P129)</f>
        <v>182.18</v>
      </c>
    </row>
    <row r="131" spans="2:16">
      <c r="B131"/>
      <c r="C131"/>
      <c r="D131"/>
      <c r="E131"/>
      <c r="F131"/>
      <c r="G131"/>
      <c r="H131" t="s">
        <v>910</v>
      </c>
      <c r="I131"/>
      <c r="J131"/>
      <c r="K131"/>
      <c r="L131"/>
      <c r="M131"/>
      <c r="N131"/>
      <c r="O131"/>
      <c r="P131"/>
    </row>
    <row r="132" spans="2:16" ht="21">
      <c r="B132" s="758" t="s">
        <v>773</v>
      </c>
      <c r="C132"/>
      <c r="D132"/>
      <c r="E132"/>
      <c r="F132"/>
      <c r="G132"/>
      <c r="H132"/>
      <c r="I132"/>
      <c r="J132"/>
      <c r="K132"/>
      <c r="L132"/>
      <c r="M132"/>
      <c r="N132"/>
      <c r="O132"/>
      <c r="P132"/>
    </row>
    <row r="133" spans="2:16">
      <c r="B133"/>
      <c r="C133"/>
      <c r="D133"/>
      <c r="E133"/>
      <c r="F133"/>
      <c r="G133"/>
      <c r="H133"/>
      <c r="I133"/>
      <c r="J133"/>
      <c r="K133"/>
      <c r="L133"/>
      <c r="M133"/>
      <c r="N133"/>
      <c r="O133"/>
      <c r="P133"/>
    </row>
    <row r="134" spans="2:16" ht="21">
      <c r="B134" s="891" t="s">
        <v>902</v>
      </c>
      <c r="C134" s="892"/>
      <c r="D134" s="892"/>
      <c r="E134" s="892"/>
      <c r="F134" s="892"/>
      <c r="G134"/>
      <c r="H134" s="758" t="s">
        <v>903</v>
      </c>
      <c r="I134" s="759"/>
      <c r="J134" s="759"/>
      <c r="K134" s="759"/>
      <c r="L134" s="759"/>
      <c r="M134" s="759"/>
      <c r="N134" s="759"/>
      <c r="O134" s="759"/>
      <c r="P134" s="759"/>
    </row>
    <row r="135" spans="2:16">
      <c r="B135"/>
      <c r="C135"/>
      <c r="D135"/>
      <c r="E135"/>
      <c r="F135"/>
      <c r="G135"/>
      <c r="H135" s="759" t="s">
        <v>689</v>
      </c>
      <c r="I135" s="759"/>
      <c r="J135" s="759"/>
      <c r="K135" s="759"/>
      <c r="L135" s="759"/>
      <c r="M135" s="759" t="s">
        <v>690</v>
      </c>
      <c r="N135" s="759"/>
      <c r="O135" s="759"/>
      <c r="P135" s="759"/>
    </row>
    <row r="136" spans="2:16" ht="45">
      <c r="B136" s="893" t="s">
        <v>683</v>
      </c>
      <c r="C136" s="894"/>
      <c r="D136" s="894"/>
      <c r="E136" s="894"/>
      <c r="F136" s="895"/>
      <c r="G136"/>
      <c r="H136" s="768" t="s">
        <v>687</v>
      </c>
      <c r="I136" s="768" t="s">
        <v>722</v>
      </c>
      <c r="J136" s="768" t="s">
        <v>688</v>
      </c>
      <c r="K136" s="768" t="s">
        <v>684</v>
      </c>
      <c r="L136" s="759"/>
      <c r="M136" s="768" t="s">
        <v>687</v>
      </c>
      <c r="N136" s="768" t="s">
        <v>722</v>
      </c>
      <c r="O136" s="768" t="s">
        <v>688</v>
      </c>
      <c r="P136" s="768" t="s">
        <v>684</v>
      </c>
    </row>
    <row r="137" spans="2:16" ht="45">
      <c r="B137" s="768" t="s">
        <v>234</v>
      </c>
      <c r="C137" s="768" t="s">
        <v>914</v>
      </c>
      <c r="D137" s="768" t="s">
        <v>915</v>
      </c>
      <c r="E137" s="768" t="s">
        <v>686</v>
      </c>
      <c r="F137" s="768" t="s">
        <v>685</v>
      </c>
      <c r="G137"/>
      <c r="H137" s="768"/>
      <c r="I137" s="768" t="s">
        <v>697</v>
      </c>
      <c r="J137" s="768" t="s">
        <v>698</v>
      </c>
      <c r="K137" s="768" t="s">
        <v>723</v>
      </c>
      <c r="L137" s="759"/>
      <c r="M137" s="768"/>
      <c r="N137" s="768" t="s">
        <v>699</v>
      </c>
      <c r="O137" s="768" t="s">
        <v>700</v>
      </c>
      <c r="P137" s="768" t="s">
        <v>724</v>
      </c>
    </row>
    <row r="138" spans="2:16">
      <c r="B138" s="768"/>
      <c r="C138" s="768" t="s">
        <v>693</v>
      </c>
      <c r="D138" s="768" t="s">
        <v>694</v>
      </c>
      <c r="E138" s="768" t="s">
        <v>695</v>
      </c>
      <c r="F138" s="768" t="s">
        <v>912</v>
      </c>
      <c r="G138"/>
      <c r="H138" s="760" t="s">
        <v>882</v>
      </c>
      <c r="I138" s="760">
        <v>100</v>
      </c>
      <c r="J138" s="760">
        <v>3</v>
      </c>
      <c r="K138" s="760">
        <f>J138*I138/1000</f>
        <v>0.3</v>
      </c>
      <c r="L138" s="759"/>
      <c r="M138" s="760" t="s">
        <v>887</v>
      </c>
      <c r="N138" s="760">
        <v>52</v>
      </c>
      <c r="O138" s="760">
        <v>1</v>
      </c>
      <c r="P138" s="760">
        <f t="shared" ref="P138:P144" si="9">O138*N138/1000</f>
        <v>5.1999999999999998E-2</v>
      </c>
    </row>
    <row r="139" spans="2:16">
      <c r="B139" s="785" t="s">
        <v>826</v>
      </c>
      <c r="C139" s="800">
        <v>100.48</v>
      </c>
      <c r="D139" s="786">
        <v>45.51</v>
      </c>
      <c r="E139" s="789">
        <v>0.7</v>
      </c>
      <c r="F139" s="752">
        <f>(C139-D139)*E139</f>
        <v>38.478999999999999</v>
      </c>
      <c r="G139"/>
      <c r="H139" s="760" t="s">
        <v>883</v>
      </c>
      <c r="I139" s="760">
        <v>130</v>
      </c>
      <c r="J139" s="760">
        <v>567</v>
      </c>
      <c r="K139" s="760">
        <f t="shared" ref="K139:K142" si="10">J139*I139/1000</f>
        <v>73.709999999999994</v>
      </c>
      <c r="L139" s="759"/>
      <c r="M139" s="760" t="s">
        <v>888</v>
      </c>
      <c r="N139" s="760">
        <v>36</v>
      </c>
      <c r="O139" s="760">
        <v>3</v>
      </c>
      <c r="P139" s="760">
        <f t="shared" si="9"/>
        <v>0.108</v>
      </c>
    </row>
    <row r="140" spans="2:16">
      <c r="B140" s="742" t="s">
        <v>765</v>
      </c>
      <c r="C140" s="741"/>
      <c r="D140" s="741" t="s">
        <v>913</v>
      </c>
      <c r="E140" s="741"/>
      <c r="F140" s="761">
        <f>F139*12</f>
        <v>461.74799999999999</v>
      </c>
      <c r="G140"/>
      <c r="H140" s="760" t="s">
        <v>884</v>
      </c>
      <c r="I140" s="760">
        <v>190</v>
      </c>
      <c r="J140" s="760">
        <v>125</v>
      </c>
      <c r="K140" s="760">
        <f t="shared" si="10"/>
        <v>23.75</v>
      </c>
      <c r="L140" s="759"/>
      <c r="M140" s="760" t="s">
        <v>889</v>
      </c>
      <c r="N140" s="760">
        <v>49</v>
      </c>
      <c r="O140" s="760">
        <v>559</v>
      </c>
      <c r="P140" s="760">
        <f t="shared" si="9"/>
        <v>27.390999999999998</v>
      </c>
    </row>
    <row r="141" spans="2:16">
      <c r="B141" s="742" t="s">
        <v>766</v>
      </c>
      <c r="C141" s="741"/>
      <c r="D141" s="741"/>
      <c r="E141" s="741"/>
      <c r="F141" s="761">
        <f>F140</f>
        <v>461.74799999999999</v>
      </c>
      <c r="G141"/>
      <c r="H141" s="760" t="s">
        <v>886</v>
      </c>
      <c r="I141" s="760">
        <v>190</v>
      </c>
      <c r="J141" s="760">
        <v>4</v>
      </c>
      <c r="K141" s="760">
        <f t="shared" si="10"/>
        <v>0.76</v>
      </c>
      <c r="L141" s="759"/>
      <c r="M141" s="760" t="s">
        <v>890</v>
      </c>
      <c r="N141" s="760">
        <v>55</v>
      </c>
      <c r="O141" s="760">
        <v>7</v>
      </c>
      <c r="P141" s="760">
        <f t="shared" si="9"/>
        <v>0.38500000000000001</v>
      </c>
    </row>
    <row r="142" spans="2:16">
      <c r="B142" s="742" t="s">
        <v>767</v>
      </c>
      <c r="C142" s="741"/>
      <c r="D142" s="741"/>
      <c r="E142" s="741"/>
      <c r="F142" s="761">
        <f t="shared" ref="F142" si="11">F141</f>
        <v>461.74799999999999</v>
      </c>
      <c r="G142"/>
      <c r="H142" s="760" t="s">
        <v>885</v>
      </c>
      <c r="I142" s="760">
        <v>241</v>
      </c>
      <c r="J142" s="760">
        <v>2</v>
      </c>
      <c r="K142" s="760">
        <f t="shared" si="10"/>
        <v>0.48199999999999998</v>
      </c>
      <c r="L142" s="759"/>
      <c r="M142" s="760" t="s">
        <v>891</v>
      </c>
      <c r="N142" s="760">
        <v>78</v>
      </c>
      <c r="O142" s="760">
        <v>103</v>
      </c>
      <c r="P142" s="760">
        <f t="shared" si="9"/>
        <v>8.0340000000000007</v>
      </c>
    </row>
    <row r="143" spans="2:16">
      <c r="B143" s="742" t="s">
        <v>835</v>
      </c>
      <c r="C143" s="741"/>
      <c r="D143" s="741" t="s">
        <v>836</v>
      </c>
      <c r="E143" s="741"/>
      <c r="F143" s="761">
        <v>0</v>
      </c>
      <c r="G143"/>
      <c r="H143" s="760"/>
      <c r="I143" s="760"/>
      <c r="J143" s="760"/>
      <c r="K143" s="760"/>
      <c r="L143" s="759"/>
      <c r="M143" s="760" t="s">
        <v>892</v>
      </c>
      <c r="N143" s="760">
        <v>102</v>
      </c>
      <c r="O143" s="760">
        <v>24</v>
      </c>
      <c r="P143" s="760">
        <f t="shared" si="9"/>
        <v>2.448</v>
      </c>
    </row>
    <row r="144" spans="2:16">
      <c r="B144" s="808" t="s">
        <v>918</v>
      </c>
      <c r="C144"/>
      <c r="D144"/>
      <c r="E144"/>
      <c r="F144"/>
      <c r="G144"/>
      <c r="H144" s="760"/>
      <c r="I144" s="760"/>
      <c r="J144" s="760"/>
      <c r="K144" s="760"/>
      <c r="L144" s="759"/>
      <c r="M144" s="760" t="s">
        <v>893</v>
      </c>
      <c r="N144" s="760">
        <v>65</v>
      </c>
      <c r="O144" s="760">
        <v>4</v>
      </c>
      <c r="P144" s="760">
        <f t="shared" si="9"/>
        <v>0.26</v>
      </c>
    </row>
    <row r="145" spans="2:16">
      <c r="B145"/>
      <c r="C145"/>
      <c r="D145"/>
      <c r="E145"/>
      <c r="F145"/>
      <c r="G145"/>
      <c r="H145" s="760"/>
      <c r="I145" s="787"/>
      <c r="J145" s="787"/>
      <c r="K145" s="760"/>
      <c r="L145"/>
      <c r="M145" s="760"/>
      <c r="N145" s="760"/>
      <c r="O145" s="760"/>
      <c r="P145" s="760"/>
    </row>
    <row r="146" spans="2:16">
      <c r="B146"/>
      <c r="C146"/>
      <c r="D146"/>
      <c r="E146"/>
      <c r="F146"/>
      <c r="G146"/>
      <c r="H146" s="788"/>
      <c r="I146" s="787"/>
      <c r="J146" s="787"/>
      <c r="K146" s="760"/>
      <c r="L146"/>
      <c r="M146" s="760"/>
      <c r="N146" s="760"/>
      <c r="O146" s="760"/>
      <c r="P146" s="760"/>
    </row>
    <row r="147" spans="2:16">
      <c r="B147"/>
      <c r="C147"/>
      <c r="D147"/>
      <c r="E147"/>
      <c r="F147"/>
      <c r="G147"/>
      <c r="H147" s="788"/>
      <c r="I147" s="787"/>
      <c r="J147" s="787"/>
      <c r="K147" s="760"/>
      <c r="L147"/>
      <c r="M147" s="760"/>
      <c r="N147" s="760"/>
      <c r="O147" s="760"/>
      <c r="P147" s="760"/>
    </row>
    <row r="148" spans="2:16">
      <c r="B148"/>
      <c r="C148"/>
      <c r="D148"/>
      <c r="E148"/>
      <c r="F148"/>
      <c r="G148"/>
      <c r="H148" s="788"/>
      <c r="I148" s="787"/>
      <c r="J148" s="787"/>
      <c r="K148" s="760"/>
      <c r="L148"/>
      <c r="M148" s="760"/>
      <c r="N148" s="760"/>
      <c r="O148" s="760"/>
      <c r="P148" s="760"/>
    </row>
    <row r="149" spans="2:16">
      <c r="B149"/>
      <c r="C149"/>
      <c r="D149"/>
      <c r="E149"/>
      <c r="F149"/>
      <c r="G149"/>
      <c r="H149" s="788"/>
      <c r="I149" s="787"/>
      <c r="J149" s="787"/>
      <c r="K149" s="760"/>
      <c r="L149"/>
      <c r="M149" s="760"/>
      <c r="N149" s="760"/>
      <c r="O149" s="760"/>
      <c r="P149" s="760"/>
    </row>
    <row r="150" spans="2:16">
      <c r="B150"/>
      <c r="C150"/>
      <c r="D150"/>
      <c r="E150"/>
      <c r="F150"/>
      <c r="G150"/>
      <c r="H150" s="788"/>
      <c r="I150" s="787"/>
      <c r="J150" s="787"/>
      <c r="K150" s="760"/>
      <c r="L150"/>
      <c r="M150" s="760"/>
      <c r="N150" s="760"/>
      <c r="O150" s="760"/>
      <c r="P150" s="760"/>
    </row>
    <row r="151" spans="2:16">
      <c r="B151"/>
      <c r="C151"/>
      <c r="D151"/>
      <c r="E151"/>
      <c r="F151"/>
      <c r="G151"/>
      <c r="H151" s="788"/>
      <c r="I151" s="787"/>
      <c r="J151" s="787"/>
      <c r="K151" s="760"/>
      <c r="L151"/>
      <c r="M151" s="760"/>
      <c r="N151" s="760"/>
      <c r="O151" s="760"/>
      <c r="P151" s="760"/>
    </row>
    <row r="152" spans="2:16">
      <c r="B152"/>
      <c r="C152"/>
      <c r="D152"/>
      <c r="E152"/>
      <c r="F152"/>
      <c r="G152"/>
      <c r="H152" s="788"/>
      <c r="I152" s="787"/>
      <c r="J152" s="787"/>
      <c r="K152" s="760"/>
      <c r="L152"/>
      <c r="M152" s="760"/>
      <c r="N152" s="760"/>
      <c r="O152" s="760"/>
      <c r="P152" s="760"/>
    </row>
    <row r="153" spans="2:16">
      <c r="B153"/>
      <c r="C153"/>
      <c r="D153"/>
      <c r="E153"/>
      <c r="F153"/>
      <c r="G153"/>
      <c r="H153" s="788"/>
      <c r="I153" s="787"/>
      <c r="J153" s="787"/>
      <c r="K153" s="760"/>
      <c r="L153"/>
      <c r="M153" s="760"/>
      <c r="N153" s="760"/>
      <c r="O153" s="760"/>
      <c r="P153" s="760"/>
    </row>
    <row r="154" spans="2:16">
      <c r="B154"/>
      <c r="C154"/>
      <c r="D154"/>
      <c r="E154"/>
      <c r="F154"/>
      <c r="G154"/>
      <c r="H154" s="762"/>
      <c r="I154" s="763"/>
      <c r="J154" s="763"/>
      <c r="K154" s="764"/>
      <c r="L154"/>
      <c r="M154" s="760"/>
      <c r="N154" s="760"/>
      <c r="O154" s="760"/>
      <c r="P154" s="760"/>
    </row>
    <row r="155" spans="2:16" hidden="1">
      <c r="B155"/>
      <c r="C155"/>
      <c r="D155"/>
      <c r="E155"/>
      <c r="F155"/>
      <c r="G155"/>
      <c r="H155" s="762"/>
      <c r="I155" s="763"/>
      <c r="J155" s="763"/>
      <c r="K155" s="764"/>
      <c r="L155"/>
      <c r="M155" s="760"/>
      <c r="N155" s="760"/>
      <c r="O155" s="760"/>
      <c r="P155" s="760"/>
    </row>
    <row r="156" spans="2:16" hidden="1">
      <c r="B156"/>
      <c r="C156"/>
      <c r="D156"/>
      <c r="E156"/>
      <c r="F156"/>
      <c r="G156"/>
      <c r="H156" s="762"/>
      <c r="I156" s="763"/>
      <c r="J156" s="763"/>
      <c r="K156" s="764"/>
      <c r="L156"/>
      <c r="M156" s="760"/>
      <c r="N156" s="760"/>
      <c r="O156" s="760"/>
      <c r="P156" s="760"/>
    </row>
    <row r="157" spans="2:16" hidden="1">
      <c r="B157"/>
      <c r="C157"/>
      <c r="D157"/>
      <c r="E157"/>
      <c r="F157"/>
      <c r="G157"/>
      <c r="H157" s="762"/>
      <c r="I157" s="763"/>
      <c r="J157" s="763"/>
      <c r="K157" s="764"/>
      <c r="L157"/>
      <c r="M157" s="760"/>
      <c r="N157" s="760"/>
      <c r="O157" s="760"/>
      <c r="P157" s="760"/>
    </row>
    <row r="158" spans="2:16" hidden="1">
      <c r="B158"/>
      <c r="C158"/>
      <c r="D158"/>
      <c r="E158"/>
      <c r="F158"/>
      <c r="G158"/>
      <c r="H158" s="762"/>
      <c r="I158" s="763"/>
      <c r="J158" s="763"/>
      <c r="K158" s="764"/>
      <c r="L158"/>
      <c r="M158" s="760"/>
      <c r="N158" s="760"/>
      <c r="O158" s="760"/>
      <c r="P158" s="760"/>
    </row>
    <row r="159" spans="2:16" hidden="1">
      <c r="B159"/>
      <c r="C159"/>
      <c r="D159"/>
      <c r="E159"/>
      <c r="F159"/>
      <c r="G159"/>
      <c r="H159" s="762"/>
      <c r="I159" s="763"/>
      <c r="J159" s="763"/>
      <c r="K159" s="764"/>
      <c r="L159"/>
      <c r="M159" s="760"/>
      <c r="N159" s="760"/>
      <c r="O159" s="760"/>
      <c r="P159" s="760"/>
    </row>
    <row r="160" spans="2:16" hidden="1">
      <c r="B160"/>
      <c r="C160"/>
      <c r="D160"/>
      <c r="E160"/>
      <c r="F160"/>
      <c r="G160"/>
      <c r="H160" s="762"/>
      <c r="I160" s="763"/>
      <c r="J160" s="763"/>
      <c r="K160" s="764"/>
      <c r="L160"/>
      <c r="M160" s="760"/>
      <c r="N160" s="760"/>
      <c r="O160" s="760"/>
      <c r="P160" s="760"/>
    </row>
    <row r="161" spans="2:16" hidden="1">
      <c r="B161"/>
      <c r="C161"/>
      <c r="D161"/>
      <c r="E161"/>
      <c r="F161"/>
      <c r="G161"/>
      <c r="H161" s="762"/>
      <c r="I161" s="763"/>
      <c r="J161" s="763"/>
      <c r="K161" s="764"/>
      <c r="L161"/>
      <c r="M161" s="760"/>
      <c r="N161" s="760"/>
      <c r="O161" s="760"/>
      <c r="P161" s="760"/>
    </row>
    <row r="162" spans="2:16" hidden="1">
      <c r="B162"/>
      <c r="C162"/>
      <c r="D162"/>
      <c r="E162"/>
      <c r="F162"/>
      <c r="G162"/>
      <c r="H162" s="762"/>
      <c r="I162" s="763"/>
      <c r="J162" s="763"/>
      <c r="K162" s="764"/>
      <c r="L162"/>
      <c r="M162" s="760"/>
      <c r="N162" s="760"/>
      <c r="O162" s="760"/>
      <c r="P162" s="760"/>
    </row>
    <row r="163" spans="2:16">
      <c r="B163"/>
      <c r="C163"/>
      <c r="D163"/>
      <c r="E163"/>
      <c r="F163"/>
      <c r="G163"/>
      <c r="H163" s="762" t="s">
        <v>26</v>
      </c>
      <c r="I163" s="763"/>
      <c r="J163" s="763">
        <f>SUM(J138:J162)</f>
        <v>701</v>
      </c>
      <c r="K163" s="765">
        <f>SUM(K138:K162)</f>
        <v>99.001999999999995</v>
      </c>
      <c r="L163"/>
      <c r="M163" s="762" t="s">
        <v>26</v>
      </c>
      <c r="N163" s="763"/>
      <c r="O163" s="763">
        <f>SUM(O138:O162)</f>
        <v>701</v>
      </c>
      <c r="P163" s="765">
        <f>SUM(P138:P162)</f>
        <v>38.677999999999997</v>
      </c>
    </row>
    <row r="164" spans="2:16">
      <c r="B164"/>
      <c r="C164"/>
      <c r="D164"/>
      <c r="E164"/>
      <c r="F164"/>
      <c r="G164"/>
      <c r="H164" t="s">
        <v>910</v>
      </c>
      <c r="I164"/>
      <c r="J164"/>
      <c r="K164"/>
      <c r="L164"/>
      <c r="M164"/>
      <c r="N164"/>
      <c r="O164"/>
      <c r="P164"/>
    </row>
    <row r="165" spans="2:16">
      <c r="B165"/>
      <c r="C165"/>
      <c r="D165"/>
      <c r="E165"/>
      <c r="F165"/>
      <c r="G165"/>
      <c r="H165"/>
      <c r="I165"/>
      <c r="J165"/>
      <c r="K165"/>
      <c r="L165"/>
      <c r="M165"/>
      <c r="N165"/>
      <c r="O165"/>
      <c r="P165"/>
    </row>
    <row r="166" spans="2:16" ht="21">
      <c r="B166" s="758" t="s">
        <v>772</v>
      </c>
      <c r="C166"/>
      <c r="D166"/>
      <c r="E166"/>
      <c r="F166"/>
      <c r="G166"/>
      <c r="H166"/>
      <c r="I166"/>
      <c r="J166"/>
      <c r="K166"/>
      <c r="L166"/>
      <c r="M166"/>
      <c r="N166"/>
      <c r="O166"/>
      <c r="P166"/>
    </row>
    <row r="167" spans="2:16">
      <c r="B167"/>
      <c r="C167"/>
      <c r="D167"/>
      <c r="E167"/>
      <c r="F167"/>
      <c r="G167"/>
      <c r="H167"/>
      <c r="I167"/>
      <c r="J167"/>
      <c r="K167"/>
      <c r="L167"/>
      <c r="M167"/>
      <c r="N167"/>
      <c r="O167"/>
      <c r="P167"/>
    </row>
    <row r="168" spans="2:16" ht="21">
      <c r="B168" s="891" t="s">
        <v>904</v>
      </c>
      <c r="C168" s="892"/>
      <c r="D168" s="892"/>
      <c r="E168" s="892"/>
      <c r="F168" s="892"/>
      <c r="G168"/>
      <c r="H168" s="758" t="s">
        <v>905</v>
      </c>
      <c r="I168" s="759"/>
      <c r="J168" s="759"/>
      <c r="K168" s="759"/>
      <c r="L168" s="759"/>
      <c r="M168" s="759"/>
      <c r="N168" s="759"/>
      <c r="O168" s="759"/>
      <c r="P168" s="759"/>
    </row>
    <row r="169" spans="2:16">
      <c r="B169"/>
      <c r="C169"/>
      <c r="D169"/>
      <c r="E169"/>
      <c r="F169"/>
      <c r="G169"/>
      <c r="H169" s="759" t="s">
        <v>689</v>
      </c>
      <c r="I169" s="759"/>
      <c r="J169" s="759"/>
      <c r="K169" s="759"/>
      <c r="L169" s="759"/>
      <c r="M169" s="759" t="s">
        <v>690</v>
      </c>
      <c r="N169" s="759"/>
      <c r="O169" s="759"/>
      <c r="P169" s="759"/>
    </row>
    <row r="170" spans="2:16" ht="45">
      <c r="B170" s="893" t="s">
        <v>683</v>
      </c>
      <c r="C170" s="894"/>
      <c r="D170" s="894"/>
      <c r="E170" s="894"/>
      <c r="F170" s="895"/>
      <c r="G170"/>
      <c r="H170" s="768" t="s">
        <v>687</v>
      </c>
      <c r="I170" s="768" t="s">
        <v>722</v>
      </c>
      <c r="J170" s="768" t="s">
        <v>688</v>
      </c>
      <c r="K170" s="768" t="s">
        <v>684</v>
      </c>
      <c r="L170" s="759"/>
      <c r="M170" s="768" t="s">
        <v>687</v>
      </c>
      <c r="N170" s="768" t="s">
        <v>722</v>
      </c>
      <c r="O170" s="768" t="s">
        <v>688</v>
      </c>
      <c r="P170" s="768" t="s">
        <v>684</v>
      </c>
    </row>
    <row r="171" spans="2:16" ht="45">
      <c r="B171" s="768" t="s">
        <v>234</v>
      </c>
      <c r="C171" s="768" t="s">
        <v>914</v>
      </c>
      <c r="D171" s="768" t="s">
        <v>915</v>
      </c>
      <c r="E171" s="768" t="s">
        <v>686</v>
      </c>
      <c r="F171" s="768" t="s">
        <v>685</v>
      </c>
      <c r="G171"/>
      <c r="H171" s="768"/>
      <c r="I171" s="768" t="s">
        <v>697</v>
      </c>
      <c r="J171" s="768" t="s">
        <v>698</v>
      </c>
      <c r="K171" s="768" t="s">
        <v>723</v>
      </c>
      <c r="L171" s="759"/>
      <c r="M171" s="768"/>
      <c r="N171" s="768" t="s">
        <v>699</v>
      </c>
      <c r="O171" s="768" t="s">
        <v>700</v>
      </c>
      <c r="P171" s="768" t="s">
        <v>724</v>
      </c>
    </row>
    <row r="172" spans="2:16">
      <c r="B172" s="768"/>
      <c r="C172" s="768" t="s">
        <v>693</v>
      </c>
      <c r="D172" s="768" t="s">
        <v>694</v>
      </c>
      <c r="E172" s="768" t="s">
        <v>695</v>
      </c>
      <c r="F172" s="768" t="s">
        <v>912</v>
      </c>
      <c r="G172"/>
      <c r="H172" s="788" t="s">
        <v>770</v>
      </c>
      <c r="I172" s="787">
        <v>95</v>
      </c>
      <c r="J172" s="787">
        <v>32</v>
      </c>
      <c r="K172" s="760">
        <f t="shared" ref="K172:K175" si="12">J172*I172/1000</f>
        <v>3.04</v>
      </c>
      <c r="L172" s="759"/>
      <c r="M172" s="760" t="s">
        <v>771</v>
      </c>
      <c r="N172" s="760">
        <v>54</v>
      </c>
      <c r="O172" s="760">
        <v>498</v>
      </c>
      <c r="P172" s="760">
        <f t="shared" ref="P172:P175" si="13">O172*N172/1000</f>
        <v>26.891999999999999</v>
      </c>
    </row>
    <row r="173" spans="2:16">
      <c r="B173" s="785" t="s">
        <v>827</v>
      </c>
      <c r="C173" s="800">
        <v>90.81</v>
      </c>
      <c r="D173" s="786">
        <v>56.83</v>
      </c>
      <c r="E173" s="789">
        <v>0.8296593186372746</v>
      </c>
      <c r="F173" s="752">
        <f>(C173-D173)*E173</f>
        <v>28.191823647294594</v>
      </c>
      <c r="G173"/>
      <c r="H173" s="788" t="s">
        <v>770</v>
      </c>
      <c r="I173" s="787">
        <v>130</v>
      </c>
      <c r="J173" s="787">
        <v>448</v>
      </c>
      <c r="K173" s="760">
        <f t="shared" si="12"/>
        <v>58.24</v>
      </c>
      <c r="L173" s="759"/>
      <c r="M173" s="760" t="s">
        <v>771</v>
      </c>
      <c r="N173" s="760">
        <v>80</v>
      </c>
      <c r="O173" s="760">
        <v>71</v>
      </c>
      <c r="P173" s="760">
        <f t="shared" si="13"/>
        <v>5.68</v>
      </c>
    </row>
    <row r="174" spans="2:16">
      <c r="B174" s="742" t="s">
        <v>766</v>
      </c>
      <c r="C174" s="741"/>
      <c r="D174" s="741" t="s">
        <v>916</v>
      </c>
      <c r="E174" s="741"/>
      <c r="F174" s="761">
        <f>F173*12</f>
        <v>338.30188376753512</v>
      </c>
      <c r="G174"/>
      <c r="H174" s="788" t="s">
        <v>770</v>
      </c>
      <c r="I174" s="787">
        <v>190</v>
      </c>
      <c r="J174" s="787">
        <v>92</v>
      </c>
      <c r="K174" s="760">
        <f t="shared" si="12"/>
        <v>17.48</v>
      </c>
      <c r="L174" s="759"/>
      <c r="M174" s="760" t="s">
        <v>771</v>
      </c>
      <c r="N174" s="760">
        <v>102</v>
      </c>
      <c r="O174" s="760">
        <v>16</v>
      </c>
      <c r="P174" s="760">
        <f t="shared" si="13"/>
        <v>1.6319999999999999</v>
      </c>
    </row>
    <row r="175" spans="2:16">
      <c r="B175" s="742" t="s">
        <v>767</v>
      </c>
      <c r="C175" s="741"/>
      <c r="D175" s="741"/>
      <c r="E175" s="741"/>
      <c r="F175" s="761">
        <f>F174</f>
        <v>338.30188376753512</v>
      </c>
      <c r="G175"/>
      <c r="H175" s="788" t="s">
        <v>770</v>
      </c>
      <c r="I175" s="787">
        <v>305</v>
      </c>
      <c r="J175" s="787">
        <v>32</v>
      </c>
      <c r="K175" s="760">
        <f t="shared" si="12"/>
        <v>9.76</v>
      </c>
      <c r="L175" s="759"/>
      <c r="M175" s="760" t="s">
        <v>771</v>
      </c>
      <c r="N175" s="760">
        <v>135</v>
      </c>
      <c r="O175" s="760">
        <v>14</v>
      </c>
      <c r="P175" s="760">
        <f t="shared" si="13"/>
        <v>1.89</v>
      </c>
    </row>
    <row r="176" spans="2:16">
      <c r="B176" s="742" t="s">
        <v>835</v>
      </c>
      <c r="C176" s="741"/>
      <c r="D176" s="741" t="s">
        <v>836</v>
      </c>
      <c r="E176" s="741"/>
      <c r="F176" s="761">
        <v>0</v>
      </c>
      <c r="G176"/>
      <c r="H176" s="760"/>
      <c r="I176" s="760"/>
      <c r="J176" s="760"/>
      <c r="K176" s="760"/>
      <c r="L176" s="759"/>
      <c r="M176" s="760"/>
      <c r="N176" s="760"/>
      <c r="O176" s="760"/>
      <c r="P176" s="760"/>
    </row>
    <row r="177" spans="2:16" hidden="1">
      <c r="B177"/>
      <c r="C177"/>
      <c r="D177"/>
      <c r="E177"/>
      <c r="F177"/>
      <c r="G177"/>
      <c r="H177" s="760"/>
      <c r="I177" s="760"/>
      <c r="J177" s="760"/>
      <c r="K177" s="760"/>
      <c r="L177" s="759"/>
      <c r="M177" s="760"/>
      <c r="N177" s="760"/>
      <c r="O177" s="760"/>
      <c r="P177" s="760"/>
    </row>
    <row r="178" spans="2:16" hidden="1">
      <c r="B178"/>
      <c r="C178"/>
      <c r="D178"/>
      <c r="E178"/>
      <c r="F178"/>
      <c r="G178"/>
      <c r="H178" s="760"/>
      <c r="I178" s="760"/>
      <c r="J178" s="760"/>
      <c r="K178" s="760"/>
      <c r="L178" s="759"/>
      <c r="M178" s="760"/>
      <c r="N178" s="760"/>
      <c r="O178" s="760"/>
      <c r="P178" s="760"/>
    </row>
    <row r="179" spans="2:16" hidden="1">
      <c r="B179"/>
      <c r="C179"/>
      <c r="D179"/>
      <c r="E179"/>
      <c r="F179"/>
      <c r="G179"/>
      <c r="H179" s="760"/>
      <c r="I179" s="787"/>
      <c r="J179" s="787"/>
      <c r="K179" s="760"/>
      <c r="L179"/>
      <c r="M179" s="760"/>
      <c r="N179" s="760"/>
      <c r="O179" s="760"/>
      <c r="P179" s="760"/>
    </row>
    <row r="180" spans="2:16" hidden="1">
      <c r="B180"/>
      <c r="C180"/>
      <c r="D180"/>
      <c r="E180"/>
      <c r="F180"/>
      <c r="G180"/>
      <c r="H180" s="788"/>
      <c r="I180" s="787"/>
      <c r="J180" s="787"/>
      <c r="K180" s="760"/>
      <c r="L180"/>
      <c r="M180" s="760"/>
      <c r="N180" s="760"/>
      <c r="O180" s="760"/>
      <c r="P180" s="760"/>
    </row>
    <row r="181" spans="2:16" hidden="1">
      <c r="B181"/>
      <c r="C181"/>
      <c r="D181"/>
      <c r="E181"/>
      <c r="F181"/>
      <c r="G181"/>
      <c r="H181" s="788"/>
      <c r="I181" s="787"/>
      <c r="J181" s="787"/>
      <c r="K181" s="760"/>
      <c r="L181"/>
      <c r="M181" s="760"/>
      <c r="N181" s="760"/>
      <c r="O181" s="760"/>
      <c r="P181" s="760"/>
    </row>
    <row r="182" spans="2:16" hidden="1">
      <c r="B182"/>
      <c r="C182"/>
      <c r="D182"/>
      <c r="E182"/>
      <c r="F182"/>
      <c r="G182"/>
      <c r="H182" s="788"/>
      <c r="I182" s="787"/>
      <c r="J182" s="787"/>
      <c r="K182" s="760"/>
      <c r="L182"/>
      <c r="M182" s="760"/>
      <c r="N182" s="760"/>
      <c r="O182" s="760"/>
      <c r="P182" s="760"/>
    </row>
    <row r="183" spans="2:16" hidden="1">
      <c r="B183"/>
      <c r="C183"/>
      <c r="D183"/>
      <c r="E183"/>
      <c r="F183"/>
      <c r="G183"/>
      <c r="H183" s="788"/>
      <c r="I183" s="787"/>
      <c r="J183" s="787"/>
      <c r="K183" s="760"/>
      <c r="L183"/>
      <c r="M183" s="760"/>
      <c r="N183" s="760"/>
      <c r="O183" s="760"/>
      <c r="P183" s="760"/>
    </row>
    <row r="184" spans="2:16" hidden="1">
      <c r="B184"/>
      <c r="C184"/>
      <c r="D184"/>
      <c r="E184"/>
      <c r="F184"/>
      <c r="G184"/>
      <c r="H184" s="788"/>
      <c r="I184" s="787"/>
      <c r="J184" s="787"/>
      <c r="K184" s="760"/>
      <c r="L184"/>
      <c r="M184" s="760"/>
      <c r="N184" s="760"/>
      <c r="O184" s="760"/>
      <c r="P184" s="760"/>
    </row>
    <row r="185" spans="2:16" hidden="1">
      <c r="B185"/>
      <c r="C185"/>
      <c r="D185"/>
      <c r="E185"/>
      <c r="F185"/>
      <c r="G185"/>
      <c r="H185" s="788"/>
      <c r="I185" s="787"/>
      <c r="J185" s="787"/>
      <c r="K185" s="760"/>
      <c r="L185"/>
      <c r="M185" s="760"/>
      <c r="N185" s="760"/>
      <c r="O185" s="760"/>
      <c r="P185" s="760"/>
    </row>
    <row r="186" spans="2:16" hidden="1">
      <c r="B186"/>
      <c r="C186"/>
      <c r="D186"/>
      <c r="E186"/>
      <c r="F186"/>
      <c r="G186"/>
      <c r="H186" s="788"/>
      <c r="I186" s="787"/>
      <c r="J186" s="787"/>
      <c r="K186" s="760"/>
      <c r="L186"/>
      <c r="M186" s="760"/>
      <c r="N186" s="760"/>
      <c r="O186" s="760"/>
      <c r="P186" s="760"/>
    </row>
    <row r="187" spans="2:16" hidden="1">
      <c r="B187"/>
      <c r="C187"/>
      <c r="D187"/>
      <c r="E187"/>
      <c r="F187"/>
      <c r="G187"/>
      <c r="H187" s="788"/>
      <c r="I187" s="787"/>
      <c r="J187" s="787"/>
      <c r="K187" s="760"/>
      <c r="L187"/>
      <c r="M187" s="760"/>
      <c r="N187" s="760"/>
      <c r="O187" s="760"/>
      <c r="P187" s="760"/>
    </row>
    <row r="188" spans="2:16" hidden="1">
      <c r="B188"/>
      <c r="C188"/>
      <c r="D188"/>
      <c r="E188"/>
      <c r="F188"/>
      <c r="G188"/>
      <c r="H188" s="762"/>
      <c r="I188" s="763"/>
      <c r="J188" s="763"/>
      <c r="K188" s="764"/>
      <c r="L188"/>
      <c r="M188" s="760"/>
      <c r="N188" s="760"/>
      <c r="O188" s="760"/>
      <c r="P188" s="760"/>
    </row>
    <row r="189" spans="2:16" hidden="1">
      <c r="B189"/>
      <c r="C189"/>
      <c r="D189"/>
      <c r="E189"/>
      <c r="F189"/>
      <c r="G189"/>
      <c r="H189" s="762"/>
      <c r="I189" s="763"/>
      <c r="J189" s="763"/>
      <c r="K189" s="764"/>
      <c r="L189"/>
      <c r="M189" s="760"/>
      <c r="N189" s="760"/>
      <c r="O189" s="760"/>
      <c r="P189" s="760"/>
    </row>
    <row r="190" spans="2:16" hidden="1">
      <c r="B190"/>
      <c r="C190"/>
      <c r="D190"/>
      <c r="E190"/>
      <c r="F190"/>
      <c r="G190"/>
      <c r="H190" s="762"/>
      <c r="I190" s="763"/>
      <c r="J190" s="763"/>
      <c r="K190" s="764"/>
      <c r="L190"/>
      <c r="M190" s="760"/>
      <c r="N190" s="760"/>
      <c r="O190" s="760"/>
      <c r="P190" s="760"/>
    </row>
    <row r="191" spans="2:16" hidden="1">
      <c r="B191"/>
      <c r="C191"/>
      <c r="D191"/>
      <c r="E191"/>
      <c r="F191"/>
      <c r="G191"/>
      <c r="H191" s="762"/>
      <c r="I191" s="763"/>
      <c r="J191" s="763"/>
      <c r="K191" s="764"/>
      <c r="L191"/>
      <c r="M191" s="760"/>
      <c r="N191" s="760"/>
      <c r="O191" s="760"/>
      <c r="P191" s="760"/>
    </row>
    <row r="192" spans="2:16" hidden="1">
      <c r="B192"/>
      <c r="C192"/>
      <c r="D192"/>
      <c r="E192"/>
      <c r="F192"/>
      <c r="G192"/>
      <c r="H192" s="762"/>
      <c r="I192" s="763"/>
      <c r="J192" s="763"/>
      <c r="K192" s="764"/>
      <c r="L192"/>
      <c r="M192" s="760"/>
      <c r="N192" s="760"/>
      <c r="O192" s="760"/>
      <c r="P192" s="760"/>
    </row>
    <row r="193" spans="2:16" hidden="1">
      <c r="B193"/>
      <c r="C193"/>
      <c r="D193"/>
      <c r="E193"/>
      <c r="F193"/>
      <c r="G193"/>
      <c r="H193" s="762"/>
      <c r="I193" s="763"/>
      <c r="J193" s="763"/>
      <c r="K193" s="764"/>
      <c r="L193"/>
      <c r="M193" s="760"/>
      <c r="N193" s="760"/>
      <c r="O193" s="760"/>
      <c r="P193" s="760"/>
    </row>
    <row r="194" spans="2:16" hidden="1">
      <c r="B194"/>
      <c r="C194"/>
      <c r="D194"/>
      <c r="E194"/>
      <c r="F194"/>
      <c r="G194"/>
      <c r="H194" s="762"/>
      <c r="I194" s="763"/>
      <c r="J194" s="763"/>
      <c r="K194" s="764"/>
      <c r="L194"/>
      <c r="M194" s="760"/>
      <c r="N194" s="760"/>
      <c r="O194" s="760"/>
      <c r="P194" s="760"/>
    </row>
    <row r="195" spans="2:16" hidden="1">
      <c r="B195"/>
      <c r="C195"/>
      <c r="D195"/>
      <c r="E195"/>
      <c r="F195"/>
      <c r="G195"/>
      <c r="H195" s="762"/>
      <c r="I195" s="763"/>
      <c r="J195" s="763"/>
      <c r="K195" s="764"/>
      <c r="L195"/>
      <c r="M195" s="760"/>
      <c r="N195" s="760"/>
      <c r="O195" s="760"/>
      <c r="P195" s="760"/>
    </row>
    <row r="196" spans="2:16" hidden="1">
      <c r="B196"/>
      <c r="C196"/>
      <c r="D196"/>
      <c r="E196"/>
      <c r="F196"/>
      <c r="G196"/>
      <c r="H196" s="762"/>
      <c r="I196" s="763"/>
      <c r="J196" s="763"/>
      <c r="K196" s="764"/>
      <c r="L196"/>
      <c r="M196" s="760"/>
      <c r="N196" s="760"/>
      <c r="O196" s="760"/>
      <c r="P196" s="760"/>
    </row>
    <row r="197" spans="2:16">
      <c r="B197" t="s">
        <v>919</v>
      </c>
      <c r="C197"/>
      <c r="D197"/>
      <c r="E197"/>
      <c r="F197"/>
      <c r="G197"/>
      <c r="H197" s="762" t="s">
        <v>26</v>
      </c>
      <c r="I197" s="763"/>
      <c r="J197" s="763">
        <f>SUM(J172:J196)</f>
        <v>604</v>
      </c>
      <c r="K197" s="765">
        <f>SUM(K172:K196)</f>
        <v>88.52000000000001</v>
      </c>
      <c r="L197"/>
      <c r="M197" s="762" t="s">
        <v>26</v>
      </c>
      <c r="N197" s="763"/>
      <c r="O197" s="763">
        <f>SUM(O172:O196)</f>
        <v>599</v>
      </c>
      <c r="P197" s="765">
        <f>SUM(P172:P196)</f>
        <v>36.094000000000001</v>
      </c>
    </row>
    <row r="198" spans="2:16">
      <c r="B198"/>
      <c r="C198"/>
      <c r="D198"/>
      <c r="E198"/>
      <c r="F198"/>
      <c r="G198"/>
      <c r="H198"/>
      <c r="I198"/>
      <c r="J198"/>
      <c r="K198"/>
      <c r="L198"/>
      <c r="M198"/>
      <c r="N198"/>
      <c r="O198"/>
      <c r="P198"/>
    </row>
    <row r="199" spans="2:16">
      <c r="B199"/>
      <c r="C199"/>
      <c r="D199"/>
      <c r="E199"/>
      <c r="F199"/>
      <c r="G199"/>
      <c r="H199"/>
      <c r="I199"/>
      <c r="J199"/>
      <c r="K199"/>
      <c r="L199"/>
      <c r="M199"/>
      <c r="N199"/>
      <c r="O199"/>
      <c r="P199"/>
    </row>
    <row r="200" spans="2:16">
      <c r="B200" s="12" t="s">
        <v>779</v>
      </c>
      <c r="C200" t="s">
        <v>778</v>
      </c>
      <c r="D200"/>
      <c r="E200"/>
      <c r="F200"/>
      <c r="G200"/>
      <c r="H200"/>
      <c r="I200"/>
      <c r="J200"/>
      <c r="K200"/>
      <c r="L200"/>
      <c r="M200"/>
      <c r="N200"/>
      <c r="O200"/>
      <c r="P200"/>
    </row>
    <row r="201" spans="2:16">
      <c r="B201"/>
      <c r="C201" t="s">
        <v>781</v>
      </c>
    </row>
    <row r="202" spans="2:16">
      <c r="C202" t="s">
        <v>784</v>
      </c>
    </row>
    <row r="204" spans="2:16" ht="21">
      <c r="B204" s="743" t="s">
        <v>774</v>
      </c>
    </row>
    <row r="206" spans="2:16" ht="21">
      <c r="B206" s="743" t="s">
        <v>917</v>
      </c>
      <c r="C206" s="757"/>
      <c r="D206" s="757"/>
      <c r="E206" s="757"/>
      <c r="F206" s="757"/>
      <c r="G206" s="757"/>
      <c r="H206" s="758" t="s">
        <v>906</v>
      </c>
      <c r="I206" s="759"/>
      <c r="J206" s="759"/>
      <c r="K206" s="759"/>
      <c r="L206" s="759"/>
      <c r="M206" s="759"/>
      <c r="N206" s="759"/>
      <c r="O206" s="759"/>
      <c r="P206" s="759"/>
    </row>
    <row r="207" spans="2:16" ht="18.600000000000001" customHeight="1">
      <c r="B207" s="757"/>
      <c r="C207" s="757"/>
      <c r="D207" s="757"/>
      <c r="E207" s="757"/>
      <c r="F207" s="757"/>
      <c r="G207" s="757"/>
      <c r="H207" s="759" t="s">
        <v>689</v>
      </c>
      <c r="I207" s="759"/>
      <c r="J207" s="759"/>
      <c r="K207" s="759"/>
      <c r="L207" s="759"/>
      <c r="M207" s="759" t="s">
        <v>690</v>
      </c>
      <c r="N207" s="759"/>
      <c r="O207" s="759"/>
      <c r="P207" s="759"/>
    </row>
    <row r="208" spans="2:16" ht="45">
      <c r="B208" s="893" t="s">
        <v>683</v>
      </c>
      <c r="C208" s="894"/>
      <c r="D208" s="894"/>
      <c r="E208" s="894"/>
      <c r="F208" s="895"/>
      <c r="G208" s="757"/>
      <c r="H208" s="768" t="s">
        <v>687</v>
      </c>
      <c r="I208" s="768" t="s">
        <v>722</v>
      </c>
      <c r="J208" s="768" t="s">
        <v>688</v>
      </c>
      <c r="K208" s="768" t="s">
        <v>684</v>
      </c>
      <c r="L208" s="759"/>
      <c r="M208" s="768" t="s">
        <v>687</v>
      </c>
      <c r="N208" s="768" t="s">
        <v>722</v>
      </c>
      <c r="O208" s="768" t="s">
        <v>688</v>
      </c>
      <c r="P208" s="768" t="s">
        <v>684</v>
      </c>
    </row>
    <row r="209" spans="2:16" ht="45">
      <c r="B209" s="768" t="s">
        <v>62</v>
      </c>
      <c r="C209" s="768" t="s">
        <v>684</v>
      </c>
      <c r="D209" s="768" t="s">
        <v>782</v>
      </c>
      <c r="E209" s="768" t="s">
        <v>686</v>
      </c>
      <c r="F209" s="768" t="s">
        <v>685</v>
      </c>
      <c r="G209" s="757"/>
      <c r="H209" s="768"/>
      <c r="I209" s="768" t="s">
        <v>697</v>
      </c>
      <c r="J209" s="768" t="s">
        <v>698</v>
      </c>
      <c r="K209" s="768" t="s">
        <v>723</v>
      </c>
      <c r="L209" s="759"/>
      <c r="M209" s="768"/>
      <c r="N209" s="768" t="s">
        <v>699</v>
      </c>
      <c r="O209" s="768" t="s">
        <v>700</v>
      </c>
      <c r="P209" s="768" t="s">
        <v>724</v>
      </c>
    </row>
    <row r="210" spans="2:16" ht="15.6" customHeight="1">
      <c r="B210" s="768"/>
      <c r="C210" s="768" t="s">
        <v>693</v>
      </c>
      <c r="D210" s="768" t="s">
        <v>694</v>
      </c>
      <c r="E210" s="768" t="s">
        <v>695</v>
      </c>
      <c r="F210" s="768" t="s">
        <v>696</v>
      </c>
      <c r="G210" s="757"/>
      <c r="H210" s="760" t="s">
        <v>769</v>
      </c>
      <c r="I210" s="760">
        <v>70</v>
      </c>
      <c r="J210" s="760">
        <v>243</v>
      </c>
      <c r="K210" s="760">
        <f>I210*J210/1000</f>
        <v>17.010000000000002</v>
      </c>
      <c r="L210" s="759"/>
      <c r="M210" s="760" t="s">
        <v>895</v>
      </c>
      <c r="N210" s="760">
        <v>38</v>
      </c>
      <c r="O210" s="760">
        <v>243</v>
      </c>
      <c r="P210" s="760">
        <f>N210*O210/1000</f>
        <v>9.234</v>
      </c>
    </row>
    <row r="211" spans="2:16" ht="15.6" customHeight="1">
      <c r="B211" s="742">
        <v>43101</v>
      </c>
      <c r="C211" s="750"/>
      <c r="D211" s="746"/>
      <c r="E211" s="741"/>
      <c r="F211" s="741"/>
      <c r="G211" s="757"/>
      <c r="H211" s="760"/>
      <c r="I211" s="760"/>
      <c r="J211" s="760"/>
      <c r="K211" s="760"/>
      <c r="L211" s="759"/>
      <c r="M211" s="760"/>
      <c r="N211" s="760"/>
      <c r="O211" s="760"/>
      <c r="P211" s="760"/>
    </row>
    <row r="212" spans="2:16" ht="15.6" customHeight="1">
      <c r="B212" s="742">
        <v>43132</v>
      </c>
      <c r="C212" s="807">
        <v>68.33</v>
      </c>
      <c r="D212" s="747"/>
      <c r="E212" s="741"/>
      <c r="F212" s="761">
        <f>D212*E212</f>
        <v>0</v>
      </c>
      <c r="G212" s="757"/>
      <c r="H212" s="762" t="s">
        <v>26</v>
      </c>
      <c r="I212" s="763"/>
      <c r="J212" s="763"/>
      <c r="K212" s="764">
        <f>SUM(K210:K211)</f>
        <v>17.010000000000002</v>
      </c>
      <c r="L212" s="759"/>
      <c r="M212" s="762" t="s">
        <v>26</v>
      </c>
      <c r="N212" s="763"/>
      <c r="O212" s="763"/>
      <c r="P212" s="765">
        <f>SUM(P210:P211)</f>
        <v>9.234</v>
      </c>
    </row>
    <row r="213" spans="2:16" ht="15.6" customHeight="1">
      <c r="B213" s="742">
        <v>43160</v>
      </c>
      <c r="C213" s="752">
        <v>68.33</v>
      </c>
      <c r="D213" s="747"/>
      <c r="E213" s="741"/>
      <c r="F213" s="761">
        <f t="shared" ref="F213:F222" si="14">D213*E213</f>
        <v>0</v>
      </c>
      <c r="G213" s="757"/>
      <c r="H213" s="757"/>
      <c r="I213" s="757"/>
      <c r="J213" s="757"/>
      <c r="K213" s="757"/>
      <c r="L213" s="757"/>
      <c r="M213" s="757"/>
      <c r="N213" s="757"/>
      <c r="O213" s="757"/>
      <c r="P213" s="757"/>
    </row>
    <row r="214" spans="2:16" ht="15.6" customHeight="1">
      <c r="B214" s="742">
        <v>43191</v>
      </c>
      <c r="C214" s="752">
        <v>68.33</v>
      </c>
      <c r="D214" s="747">
        <f>C213-C214+D213</f>
        <v>0</v>
      </c>
      <c r="E214" s="789">
        <v>0.86599999999999999</v>
      </c>
      <c r="F214" s="761">
        <f t="shared" si="14"/>
        <v>0</v>
      </c>
      <c r="G214" s="757"/>
      <c r="H214" s="758" t="s">
        <v>921</v>
      </c>
      <c r="I214" s="759"/>
      <c r="J214" s="759"/>
      <c r="K214" s="759"/>
      <c r="L214" s="759"/>
      <c r="M214" s="759"/>
      <c r="N214" s="759"/>
      <c r="O214" s="759"/>
      <c r="P214" s="759"/>
    </row>
    <row r="215" spans="2:16" ht="15.6" customHeight="1">
      <c r="B215" s="742">
        <v>43221</v>
      </c>
      <c r="C215" s="752">
        <v>68.12</v>
      </c>
      <c r="D215" s="747">
        <f t="shared" ref="D215:D222" si="15">C214-C215+D214</f>
        <v>0.20999999999999375</v>
      </c>
      <c r="E215" s="789">
        <f>E214</f>
        <v>0.86599999999999999</v>
      </c>
      <c r="F215" s="761">
        <f t="shared" si="14"/>
        <v>0.18185999999999458</v>
      </c>
      <c r="G215" s="757"/>
      <c r="H215" s="759" t="s">
        <v>689</v>
      </c>
      <c r="I215" s="759"/>
      <c r="J215" s="759"/>
      <c r="K215" s="759"/>
      <c r="L215" s="759"/>
      <c r="M215" s="759" t="s">
        <v>690</v>
      </c>
      <c r="N215" s="759"/>
      <c r="O215" s="759"/>
      <c r="P215" s="759"/>
    </row>
    <row r="216" spans="2:16" ht="15.6" customHeight="1">
      <c r="B216" s="742">
        <v>43252</v>
      </c>
      <c r="C216" s="752">
        <v>68.12</v>
      </c>
      <c r="D216" s="747">
        <f>C215-C216+D215</f>
        <v>0.20999999999999375</v>
      </c>
      <c r="E216" s="789">
        <f t="shared" ref="E216:E222" si="16">E215</f>
        <v>0.86599999999999999</v>
      </c>
      <c r="F216" s="761">
        <f t="shared" si="14"/>
        <v>0.18185999999999458</v>
      </c>
      <c r="G216" s="757"/>
      <c r="H216" s="768" t="s">
        <v>687</v>
      </c>
      <c r="I216" s="768" t="s">
        <v>722</v>
      </c>
      <c r="J216" s="768" t="s">
        <v>688</v>
      </c>
      <c r="K216" s="768" t="s">
        <v>684</v>
      </c>
      <c r="L216" s="759"/>
      <c r="M216" s="768" t="s">
        <v>687</v>
      </c>
      <c r="N216" s="768" t="s">
        <v>722</v>
      </c>
      <c r="O216" s="768" t="s">
        <v>688</v>
      </c>
      <c r="P216" s="768" t="s">
        <v>684</v>
      </c>
    </row>
    <row r="217" spans="2:16" ht="15.6" customHeight="1">
      <c r="B217" s="742">
        <v>43282</v>
      </c>
      <c r="C217" s="752">
        <v>68.12</v>
      </c>
      <c r="D217" s="747">
        <f t="shared" si="15"/>
        <v>0.20999999999999375</v>
      </c>
      <c r="E217" s="789">
        <f t="shared" si="16"/>
        <v>0.86599999999999999</v>
      </c>
      <c r="F217" s="761">
        <f t="shared" si="14"/>
        <v>0.18185999999999458</v>
      </c>
      <c r="G217" s="757"/>
      <c r="H217" s="768"/>
      <c r="I217" s="768" t="s">
        <v>697</v>
      </c>
      <c r="J217" s="768" t="s">
        <v>698</v>
      </c>
      <c r="K217" s="768" t="s">
        <v>723</v>
      </c>
      <c r="L217" s="759"/>
      <c r="M217" s="768"/>
      <c r="N217" s="768" t="s">
        <v>699</v>
      </c>
      <c r="O217" s="768" t="s">
        <v>700</v>
      </c>
      <c r="P217" s="768" t="s">
        <v>724</v>
      </c>
    </row>
    <row r="218" spans="2:16" ht="15.6" customHeight="1">
      <c r="B218" s="742">
        <v>43313</v>
      </c>
      <c r="C218" s="752">
        <v>68.12</v>
      </c>
      <c r="D218" s="747">
        <f t="shared" si="15"/>
        <v>0.20999999999999375</v>
      </c>
      <c r="E218" s="789">
        <f t="shared" si="16"/>
        <v>0.86599999999999999</v>
      </c>
      <c r="F218" s="761">
        <f t="shared" si="14"/>
        <v>0.18185999999999458</v>
      </c>
      <c r="G218" s="757"/>
      <c r="H218" s="760" t="s">
        <v>769</v>
      </c>
      <c r="I218" s="760">
        <v>70</v>
      </c>
      <c r="J218" s="760">
        <v>55</v>
      </c>
      <c r="K218" s="760">
        <f>I218*J218/1000</f>
        <v>3.85</v>
      </c>
      <c r="L218" s="759"/>
      <c r="M218" s="760" t="s">
        <v>896</v>
      </c>
      <c r="N218" s="760">
        <v>60</v>
      </c>
      <c r="O218" s="760">
        <v>8</v>
      </c>
      <c r="P218" s="760">
        <f>N218*O218/1000</f>
        <v>0.48</v>
      </c>
    </row>
    <row r="219" spans="2:16" ht="15.6" customHeight="1">
      <c r="B219" s="742">
        <v>43344</v>
      </c>
      <c r="C219" s="752">
        <v>34.520000000000003</v>
      </c>
      <c r="D219" s="747">
        <f t="shared" si="15"/>
        <v>33.809999999999995</v>
      </c>
      <c r="E219" s="789">
        <f t="shared" si="16"/>
        <v>0.86599999999999999</v>
      </c>
      <c r="F219" s="761">
        <f t="shared" si="14"/>
        <v>29.279459999999997</v>
      </c>
      <c r="G219" s="757"/>
      <c r="H219" s="760" t="s">
        <v>769</v>
      </c>
      <c r="I219" s="760">
        <v>100</v>
      </c>
      <c r="J219" s="760">
        <v>86</v>
      </c>
      <c r="K219" s="760">
        <f>I219*J219/1000</f>
        <v>8.6</v>
      </c>
      <c r="L219" s="759"/>
      <c r="M219" s="760" t="s">
        <v>895</v>
      </c>
      <c r="N219" s="760">
        <v>38</v>
      </c>
      <c r="O219" s="760">
        <v>54</v>
      </c>
      <c r="P219" s="760">
        <f>N219*O219/1000</f>
        <v>2.052</v>
      </c>
    </row>
    <row r="220" spans="2:16" ht="15.6" customHeight="1">
      <c r="B220" s="742">
        <v>43374</v>
      </c>
      <c r="C220" s="752">
        <f t="shared" ref="C220:C222" si="17">C219</f>
        <v>34.520000000000003</v>
      </c>
      <c r="D220" s="747">
        <f t="shared" si="15"/>
        <v>33.809999999999995</v>
      </c>
      <c r="E220" s="789">
        <f t="shared" si="16"/>
        <v>0.86599999999999999</v>
      </c>
      <c r="F220" s="761">
        <f t="shared" si="14"/>
        <v>29.279459999999997</v>
      </c>
      <c r="G220" s="757"/>
      <c r="H220" s="760" t="s">
        <v>769</v>
      </c>
      <c r="I220" s="760">
        <v>150</v>
      </c>
      <c r="J220" s="760">
        <v>31</v>
      </c>
      <c r="K220" s="760">
        <f>I220*J220/1000</f>
        <v>4.6500000000000004</v>
      </c>
      <c r="L220" s="759"/>
      <c r="M220" s="760" t="s">
        <v>895</v>
      </c>
      <c r="N220" s="760">
        <v>54</v>
      </c>
      <c r="O220" s="760">
        <v>118</v>
      </c>
      <c r="P220" s="760">
        <f>N220*O220/1000</f>
        <v>6.3719999999999999</v>
      </c>
    </row>
    <row r="221" spans="2:16" ht="15.6" customHeight="1">
      <c r="B221" s="742">
        <v>43405</v>
      </c>
      <c r="C221" s="752">
        <f t="shared" si="17"/>
        <v>34.520000000000003</v>
      </c>
      <c r="D221" s="747">
        <f t="shared" si="15"/>
        <v>33.809999999999995</v>
      </c>
      <c r="E221" s="789">
        <f t="shared" si="16"/>
        <v>0.86599999999999999</v>
      </c>
      <c r="F221" s="761">
        <f t="shared" si="14"/>
        <v>29.279459999999997</v>
      </c>
      <c r="G221" s="757"/>
      <c r="H221" s="760" t="s">
        <v>894</v>
      </c>
      <c r="I221" s="760">
        <v>70</v>
      </c>
      <c r="J221" s="760">
        <v>8</v>
      </c>
      <c r="K221" s="760">
        <f>I221*J221/1000</f>
        <v>0.56000000000000005</v>
      </c>
      <c r="L221" s="759"/>
      <c r="M221" s="760"/>
      <c r="N221" s="760"/>
      <c r="O221" s="760"/>
      <c r="P221" s="760"/>
    </row>
    <row r="222" spans="2:16" ht="16.350000000000001" customHeight="1">
      <c r="B222" s="742">
        <v>43435</v>
      </c>
      <c r="C222" s="752">
        <f t="shared" si="17"/>
        <v>34.520000000000003</v>
      </c>
      <c r="D222" s="747">
        <f t="shared" si="15"/>
        <v>33.809999999999995</v>
      </c>
      <c r="E222" s="789">
        <f t="shared" si="16"/>
        <v>0.86599999999999999</v>
      </c>
      <c r="F222" s="761">
        <f t="shared" si="14"/>
        <v>29.279459999999997</v>
      </c>
      <c r="G222" s="757"/>
      <c r="H222" s="760"/>
      <c r="I222" s="760"/>
      <c r="J222" s="760"/>
      <c r="K222" s="760"/>
      <c r="L222" s="759"/>
      <c r="M222" s="760"/>
      <c r="N222" s="760"/>
      <c r="O222" s="760"/>
      <c r="P222" s="760"/>
    </row>
    <row r="223" spans="2:16">
      <c r="B223" s="748" t="s">
        <v>26</v>
      </c>
      <c r="C223" s="749"/>
      <c r="D223" s="749"/>
      <c r="E223" s="749"/>
      <c r="F223" s="766">
        <f>SUM(F212:F222)</f>
        <v>117.84527999999997</v>
      </c>
      <c r="G223" s="757"/>
      <c r="H223" s="762" t="s">
        <v>26</v>
      </c>
      <c r="I223" s="763"/>
      <c r="J223" s="763"/>
      <c r="K223" s="764">
        <f>SUM(K218:K222)</f>
        <v>17.66</v>
      </c>
      <c r="L223" s="759"/>
      <c r="M223" s="762" t="s">
        <v>26</v>
      </c>
      <c r="N223" s="763"/>
      <c r="O223" s="763"/>
      <c r="P223" s="765">
        <f>SUM(P218:P222)</f>
        <v>8.9039999999999999</v>
      </c>
    </row>
    <row r="224" spans="2:16">
      <c r="B224" s="742" t="s">
        <v>719</v>
      </c>
      <c r="C224" s="741"/>
      <c r="D224" s="741" t="s">
        <v>913</v>
      </c>
      <c r="E224" s="741"/>
      <c r="F224" s="752">
        <f>F222*12</f>
        <v>351.35351999999995</v>
      </c>
      <c r="G224" s="757"/>
      <c r="H224" s="757"/>
      <c r="I224" s="757"/>
      <c r="J224" s="757"/>
      <c r="K224" s="757"/>
      <c r="L224" s="757"/>
      <c r="M224" s="757"/>
      <c r="N224" s="757"/>
      <c r="O224" s="757"/>
      <c r="P224" s="757"/>
    </row>
    <row r="225" spans="2:16" ht="21">
      <c r="B225" s="742" t="s">
        <v>720</v>
      </c>
      <c r="C225" s="741"/>
      <c r="D225" s="741"/>
      <c r="E225" s="741"/>
      <c r="F225" s="752">
        <f>F224</f>
        <v>351.35351999999995</v>
      </c>
      <c r="G225" s="757"/>
      <c r="H225" s="758" t="s">
        <v>922</v>
      </c>
      <c r="I225" s="759"/>
      <c r="J225" s="759"/>
      <c r="K225" s="759"/>
      <c r="L225" s="759"/>
      <c r="M225" s="759"/>
      <c r="N225" s="759"/>
      <c r="O225" s="759"/>
      <c r="P225" s="759"/>
    </row>
    <row r="226" spans="2:16">
      <c r="B226" s="742" t="s">
        <v>727</v>
      </c>
      <c r="C226" s="741"/>
      <c r="D226" s="741"/>
      <c r="E226" s="741"/>
      <c r="F226" s="752">
        <f>F225</f>
        <v>351.35351999999995</v>
      </c>
      <c r="G226" s="757"/>
      <c r="H226" s="759" t="s">
        <v>689</v>
      </c>
      <c r="I226" s="759"/>
      <c r="J226" s="759"/>
      <c r="K226" s="759"/>
      <c r="L226" s="759"/>
      <c r="M226" s="759" t="s">
        <v>690</v>
      </c>
      <c r="N226" s="759"/>
      <c r="O226" s="759"/>
      <c r="P226" s="759"/>
    </row>
    <row r="227" spans="2:16" ht="45">
      <c r="B227" s="742" t="s">
        <v>728</v>
      </c>
      <c r="C227" s="741"/>
      <c r="D227" s="741"/>
      <c r="E227" s="741"/>
      <c r="F227" s="752">
        <f>F226</f>
        <v>351.35351999999995</v>
      </c>
      <c r="G227" s="757"/>
      <c r="H227" s="768" t="s">
        <v>687</v>
      </c>
      <c r="I227" s="768" t="s">
        <v>722</v>
      </c>
      <c r="J227" s="768" t="s">
        <v>688</v>
      </c>
      <c r="K227" s="768" t="s">
        <v>684</v>
      </c>
      <c r="L227" s="759"/>
      <c r="M227" s="768" t="s">
        <v>687</v>
      </c>
      <c r="N227" s="768" t="s">
        <v>722</v>
      </c>
      <c r="O227" s="768" t="s">
        <v>688</v>
      </c>
      <c r="P227" s="768" t="s">
        <v>684</v>
      </c>
    </row>
    <row r="228" spans="2:16" ht="36">
      <c r="B228" t="s">
        <v>919</v>
      </c>
      <c r="C228" s="757"/>
      <c r="D228" s="757"/>
      <c r="E228" s="757"/>
      <c r="F228" s="757"/>
      <c r="G228" s="757"/>
      <c r="H228" s="768"/>
      <c r="I228" s="768" t="s">
        <v>697</v>
      </c>
      <c r="J228" s="768" t="s">
        <v>698</v>
      </c>
      <c r="K228" s="768" t="s">
        <v>723</v>
      </c>
      <c r="L228" s="759"/>
      <c r="M228" s="768"/>
      <c r="N228" s="768" t="s">
        <v>699</v>
      </c>
      <c r="O228" s="768" t="s">
        <v>700</v>
      </c>
      <c r="P228" s="768" t="s">
        <v>724</v>
      </c>
    </row>
    <row r="229" spans="2:16">
      <c r="B229" s="757"/>
      <c r="C229" s="757"/>
      <c r="D229" s="757"/>
      <c r="E229" s="757"/>
      <c r="F229" s="757"/>
      <c r="G229" s="757"/>
      <c r="H229" s="760" t="s">
        <v>769</v>
      </c>
      <c r="I229" s="760">
        <v>70</v>
      </c>
      <c r="J229" s="760">
        <v>24</v>
      </c>
      <c r="K229" s="760">
        <f>I229*J229/1000</f>
        <v>1.68</v>
      </c>
      <c r="L229" s="759"/>
      <c r="M229" s="760" t="s">
        <v>896</v>
      </c>
      <c r="N229" s="760">
        <v>60</v>
      </c>
      <c r="O229" s="760">
        <v>15</v>
      </c>
      <c r="P229" s="760">
        <f>N229*O229/1000</f>
        <v>0.9</v>
      </c>
    </row>
    <row r="230" spans="2:16">
      <c r="B230" s="757"/>
      <c r="C230" s="757"/>
      <c r="D230" s="757"/>
      <c r="E230" s="757"/>
      <c r="F230" s="757"/>
      <c r="G230" s="757"/>
      <c r="H230" s="760" t="s">
        <v>769</v>
      </c>
      <c r="I230" s="760">
        <v>100</v>
      </c>
      <c r="J230" s="760">
        <v>1</v>
      </c>
      <c r="K230" s="760">
        <f t="shared" ref="K230:K233" si="18">I230*J230/1000</f>
        <v>0.1</v>
      </c>
      <c r="L230" s="759"/>
      <c r="M230" s="760" t="s">
        <v>895</v>
      </c>
      <c r="N230" s="760">
        <v>35</v>
      </c>
      <c r="O230" s="760">
        <v>19</v>
      </c>
      <c r="P230" s="760">
        <f t="shared" ref="P230:P232" si="19">N230*O230/1000</f>
        <v>0.66500000000000004</v>
      </c>
    </row>
    <row r="231" spans="2:16">
      <c r="B231" s="757"/>
      <c r="C231" s="757"/>
      <c r="D231" s="757"/>
      <c r="E231" s="757"/>
      <c r="F231" s="757"/>
      <c r="G231" s="757"/>
      <c r="H231" s="760" t="s">
        <v>725</v>
      </c>
      <c r="I231" s="760">
        <v>70</v>
      </c>
      <c r="J231" s="760">
        <v>8</v>
      </c>
      <c r="K231" s="760">
        <f t="shared" si="18"/>
        <v>0.56000000000000005</v>
      </c>
      <c r="L231" s="759"/>
      <c r="M231" s="760" t="s">
        <v>895</v>
      </c>
      <c r="N231" s="760">
        <v>38</v>
      </c>
      <c r="O231" s="760">
        <v>7</v>
      </c>
      <c r="P231" s="760">
        <f t="shared" si="19"/>
        <v>0.26600000000000001</v>
      </c>
    </row>
    <row r="232" spans="2:16">
      <c r="B232" s="757"/>
      <c r="C232" s="757"/>
      <c r="D232" s="757"/>
      <c r="E232" s="757"/>
      <c r="F232" s="757"/>
      <c r="G232" s="757"/>
      <c r="H232" s="760" t="s">
        <v>897</v>
      </c>
      <c r="I232" s="760">
        <v>55</v>
      </c>
      <c r="J232" s="760">
        <v>8</v>
      </c>
      <c r="K232" s="760">
        <f t="shared" si="18"/>
        <v>0.44</v>
      </c>
      <c r="L232" s="759"/>
      <c r="M232" s="760" t="s">
        <v>895</v>
      </c>
      <c r="N232" s="760">
        <v>54</v>
      </c>
      <c r="O232" s="760">
        <v>1</v>
      </c>
      <c r="P232" s="760">
        <f t="shared" si="19"/>
        <v>5.3999999999999999E-2</v>
      </c>
    </row>
    <row r="233" spans="2:16">
      <c r="B233" s="757"/>
      <c r="C233" s="757"/>
      <c r="D233" s="757"/>
      <c r="E233" s="757"/>
      <c r="F233" s="757"/>
      <c r="G233" s="757"/>
      <c r="H233" s="760" t="s">
        <v>898</v>
      </c>
      <c r="I233" s="760">
        <v>55</v>
      </c>
      <c r="J233" s="760">
        <v>1</v>
      </c>
      <c r="K233" s="760">
        <f t="shared" si="18"/>
        <v>5.5E-2</v>
      </c>
      <c r="L233" s="759"/>
      <c r="M233" s="760"/>
      <c r="N233" s="760"/>
      <c r="O233" s="760"/>
      <c r="P233" s="760"/>
    </row>
    <row r="234" spans="2:16">
      <c r="B234" s="757"/>
      <c r="C234" s="757"/>
      <c r="D234" s="757"/>
      <c r="E234" s="757"/>
      <c r="F234" s="757"/>
      <c r="G234" s="757"/>
      <c r="H234" s="760"/>
      <c r="I234" s="760"/>
      <c r="J234" s="760"/>
      <c r="K234" s="760"/>
      <c r="L234" s="759"/>
      <c r="M234" s="760"/>
      <c r="N234" s="760"/>
      <c r="O234" s="760"/>
      <c r="P234" s="760"/>
    </row>
    <row r="235" spans="2:16">
      <c r="B235" s="757"/>
      <c r="C235" s="757"/>
      <c r="D235" s="757"/>
      <c r="E235" s="757"/>
      <c r="F235" s="757"/>
      <c r="G235" s="757"/>
      <c r="H235" s="762" t="s">
        <v>26</v>
      </c>
      <c r="I235" s="763"/>
      <c r="J235" s="763"/>
      <c r="K235" s="764">
        <f>SUM(K229:K234)</f>
        <v>2.835</v>
      </c>
      <c r="L235" s="759"/>
      <c r="M235" s="762" t="s">
        <v>26</v>
      </c>
      <c r="N235" s="763"/>
      <c r="O235" s="763"/>
      <c r="P235" s="765">
        <f>SUM(P229:P234)</f>
        <v>1.885</v>
      </c>
    </row>
    <row r="236" spans="2:16">
      <c r="B236" s="757"/>
      <c r="C236" s="757"/>
      <c r="D236" s="757"/>
      <c r="E236" s="757"/>
      <c r="F236" s="757"/>
      <c r="G236" s="757"/>
      <c r="H236" s="757"/>
      <c r="I236" s="757"/>
      <c r="J236" s="757"/>
      <c r="K236" s="757"/>
      <c r="L236" s="757"/>
      <c r="M236" s="757"/>
      <c r="N236" s="757"/>
      <c r="O236" s="757"/>
      <c r="P236" s="757"/>
    </row>
    <row r="237" spans="2:16" ht="21">
      <c r="B237" s="757"/>
      <c r="C237" s="757"/>
      <c r="D237" s="757"/>
      <c r="E237" s="757"/>
      <c r="F237" s="757"/>
      <c r="G237" s="757"/>
      <c r="H237" s="758" t="s">
        <v>923</v>
      </c>
      <c r="I237" s="759"/>
      <c r="J237" s="759"/>
      <c r="K237" s="759"/>
      <c r="L237" s="759"/>
      <c r="M237" s="759"/>
      <c r="N237" s="759"/>
      <c r="O237" s="759"/>
      <c r="P237" s="759"/>
    </row>
    <row r="238" spans="2:16" ht="48" customHeight="1">
      <c r="B238" s="757"/>
      <c r="C238" s="757"/>
      <c r="D238" s="757"/>
      <c r="E238" s="757"/>
      <c r="F238" s="757"/>
      <c r="G238" s="757"/>
      <c r="H238" s="759" t="s">
        <v>689</v>
      </c>
      <c r="I238" s="759"/>
      <c r="J238" s="759"/>
      <c r="K238" s="759"/>
      <c r="L238" s="759"/>
      <c r="M238" s="759" t="s">
        <v>690</v>
      </c>
      <c r="N238" s="759"/>
      <c r="O238" s="759"/>
      <c r="P238" s="759"/>
    </row>
    <row r="239" spans="2:16" ht="45">
      <c r="B239" s="757"/>
      <c r="C239" s="757"/>
      <c r="D239" s="757"/>
      <c r="E239" s="757"/>
      <c r="F239" s="757"/>
      <c r="G239" s="757"/>
      <c r="H239" s="768" t="s">
        <v>687</v>
      </c>
      <c r="I239" s="768" t="s">
        <v>722</v>
      </c>
      <c r="J239" s="768" t="s">
        <v>688</v>
      </c>
      <c r="K239" s="768" t="s">
        <v>684</v>
      </c>
      <c r="L239" s="759"/>
      <c r="M239" s="768" t="s">
        <v>687</v>
      </c>
      <c r="N239" s="768" t="s">
        <v>722</v>
      </c>
      <c r="O239" s="768" t="s">
        <v>688</v>
      </c>
      <c r="P239" s="768" t="s">
        <v>684</v>
      </c>
    </row>
    <row r="240" spans="2:16" ht="36">
      <c r="B240" s="757"/>
      <c r="C240" s="757"/>
      <c r="D240" s="757"/>
      <c r="E240" s="757"/>
      <c r="F240" s="757"/>
      <c r="G240" s="757"/>
      <c r="H240" s="768"/>
      <c r="I240" s="768" t="s">
        <v>697</v>
      </c>
      <c r="J240" s="768" t="s">
        <v>698</v>
      </c>
      <c r="K240" s="768" t="s">
        <v>723</v>
      </c>
      <c r="L240" s="759"/>
      <c r="M240" s="768"/>
      <c r="N240" s="768" t="s">
        <v>699</v>
      </c>
      <c r="O240" s="768" t="s">
        <v>700</v>
      </c>
      <c r="P240" s="768" t="s">
        <v>724</v>
      </c>
    </row>
    <row r="241" spans="2:16">
      <c r="B241" s="757"/>
      <c r="C241" s="757"/>
      <c r="D241" s="757"/>
      <c r="E241" s="757"/>
      <c r="F241" s="757"/>
      <c r="G241" s="757"/>
      <c r="H241" s="760" t="s">
        <v>769</v>
      </c>
      <c r="I241" s="760">
        <v>70</v>
      </c>
      <c r="J241" s="760">
        <v>44</v>
      </c>
      <c r="K241" s="760">
        <f>I241*J241/1000</f>
        <v>3.08</v>
      </c>
      <c r="L241" s="759"/>
      <c r="M241" s="760" t="s">
        <v>895</v>
      </c>
      <c r="N241" s="760">
        <v>35</v>
      </c>
      <c r="O241" s="760">
        <v>45</v>
      </c>
      <c r="P241" s="760">
        <f>N241*O241/1000</f>
        <v>1.575</v>
      </c>
    </row>
    <row r="242" spans="2:16">
      <c r="B242" s="757"/>
      <c r="C242" s="757"/>
      <c r="D242" s="757"/>
      <c r="E242" s="757"/>
      <c r="F242" s="757"/>
      <c r="G242" s="757"/>
      <c r="H242" s="760" t="s">
        <v>899</v>
      </c>
      <c r="I242" s="760">
        <v>55</v>
      </c>
      <c r="J242" s="760">
        <v>1</v>
      </c>
      <c r="K242" s="760">
        <f>I242*J242/1000</f>
        <v>5.5E-2</v>
      </c>
      <c r="L242" s="759"/>
      <c r="M242" s="760"/>
      <c r="N242" s="760"/>
      <c r="O242" s="760"/>
      <c r="P242" s="760"/>
    </row>
    <row r="243" spans="2:16">
      <c r="B243" s="757"/>
      <c r="C243" s="757"/>
      <c r="D243" s="757"/>
      <c r="E243" s="757"/>
      <c r="F243" s="757"/>
      <c r="G243" s="757"/>
      <c r="H243" s="760"/>
      <c r="I243" s="760"/>
      <c r="J243" s="760"/>
      <c r="K243" s="760"/>
      <c r="L243" s="759"/>
      <c r="M243" s="760"/>
      <c r="N243" s="760"/>
      <c r="O243" s="760"/>
      <c r="P243" s="760"/>
    </row>
    <row r="244" spans="2:16">
      <c r="B244" s="757"/>
      <c r="C244" s="757"/>
      <c r="D244" s="757"/>
      <c r="E244" s="757"/>
      <c r="F244" s="757"/>
      <c r="G244" s="757"/>
      <c r="H244" s="762" t="s">
        <v>26</v>
      </c>
      <c r="I244" s="763"/>
      <c r="J244" s="763"/>
      <c r="K244" s="764">
        <f>SUM(K241:K243)</f>
        <v>3.1350000000000002</v>
      </c>
      <c r="L244" s="759"/>
      <c r="M244" s="762" t="s">
        <v>26</v>
      </c>
      <c r="N244" s="763"/>
      <c r="O244" s="763"/>
      <c r="P244" s="765">
        <f>SUM(P241:P243)</f>
        <v>1.575</v>
      </c>
    </row>
    <row r="246" spans="2:16">
      <c r="H246" s="12" t="s">
        <v>908</v>
      </c>
      <c r="I246" s="12" t="s">
        <v>909</v>
      </c>
    </row>
    <row r="249" spans="2:16">
      <c r="B249" s="12" t="s">
        <v>785</v>
      </c>
      <c r="C249" s="12" t="s">
        <v>786</v>
      </c>
    </row>
    <row r="253" spans="2:16">
      <c r="D253" s="771"/>
      <c r="E253" s="771"/>
      <c r="F253" s="771"/>
      <c r="G253" s="771"/>
      <c r="H253" s="771"/>
    </row>
    <row r="254" spans="2:16">
      <c r="D254" s="771"/>
      <c r="F254" s="771"/>
      <c r="G254" s="771"/>
      <c r="H254" s="771"/>
    </row>
    <row r="255" spans="2:16">
      <c r="D255" s="771"/>
      <c r="E255" s="771"/>
      <c r="F255" s="771"/>
      <c r="G255" s="771"/>
      <c r="H255" s="771"/>
    </row>
    <row r="256" spans="2:16">
      <c r="D256" s="771"/>
      <c r="E256" s="771"/>
      <c r="F256" s="771"/>
      <c r="G256" s="771"/>
      <c r="H256" s="771"/>
    </row>
    <row r="257" spans="4:8">
      <c r="D257" s="771"/>
      <c r="E257" s="771"/>
      <c r="F257" s="771"/>
      <c r="G257" s="771"/>
      <c r="H257" s="771"/>
    </row>
    <row r="258" spans="4:8">
      <c r="D258" s="771"/>
      <c r="E258" s="771"/>
      <c r="F258" s="771"/>
      <c r="G258" s="771"/>
      <c r="H258" s="771"/>
    </row>
    <row r="259" spans="4:8">
      <c r="D259" s="771"/>
      <c r="E259" s="771"/>
      <c r="F259" s="771"/>
      <c r="G259" s="771"/>
      <c r="H259" s="771"/>
    </row>
  </sheetData>
  <mergeCells count="17">
    <mergeCell ref="B168:F168"/>
    <mergeCell ref="B170:F170"/>
    <mergeCell ref="B208:F208"/>
    <mergeCell ref="F23:F26"/>
    <mergeCell ref="G23:G26"/>
    <mergeCell ref="B41:F41"/>
    <mergeCell ref="B101:F101"/>
    <mergeCell ref="B103:F103"/>
    <mergeCell ref="B134:F134"/>
    <mergeCell ref="B136:F136"/>
    <mergeCell ref="H23:H26"/>
    <mergeCell ref="H27:H28"/>
    <mergeCell ref="G27:G28"/>
    <mergeCell ref="F27:F28"/>
    <mergeCell ref="B18:U18"/>
    <mergeCell ref="B23:B26"/>
    <mergeCell ref="B27:B2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2:U254"/>
  <sheetViews>
    <sheetView showGridLines="0" topLeftCell="A16" zoomScale="90" zoomScaleNormal="90" workbookViewId="0">
      <selection activeCell="H42" sqref="H42"/>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85546875" style="12" customWidth="1"/>
    <col min="6" max="6" width="12" style="12" customWidth="1"/>
    <col min="7" max="7" width="9.140625" style="12"/>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88" t="s">
        <v>701</v>
      </c>
      <c r="C18" s="888"/>
      <c r="D18" s="888"/>
      <c r="E18" s="888"/>
      <c r="F18" s="888"/>
      <c r="G18" s="888"/>
      <c r="H18" s="888"/>
      <c r="I18" s="888"/>
      <c r="J18" s="888"/>
      <c r="K18" s="888"/>
      <c r="L18" s="888"/>
      <c r="M18" s="888"/>
      <c r="N18" s="888"/>
      <c r="O18" s="888"/>
      <c r="P18" s="888"/>
      <c r="Q18" s="888"/>
      <c r="R18" s="888"/>
      <c r="S18" s="888"/>
      <c r="T18" s="888"/>
      <c r="U18" s="888"/>
    </row>
    <row r="21" spans="2:21" ht="21">
      <c r="B21" s="743" t="s">
        <v>742</v>
      </c>
      <c r="H21"/>
      <c r="I21"/>
      <c r="J21"/>
      <c r="K21"/>
      <c r="L21"/>
      <c r="M21"/>
      <c r="N21"/>
      <c r="O21"/>
      <c r="P21"/>
      <c r="Q21"/>
      <c r="R21"/>
    </row>
    <row r="22" spans="2:21">
      <c r="H22"/>
      <c r="I22"/>
      <c r="J22"/>
      <c r="K22"/>
      <c r="L22"/>
      <c r="M22"/>
      <c r="N22"/>
      <c r="O22"/>
      <c r="P22"/>
      <c r="Q22"/>
      <c r="R22"/>
    </row>
    <row r="23" spans="2:21" ht="21">
      <c r="B23" s="743"/>
      <c r="C23" s="757"/>
      <c r="D23" s="757"/>
      <c r="E23" s="757"/>
      <c r="F23" s="757"/>
      <c r="G23" s="757"/>
      <c r="H23"/>
      <c r="I23"/>
      <c r="J23"/>
      <c r="K23"/>
      <c r="L23"/>
      <c r="M23"/>
      <c r="N23"/>
      <c r="O23"/>
      <c r="P23"/>
      <c r="Q23"/>
      <c r="R23"/>
    </row>
    <row r="24" spans="2:21" ht="18.600000000000001" customHeight="1">
      <c r="B24" s="757"/>
      <c r="C24" s="757"/>
      <c r="D24" s="757"/>
      <c r="E24" s="757"/>
      <c r="F24" s="757"/>
      <c r="G24" s="757"/>
      <c r="H24"/>
      <c r="I24"/>
      <c r="J24"/>
      <c r="K24"/>
      <c r="L24"/>
      <c r="M24"/>
      <c r="N24"/>
      <c r="O24"/>
      <c r="P24"/>
      <c r="Q24"/>
      <c r="R24"/>
    </row>
    <row r="25" spans="2:21">
      <c r="B25" s="893" t="s">
        <v>683</v>
      </c>
      <c r="C25" s="894"/>
      <c r="D25" s="894"/>
      <c r="E25" s="894"/>
      <c r="F25" s="775"/>
      <c r="G25" s="757"/>
      <c r="H25"/>
      <c r="I25"/>
      <c r="J25"/>
      <c r="K25"/>
      <c r="L25"/>
      <c r="M25"/>
      <c r="N25"/>
      <c r="O25"/>
      <c r="P25"/>
      <c r="Q25"/>
      <c r="R25"/>
    </row>
    <row r="26" spans="2:21" ht="105">
      <c r="B26" s="768" t="s">
        <v>62</v>
      </c>
      <c r="C26" s="768" t="s">
        <v>741</v>
      </c>
      <c r="D26" s="768" t="s">
        <v>740</v>
      </c>
      <c r="E26" s="768" t="s">
        <v>685</v>
      </c>
      <c r="G26" s="757"/>
      <c r="H26"/>
      <c r="I26"/>
      <c r="J26"/>
      <c r="K26"/>
      <c r="L26"/>
      <c r="M26"/>
      <c r="N26"/>
      <c r="O26"/>
      <c r="P26"/>
      <c r="Q26"/>
      <c r="R26"/>
    </row>
    <row r="27" spans="2:21" ht="15.6" customHeight="1">
      <c r="B27" s="768"/>
      <c r="C27" s="768" t="s">
        <v>693</v>
      </c>
      <c r="D27" s="768" t="s">
        <v>694</v>
      </c>
      <c r="E27" s="768" t="s">
        <v>750</v>
      </c>
      <c r="G27" s="757"/>
      <c r="H27"/>
      <c r="I27"/>
      <c r="J27"/>
      <c r="K27"/>
      <c r="L27"/>
      <c r="M27"/>
      <c r="N27"/>
      <c r="O27"/>
      <c r="P27"/>
      <c r="Q27"/>
      <c r="R27"/>
    </row>
    <row r="28" spans="2:21" ht="15.6" customHeight="1">
      <c r="B28" s="742">
        <v>42736</v>
      </c>
      <c r="C28" s="772">
        <v>42639.199999999997</v>
      </c>
      <c r="D28" s="772">
        <v>42639.199999999997</v>
      </c>
      <c r="E28" s="773">
        <f>C28-D28</f>
        <v>0</v>
      </c>
      <c r="G28" s="757"/>
      <c r="H28"/>
      <c r="I28"/>
      <c r="J28"/>
      <c r="K28"/>
      <c r="L28"/>
      <c r="M28"/>
      <c r="N28"/>
      <c r="O28"/>
      <c r="P28"/>
      <c r="Q28"/>
      <c r="R28"/>
    </row>
    <row r="29" spans="2:21" ht="15.6" customHeight="1">
      <c r="B29" s="742">
        <v>42767</v>
      </c>
      <c r="C29" s="772">
        <v>48479.835735000008</v>
      </c>
      <c r="D29" s="772">
        <v>45540.500000000007</v>
      </c>
      <c r="E29" s="773">
        <f t="shared" ref="E29:E38" si="0">C29-D29</f>
        <v>2939.3357350000006</v>
      </c>
      <c r="G29" s="757"/>
      <c r="H29"/>
      <c r="I29"/>
      <c r="J29"/>
      <c r="K29"/>
      <c r="L29"/>
      <c r="M29"/>
      <c r="N29"/>
      <c r="O29"/>
      <c r="P29"/>
      <c r="Q29"/>
      <c r="R29"/>
    </row>
    <row r="30" spans="2:21" ht="15.6" customHeight="1">
      <c r="B30" s="742">
        <v>42795</v>
      </c>
      <c r="C30" s="772">
        <v>44185.544671000003</v>
      </c>
      <c r="D30" s="772">
        <v>41778.700000000004</v>
      </c>
      <c r="E30" s="773">
        <f t="shared" si="0"/>
        <v>2406.8446709999989</v>
      </c>
      <c r="G30" s="757"/>
      <c r="H30"/>
      <c r="I30"/>
      <c r="J30"/>
      <c r="K30"/>
      <c r="L30"/>
      <c r="M30"/>
      <c r="N30"/>
      <c r="O30"/>
      <c r="P30"/>
      <c r="Q30"/>
      <c r="R30"/>
    </row>
    <row r="31" spans="2:21" ht="15.6" customHeight="1">
      <c r="B31" s="742">
        <v>42826</v>
      </c>
      <c r="C31" s="772">
        <v>47554.909989999993</v>
      </c>
      <c r="D31" s="772">
        <v>45050.799999999996</v>
      </c>
      <c r="E31" s="773">
        <f t="shared" si="0"/>
        <v>2504.1099899999972</v>
      </c>
      <c r="G31" s="757"/>
      <c r="H31"/>
      <c r="I31"/>
      <c r="J31"/>
      <c r="K31"/>
      <c r="L31"/>
      <c r="M31"/>
      <c r="N31"/>
      <c r="O31"/>
      <c r="P31"/>
      <c r="Q31"/>
      <c r="R31"/>
    </row>
    <row r="32" spans="2:21" ht="15.6" customHeight="1">
      <c r="B32" s="742">
        <v>42856</v>
      </c>
      <c r="C32" s="772">
        <v>44653.999999999993</v>
      </c>
      <c r="D32" s="772">
        <v>44653.999999999993</v>
      </c>
      <c r="E32" s="773">
        <f t="shared" si="0"/>
        <v>0</v>
      </c>
      <c r="G32" s="757"/>
      <c r="H32"/>
      <c r="I32"/>
      <c r="J32"/>
      <c r="K32"/>
      <c r="L32"/>
      <c r="M32"/>
      <c r="N32"/>
      <c r="O32"/>
      <c r="P32"/>
      <c r="Q32"/>
      <c r="R32"/>
    </row>
    <row r="33" spans="2:18" ht="15.6" customHeight="1">
      <c r="B33" s="742">
        <v>42887</v>
      </c>
      <c r="C33" s="772">
        <v>45644.599999999991</v>
      </c>
      <c r="D33" s="772">
        <v>45644.599999999991</v>
      </c>
      <c r="E33" s="773">
        <f t="shared" si="0"/>
        <v>0</v>
      </c>
      <c r="G33" s="757"/>
      <c r="H33"/>
      <c r="I33"/>
      <c r="J33"/>
      <c r="K33"/>
      <c r="L33"/>
      <c r="M33"/>
      <c r="N33"/>
      <c r="O33"/>
      <c r="P33"/>
      <c r="Q33"/>
      <c r="R33"/>
    </row>
    <row r="34" spans="2:18" ht="15.6" customHeight="1">
      <c r="B34" s="742">
        <v>42917</v>
      </c>
      <c r="C34" s="772">
        <v>55324.516439999999</v>
      </c>
      <c r="D34" s="772">
        <v>53665.8</v>
      </c>
      <c r="E34" s="773">
        <f t="shared" si="0"/>
        <v>1658.7164399999965</v>
      </c>
      <c r="G34" s="757"/>
      <c r="H34"/>
      <c r="I34"/>
      <c r="J34"/>
      <c r="K34"/>
      <c r="L34"/>
      <c r="M34"/>
      <c r="N34"/>
      <c r="O34"/>
      <c r="P34"/>
      <c r="Q34"/>
      <c r="R34"/>
    </row>
    <row r="35" spans="2:18" ht="15.6" customHeight="1">
      <c r="B35" s="742">
        <v>42948</v>
      </c>
      <c r="C35" s="772">
        <v>53437.200000000004</v>
      </c>
      <c r="D35" s="772">
        <v>53437.200000000004</v>
      </c>
      <c r="E35" s="773">
        <f t="shared" si="0"/>
        <v>0</v>
      </c>
      <c r="G35" s="757"/>
      <c r="H35"/>
      <c r="I35"/>
      <c r="J35"/>
      <c r="K35"/>
      <c r="L35"/>
      <c r="M35"/>
      <c r="N35"/>
      <c r="O35"/>
      <c r="P35"/>
      <c r="Q35"/>
      <c r="R35"/>
    </row>
    <row r="36" spans="2:18" ht="15.6" customHeight="1">
      <c r="B36" s="742">
        <v>42979</v>
      </c>
      <c r="C36" s="772">
        <v>54722.953437999997</v>
      </c>
      <c r="D36" s="772">
        <v>52428.999999999993</v>
      </c>
      <c r="E36" s="773">
        <f t="shared" si="0"/>
        <v>2293.9534380000041</v>
      </c>
      <c r="G36" s="757"/>
      <c r="H36"/>
      <c r="I36"/>
      <c r="J36"/>
      <c r="K36"/>
      <c r="L36"/>
      <c r="M36"/>
      <c r="N36"/>
      <c r="O36"/>
      <c r="P36"/>
      <c r="Q36"/>
      <c r="R36"/>
    </row>
    <row r="37" spans="2:18" ht="15.6" customHeight="1">
      <c r="B37" s="742">
        <v>43009</v>
      </c>
      <c r="C37" s="772">
        <v>55651.609719000015</v>
      </c>
      <c r="D37" s="772">
        <v>53207.600000000013</v>
      </c>
      <c r="E37" s="773">
        <f t="shared" si="0"/>
        <v>2444.0097190000015</v>
      </c>
      <c r="G37" s="757"/>
      <c r="H37"/>
      <c r="I37"/>
      <c r="J37"/>
      <c r="K37"/>
      <c r="L37"/>
      <c r="M37"/>
      <c r="N37"/>
      <c r="O37"/>
      <c r="P37"/>
      <c r="Q37"/>
      <c r="R37"/>
    </row>
    <row r="38" spans="2:18" ht="15.6" customHeight="1">
      <c r="B38" s="742">
        <v>43040</v>
      </c>
      <c r="C38" s="772">
        <v>49478.967985999996</v>
      </c>
      <c r="D38" s="772">
        <v>46679.1</v>
      </c>
      <c r="E38" s="773">
        <f t="shared" si="0"/>
        <v>2799.8679859999975</v>
      </c>
      <c r="G38" s="757"/>
      <c r="H38"/>
      <c r="I38"/>
      <c r="J38"/>
      <c r="K38"/>
      <c r="L38"/>
      <c r="M38"/>
      <c r="N38"/>
      <c r="O38"/>
      <c r="P38"/>
      <c r="Q38"/>
      <c r="R38"/>
    </row>
    <row r="39" spans="2:18" ht="16.350000000000001" customHeight="1">
      <c r="B39" s="742">
        <v>43070</v>
      </c>
      <c r="C39" s="772">
        <v>47829.185022000005</v>
      </c>
      <c r="D39" s="772">
        <v>46071.099999999991</v>
      </c>
      <c r="E39" s="773">
        <f>C39-D39</f>
        <v>1758.0850220000139</v>
      </c>
      <c r="G39" s="757"/>
      <c r="H39"/>
      <c r="I39"/>
      <c r="J39"/>
      <c r="K39"/>
      <c r="L39"/>
      <c r="M39"/>
      <c r="N39"/>
      <c r="O39"/>
      <c r="P39"/>
      <c r="Q39"/>
      <c r="R39"/>
    </row>
    <row r="40" spans="2:18">
      <c r="B40" s="748" t="s">
        <v>26</v>
      </c>
      <c r="C40" s="749"/>
      <c r="D40" s="749"/>
      <c r="E40" s="774">
        <f>SUM(E29:E39)</f>
        <v>18804.92300100001</v>
      </c>
      <c r="I40"/>
      <c r="J40"/>
      <c r="K40"/>
      <c r="L40"/>
      <c r="M40"/>
      <c r="N40"/>
      <c r="O40"/>
      <c r="P40"/>
      <c r="Q40"/>
      <c r="R40"/>
    </row>
    <row r="41" spans="2:18">
      <c r="B41" s="748" t="s">
        <v>753</v>
      </c>
      <c r="C41" s="749"/>
      <c r="D41" s="749"/>
      <c r="E41" s="774">
        <f>E40/12</f>
        <v>1567.0769167500009</v>
      </c>
      <c r="F41" s="776" t="s">
        <v>751</v>
      </c>
      <c r="G41" s="757" t="s">
        <v>752</v>
      </c>
      <c r="H41" s="777" t="s">
        <v>787</v>
      </c>
      <c r="I41"/>
      <c r="J41"/>
      <c r="K41"/>
      <c r="L41"/>
      <c r="M41"/>
      <c r="N41"/>
      <c r="O41"/>
      <c r="P41"/>
      <c r="Q41"/>
      <c r="R41"/>
    </row>
    <row r="42" spans="2:18">
      <c r="B42"/>
      <c r="C42"/>
      <c r="D42"/>
      <c r="E42"/>
      <c r="G42" s="757"/>
      <c r="H42"/>
      <c r="I42"/>
      <c r="J42"/>
      <c r="K42"/>
      <c r="L42"/>
      <c r="M42"/>
      <c r="N42"/>
      <c r="O42"/>
      <c r="P42"/>
      <c r="Q42"/>
      <c r="R42"/>
    </row>
    <row r="43" spans="2:18">
      <c r="B43" t="s">
        <v>749</v>
      </c>
      <c r="C43"/>
      <c r="D43"/>
      <c r="E43"/>
      <c r="G43" s="757"/>
      <c r="H43"/>
      <c r="I43"/>
      <c r="J43"/>
      <c r="K43"/>
      <c r="L43"/>
      <c r="M43"/>
      <c r="N43"/>
      <c r="O43"/>
      <c r="P43"/>
      <c r="Q43"/>
      <c r="R43"/>
    </row>
    <row r="44" spans="2:18">
      <c r="B44" t="s">
        <v>743</v>
      </c>
      <c r="C44"/>
      <c r="D44"/>
      <c r="E44"/>
      <c r="G44" s="757"/>
      <c r="H44"/>
      <c r="I44"/>
      <c r="J44"/>
      <c r="K44"/>
      <c r="L44"/>
      <c r="M44"/>
      <c r="N44"/>
      <c r="O44"/>
      <c r="P44"/>
      <c r="Q44"/>
      <c r="R44"/>
    </row>
    <row r="45" spans="2:18">
      <c r="B45"/>
      <c r="C45"/>
      <c r="D45"/>
      <c r="E45"/>
      <c r="G45" s="757"/>
      <c r="H45"/>
      <c r="I45"/>
      <c r="J45"/>
      <c r="K45"/>
      <c r="L45"/>
      <c r="M45"/>
      <c r="N45"/>
      <c r="O45"/>
      <c r="P45"/>
      <c r="Q45"/>
      <c r="R45"/>
    </row>
    <row r="46" spans="2:18">
      <c r="B46" s="757"/>
      <c r="C46" s="757"/>
      <c r="D46" s="757"/>
      <c r="E46" s="757"/>
      <c r="F46" s="757"/>
      <c r="G46" s="757"/>
      <c r="H46"/>
      <c r="I46"/>
      <c r="J46"/>
      <c r="K46"/>
      <c r="L46"/>
      <c r="M46"/>
      <c r="N46"/>
      <c r="O46"/>
      <c r="P46"/>
      <c r="Q46"/>
      <c r="R46"/>
    </row>
    <row r="47" spans="2:18">
      <c r="B47" s="757"/>
      <c r="C47" s="757"/>
      <c r="D47" s="757"/>
      <c r="E47" s="757"/>
      <c r="F47" s="757"/>
      <c r="G47" s="757"/>
      <c r="H47"/>
      <c r="I47"/>
      <c r="J47"/>
      <c r="K47"/>
      <c r="L47"/>
      <c r="M47"/>
      <c r="N47"/>
      <c r="O47"/>
      <c r="P47"/>
      <c r="Q47"/>
      <c r="R47"/>
    </row>
    <row r="48" spans="2:18">
      <c r="B48" s="757"/>
      <c r="C48" s="757"/>
      <c r="D48" s="757"/>
      <c r="E48" s="757"/>
      <c r="F48" s="757"/>
      <c r="G48" s="757"/>
      <c r="H48"/>
      <c r="I48"/>
      <c r="J48"/>
      <c r="K48"/>
      <c r="L48"/>
      <c r="M48"/>
      <c r="N48"/>
      <c r="O48"/>
      <c r="P48"/>
      <c r="Q48"/>
      <c r="R48"/>
    </row>
    <row r="49" spans="2:18">
      <c r="B49" s="757"/>
      <c r="C49" s="757"/>
      <c r="D49" s="757"/>
      <c r="E49" s="757"/>
      <c r="F49" s="757"/>
      <c r="G49" s="757"/>
      <c r="H49"/>
      <c r="I49"/>
      <c r="J49"/>
      <c r="K49"/>
      <c r="L49"/>
      <c r="M49"/>
      <c r="N49"/>
      <c r="O49"/>
      <c r="P49"/>
      <c r="Q49"/>
      <c r="R49"/>
    </row>
    <row r="50" spans="2:18">
      <c r="B50" s="757"/>
      <c r="C50" s="757"/>
      <c r="D50" s="757"/>
      <c r="E50" s="757"/>
      <c r="F50" s="757"/>
      <c r="G50" s="757"/>
      <c r="H50"/>
      <c r="I50"/>
      <c r="J50"/>
      <c r="K50"/>
      <c r="L50"/>
      <c r="M50"/>
      <c r="N50"/>
      <c r="O50"/>
      <c r="P50"/>
      <c r="Q50"/>
      <c r="R50"/>
    </row>
    <row r="51" spans="2:18">
      <c r="B51" s="757"/>
      <c r="C51" s="757"/>
      <c r="D51" s="757"/>
      <c r="E51" s="757"/>
      <c r="F51" s="757"/>
      <c r="G51" s="757"/>
      <c r="H51"/>
      <c r="I51"/>
      <c r="J51"/>
      <c r="K51"/>
      <c r="L51"/>
      <c r="M51"/>
      <c r="N51"/>
      <c r="O51"/>
      <c r="P51"/>
      <c r="Q51"/>
      <c r="R51"/>
    </row>
    <row r="52" spans="2:18">
      <c r="B52" s="757"/>
      <c r="C52" s="757"/>
      <c r="D52" s="757"/>
      <c r="E52" s="757"/>
      <c r="F52" s="757"/>
      <c r="G52" s="757"/>
      <c r="H52"/>
      <c r="I52"/>
      <c r="J52"/>
      <c r="K52"/>
      <c r="L52"/>
      <c r="M52"/>
      <c r="N52"/>
      <c r="O52"/>
      <c r="P52"/>
      <c r="Q52"/>
      <c r="R52"/>
    </row>
    <row r="53" spans="2:18">
      <c r="B53" s="757"/>
      <c r="C53" s="757"/>
      <c r="D53" s="757"/>
      <c r="E53" s="757"/>
      <c r="F53" s="757"/>
      <c r="G53" s="757"/>
      <c r="H53"/>
      <c r="I53"/>
      <c r="J53"/>
      <c r="K53"/>
      <c r="L53"/>
      <c r="M53"/>
      <c r="N53"/>
      <c r="O53"/>
      <c r="P53"/>
      <c r="Q53"/>
      <c r="R53"/>
    </row>
    <row r="54" spans="2:18">
      <c r="B54" s="757"/>
      <c r="C54" s="757"/>
      <c r="D54" s="757"/>
      <c r="E54" s="757"/>
      <c r="F54" s="757"/>
      <c r="G54" s="757"/>
      <c r="H54"/>
      <c r="I54"/>
      <c r="J54"/>
      <c r="K54"/>
      <c r="L54"/>
      <c r="M54"/>
      <c r="N54"/>
      <c r="O54"/>
      <c r="P54"/>
      <c r="Q54"/>
      <c r="R54"/>
    </row>
    <row r="55" spans="2:18">
      <c r="B55" s="757"/>
      <c r="C55" s="757"/>
      <c r="D55" s="757"/>
      <c r="E55" s="757"/>
      <c r="F55" s="757"/>
      <c r="G55" s="757"/>
      <c r="H55"/>
      <c r="I55"/>
      <c r="J55"/>
      <c r="K55"/>
      <c r="L55"/>
      <c r="M55"/>
      <c r="N55"/>
      <c r="O55"/>
      <c r="P55"/>
      <c r="Q55"/>
      <c r="R55"/>
    </row>
    <row r="56" spans="2:18" ht="48" customHeight="1">
      <c r="B56" s="757"/>
      <c r="C56" s="757"/>
      <c r="D56" s="757"/>
      <c r="E56" s="757"/>
      <c r="F56" s="757"/>
      <c r="G56" s="757"/>
      <c r="H56"/>
      <c r="I56"/>
      <c r="J56"/>
      <c r="K56"/>
      <c r="L56"/>
      <c r="M56"/>
      <c r="N56"/>
      <c r="O56"/>
      <c r="P56"/>
      <c r="Q56"/>
      <c r="R56"/>
    </row>
    <row r="57" spans="2:18">
      <c r="B57" s="757"/>
      <c r="C57" s="757"/>
      <c r="D57" s="757"/>
      <c r="E57" s="757"/>
      <c r="F57" s="757"/>
      <c r="G57" s="757"/>
      <c r="H57"/>
      <c r="I57"/>
      <c r="J57"/>
      <c r="K57"/>
      <c r="L57"/>
      <c r="M57"/>
      <c r="N57"/>
      <c r="O57"/>
      <c r="P57"/>
      <c r="Q57"/>
      <c r="R57"/>
    </row>
    <row r="58" spans="2:18">
      <c r="B58" s="757"/>
      <c r="C58" s="757"/>
      <c r="D58" s="757"/>
      <c r="E58" s="757"/>
      <c r="F58" s="757"/>
      <c r="G58" s="757"/>
      <c r="H58"/>
      <c r="I58"/>
      <c r="J58"/>
      <c r="K58"/>
      <c r="L58"/>
      <c r="M58"/>
      <c r="N58"/>
      <c r="O58"/>
      <c r="P58"/>
      <c r="Q58"/>
      <c r="R58"/>
    </row>
    <row r="59" spans="2:18">
      <c r="B59" s="757"/>
      <c r="C59" s="757"/>
      <c r="D59" s="757"/>
      <c r="E59" s="757"/>
      <c r="F59" s="757"/>
      <c r="G59" s="757"/>
      <c r="H59"/>
      <c r="I59"/>
      <c r="J59"/>
      <c r="K59"/>
      <c r="L59"/>
      <c r="M59"/>
      <c r="N59"/>
      <c r="O59"/>
      <c r="P59"/>
      <c r="Q59"/>
      <c r="R59"/>
    </row>
    <row r="60" spans="2:18">
      <c r="B60" s="757"/>
      <c r="C60" s="757"/>
      <c r="D60" s="757"/>
      <c r="E60" s="757"/>
      <c r="F60" s="757"/>
      <c r="G60" s="757"/>
      <c r="H60"/>
      <c r="I60"/>
      <c r="J60"/>
      <c r="K60"/>
      <c r="L60"/>
      <c r="M60"/>
      <c r="N60"/>
      <c r="O60"/>
      <c r="P60"/>
      <c r="Q60"/>
      <c r="R60"/>
    </row>
    <row r="61" spans="2:18">
      <c r="B61" s="757"/>
      <c r="C61" s="757"/>
      <c r="D61" s="757"/>
      <c r="E61" s="757"/>
      <c r="F61" s="757"/>
      <c r="G61" s="757"/>
      <c r="H61"/>
      <c r="I61"/>
      <c r="J61"/>
      <c r="K61"/>
      <c r="L61"/>
      <c r="M61"/>
      <c r="N61"/>
      <c r="O61"/>
      <c r="P61"/>
      <c r="Q61"/>
      <c r="R61"/>
    </row>
    <row r="62" spans="2:18">
      <c r="B62" s="757"/>
      <c r="C62" s="757"/>
      <c r="D62" s="757"/>
      <c r="E62" s="757"/>
      <c r="F62" s="757"/>
      <c r="G62" s="757"/>
      <c r="H62"/>
      <c r="I62"/>
      <c r="J62"/>
      <c r="K62"/>
      <c r="L62"/>
      <c r="M62"/>
      <c r="N62"/>
      <c r="O62"/>
      <c r="P62"/>
      <c r="Q62"/>
      <c r="R62"/>
    </row>
    <row r="63" spans="2:18">
      <c r="H63"/>
      <c r="I63"/>
      <c r="J63"/>
      <c r="K63"/>
      <c r="L63"/>
      <c r="M63"/>
      <c r="N63"/>
      <c r="O63"/>
      <c r="P63"/>
      <c r="Q63"/>
      <c r="R63"/>
    </row>
    <row r="64" spans="2:18">
      <c r="H64"/>
      <c r="I64"/>
      <c r="J64"/>
      <c r="K64"/>
      <c r="L64"/>
      <c r="M64"/>
      <c r="N64"/>
      <c r="O64"/>
      <c r="P64"/>
      <c r="Q64"/>
      <c r="R64"/>
    </row>
    <row r="65" spans="4:18">
      <c r="H65"/>
      <c r="I65"/>
      <c r="J65"/>
      <c r="K65"/>
      <c r="L65"/>
      <c r="M65"/>
      <c r="N65"/>
      <c r="O65"/>
      <c r="P65"/>
      <c r="Q65"/>
      <c r="R65"/>
    </row>
    <row r="66" spans="4:18">
      <c r="H66"/>
      <c r="I66"/>
      <c r="J66"/>
      <c r="K66"/>
      <c r="L66"/>
      <c r="M66"/>
      <c r="N66"/>
      <c r="O66"/>
      <c r="P66"/>
      <c r="Q66"/>
      <c r="R66"/>
    </row>
    <row r="67" spans="4:18">
      <c r="H67"/>
      <c r="I67"/>
      <c r="J67"/>
      <c r="K67"/>
      <c r="L67"/>
      <c r="M67"/>
      <c r="N67"/>
      <c r="O67"/>
      <c r="P67"/>
      <c r="Q67"/>
      <c r="R67"/>
    </row>
    <row r="68" spans="4:18">
      <c r="D68" s="771"/>
      <c r="E68" s="771"/>
      <c r="F68" s="771"/>
      <c r="G68" s="771"/>
      <c r="H68"/>
      <c r="I68"/>
      <c r="J68"/>
      <c r="K68"/>
      <c r="L68"/>
      <c r="M68"/>
      <c r="N68"/>
      <c r="O68"/>
      <c r="P68"/>
      <c r="Q68"/>
      <c r="R68"/>
    </row>
    <row r="69" spans="4:18">
      <c r="D69" s="771"/>
      <c r="F69" s="771"/>
      <c r="G69" s="771"/>
      <c r="H69"/>
      <c r="I69"/>
      <c r="J69"/>
      <c r="K69"/>
      <c r="L69"/>
      <c r="M69"/>
      <c r="N69"/>
      <c r="O69"/>
      <c r="P69"/>
      <c r="Q69"/>
      <c r="R69"/>
    </row>
    <row r="70" spans="4:18">
      <c r="D70" s="771"/>
      <c r="E70" s="771"/>
      <c r="F70" s="771"/>
      <c r="G70" s="771"/>
      <c r="H70"/>
      <c r="I70"/>
      <c r="J70"/>
      <c r="K70"/>
      <c r="L70"/>
      <c r="M70"/>
      <c r="N70"/>
      <c r="O70"/>
      <c r="P70"/>
      <c r="Q70"/>
      <c r="R70"/>
    </row>
    <row r="71" spans="4:18">
      <c r="D71" s="771"/>
      <c r="E71" s="771"/>
      <c r="F71" s="771"/>
      <c r="G71" s="771"/>
      <c r="H71"/>
      <c r="I71"/>
      <c r="J71"/>
      <c r="K71"/>
      <c r="L71"/>
      <c r="M71"/>
      <c r="N71"/>
      <c r="O71"/>
      <c r="P71"/>
      <c r="Q71"/>
      <c r="R71"/>
    </row>
    <row r="72" spans="4:18">
      <c r="D72" s="771"/>
      <c r="E72" s="771"/>
      <c r="F72" s="771"/>
      <c r="G72" s="771"/>
      <c r="H72"/>
      <c r="I72"/>
      <c r="J72"/>
      <c r="K72"/>
      <c r="L72"/>
      <c r="M72"/>
      <c r="N72"/>
      <c r="O72"/>
      <c r="P72"/>
      <c r="Q72"/>
      <c r="R72"/>
    </row>
    <row r="73" spans="4:18">
      <c r="D73" s="771"/>
      <c r="E73" s="771"/>
      <c r="F73" s="771"/>
      <c r="G73" s="771"/>
      <c r="H73"/>
      <c r="I73"/>
      <c r="J73"/>
      <c r="K73"/>
      <c r="L73"/>
      <c r="M73"/>
      <c r="N73"/>
      <c r="O73"/>
      <c r="P73"/>
      <c r="Q73"/>
      <c r="R73"/>
    </row>
    <row r="74" spans="4:18">
      <c r="D74" s="771"/>
      <c r="E74" s="771"/>
      <c r="F74" s="771"/>
      <c r="G74" s="771"/>
      <c r="H74"/>
      <c r="I74"/>
      <c r="J74"/>
      <c r="K74"/>
      <c r="L74"/>
      <c r="M74"/>
      <c r="N74"/>
      <c r="O74"/>
      <c r="P74"/>
      <c r="Q74"/>
      <c r="R74"/>
    </row>
    <row r="75" spans="4:18">
      <c r="H75"/>
      <c r="I75"/>
      <c r="J75"/>
      <c r="K75"/>
      <c r="L75"/>
      <c r="M75"/>
      <c r="N75"/>
      <c r="O75"/>
      <c r="P75"/>
      <c r="Q75"/>
      <c r="R75"/>
    </row>
    <row r="76" spans="4:18">
      <c r="H76"/>
      <c r="I76"/>
      <c r="J76"/>
      <c r="K76"/>
      <c r="L76"/>
      <c r="M76"/>
      <c r="N76"/>
      <c r="O76"/>
      <c r="P76"/>
      <c r="Q76"/>
      <c r="R76"/>
    </row>
    <row r="77" spans="4:18">
      <c r="H77"/>
      <c r="I77"/>
      <c r="J77"/>
      <c r="K77"/>
      <c r="L77"/>
      <c r="M77"/>
      <c r="N77"/>
      <c r="O77"/>
      <c r="P77"/>
      <c r="Q77"/>
      <c r="R77"/>
    </row>
    <row r="78" spans="4:18">
      <c r="H78"/>
      <c r="I78"/>
      <c r="J78"/>
      <c r="K78"/>
      <c r="L78"/>
      <c r="M78"/>
      <c r="N78"/>
      <c r="O78"/>
      <c r="P78"/>
      <c r="Q78"/>
      <c r="R78"/>
    </row>
    <row r="79" spans="4:18">
      <c r="H79"/>
      <c r="I79"/>
      <c r="J79"/>
      <c r="K79"/>
      <c r="L79"/>
      <c r="M79"/>
      <c r="N79"/>
      <c r="O79"/>
      <c r="P79"/>
      <c r="Q79"/>
      <c r="R79"/>
    </row>
    <row r="80" spans="4:18">
      <c r="H80"/>
      <c r="I80"/>
      <c r="J80"/>
      <c r="K80"/>
      <c r="L80"/>
      <c r="M80"/>
      <c r="N80"/>
      <c r="O80"/>
      <c r="P80"/>
      <c r="Q80"/>
      <c r="R80"/>
    </row>
    <row r="81" spans="8:18">
      <c r="H81"/>
      <c r="I81"/>
      <c r="J81"/>
      <c r="K81"/>
      <c r="L81"/>
      <c r="M81"/>
      <c r="N81"/>
      <c r="O81"/>
      <c r="P81"/>
      <c r="Q81"/>
      <c r="R81"/>
    </row>
    <row r="82" spans="8:18">
      <c r="H82"/>
      <c r="I82"/>
      <c r="J82"/>
      <c r="K82"/>
      <c r="L82"/>
      <c r="M82"/>
      <c r="N82"/>
      <c r="O82"/>
      <c r="P82"/>
      <c r="Q82"/>
      <c r="R82"/>
    </row>
    <row r="83" spans="8:18">
      <c r="H83"/>
      <c r="I83"/>
      <c r="J83"/>
      <c r="K83"/>
      <c r="L83"/>
      <c r="M83"/>
      <c r="N83"/>
      <c r="O83"/>
      <c r="P83"/>
      <c r="Q83"/>
      <c r="R83"/>
    </row>
    <row r="84" spans="8:18">
      <c r="H84"/>
      <c r="I84"/>
      <c r="J84"/>
      <c r="K84"/>
      <c r="L84"/>
      <c r="M84"/>
      <c r="N84"/>
      <c r="O84"/>
      <c r="P84"/>
      <c r="Q84"/>
      <c r="R84"/>
    </row>
    <row r="85" spans="8:18">
      <c r="H85"/>
      <c r="I85"/>
      <c r="J85"/>
      <c r="K85"/>
      <c r="L85"/>
      <c r="M85"/>
      <c r="N85"/>
      <c r="O85"/>
      <c r="P85"/>
      <c r="Q85"/>
      <c r="R85"/>
    </row>
    <row r="86" spans="8:18">
      <c r="H86"/>
      <c r="I86"/>
      <c r="J86"/>
      <c r="K86"/>
      <c r="L86"/>
      <c r="M86"/>
      <c r="N86"/>
      <c r="O86"/>
      <c r="P86"/>
      <c r="Q86"/>
      <c r="R86"/>
    </row>
    <row r="87" spans="8:18">
      <c r="H87"/>
      <c r="I87"/>
      <c r="J87"/>
      <c r="K87"/>
      <c r="L87"/>
      <c r="M87"/>
      <c r="N87"/>
      <c r="O87"/>
      <c r="P87"/>
      <c r="Q87"/>
      <c r="R87"/>
    </row>
    <row r="88" spans="8:18">
      <c r="H88"/>
      <c r="I88"/>
      <c r="J88"/>
      <c r="K88"/>
      <c r="L88"/>
      <c r="M88"/>
      <c r="N88"/>
      <c r="O88"/>
      <c r="P88"/>
      <c r="Q88"/>
      <c r="R88"/>
    </row>
    <row r="89" spans="8:18">
      <c r="H89"/>
      <c r="I89"/>
      <c r="J89"/>
      <c r="K89"/>
      <c r="L89"/>
      <c r="M89"/>
      <c r="N89"/>
      <c r="O89"/>
      <c r="P89"/>
      <c r="Q89"/>
      <c r="R89"/>
    </row>
    <row r="90" spans="8:18">
      <c r="H90"/>
      <c r="I90"/>
      <c r="J90"/>
      <c r="K90"/>
      <c r="L90"/>
      <c r="M90"/>
      <c r="N90"/>
      <c r="O90"/>
      <c r="P90"/>
      <c r="Q90"/>
      <c r="R90"/>
    </row>
    <row r="91" spans="8:18">
      <c r="H91"/>
      <c r="I91"/>
      <c r="J91"/>
      <c r="K91"/>
      <c r="L91"/>
      <c r="M91"/>
      <c r="N91"/>
      <c r="O91"/>
      <c r="P91"/>
      <c r="Q91"/>
      <c r="R91"/>
    </row>
    <row r="92" spans="8:18">
      <c r="H92"/>
      <c r="I92"/>
      <c r="J92"/>
      <c r="K92"/>
      <c r="L92"/>
      <c r="M92"/>
      <c r="N92"/>
      <c r="O92"/>
      <c r="P92"/>
      <c r="Q92"/>
      <c r="R92"/>
    </row>
    <row r="93" spans="8:18">
      <c r="H93"/>
      <c r="I93"/>
      <c r="J93"/>
      <c r="K93"/>
      <c r="L93"/>
      <c r="M93"/>
      <c r="N93"/>
      <c r="O93"/>
      <c r="P93"/>
      <c r="Q93"/>
      <c r="R93"/>
    </row>
    <row r="94" spans="8:18">
      <c r="H94"/>
      <c r="I94"/>
      <c r="J94"/>
      <c r="K94"/>
      <c r="L94"/>
      <c r="M94"/>
      <c r="N94"/>
      <c r="O94"/>
      <c r="P94"/>
      <c r="Q94"/>
      <c r="R94"/>
    </row>
    <row r="95" spans="8:18">
      <c r="H95"/>
      <c r="I95"/>
      <c r="J95"/>
      <c r="K95"/>
      <c r="L95"/>
      <c r="M95"/>
      <c r="N95"/>
      <c r="O95"/>
      <c r="P95"/>
      <c r="Q95"/>
      <c r="R95"/>
    </row>
    <row r="96" spans="8:18">
      <c r="H96"/>
      <c r="I96"/>
      <c r="J96"/>
      <c r="K96"/>
      <c r="L96"/>
      <c r="M96"/>
      <c r="N96"/>
      <c r="O96"/>
      <c r="P96"/>
      <c r="Q96"/>
      <c r="R96"/>
    </row>
    <row r="97" spans="8:18">
      <c r="H97"/>
      <c r="I97"/>
      <c r="J97"/>
      <c r="K97"/>
      <c r="L97"/>
      <c r="M97"/>
      <c r="N97"/>
      <c r="O97"/>
      <c r="P97"/>
      <c r="Q97"/>
      <c r="R97"/>
    </row>
    <row r="98" spans="8:18">
      <c r="H98"/>
      <c r="I98"/>
      <c r="J98"/>
      <c r="K98"/>
      <c r="L98"/>
      <c r="M98"/>
      <c r="N98"/>
      <c r="O98"/>
      <c r="P98"/>
      <c r="Q98"/>
      <c r="R98"/>
    </row>
    <row r="99" spans="8:18">
      <c r="H99"/>
      <c r="I99"/>
      <c r="J99"/>
      <c r="K99"/>
      <c r="L99"/>
      <c r="M99"/>
      <c r="N99"/>
      <c r="O99"/>
      <c r="P99"/>
      <c r="Q99"/>
      <c r="R99"/>
    </row>
    <row r="100" spans="8:18">
      <c r="H100"/>
      <c r="I100"/>
      <c r="J100"/>
      <c r="K100"/>
      <c r="L100"/>
      <c r="M100"/>
      <c r="N100"/>
      <c r="O100"/>
      <c r="P100"/>
      <c r="Q100"/>
      <c r="R100"/>
    </row>
    <row r="101" spans="8:18">
      <c r="H101"/>
      <c r="I101"/>
      <c r="J101"/>
      <c r="K101"/>
      <c r="L101"/>
      <c r="M101"/>
      <c r="N101"/>
      <c r="O101"/>
      <c r="P101"/>
      <c r="Q101"/>
      <c r="R101"/>
    </row>
    <row r="102" spans="8:18">
      <c r="H102"/>
      <c r="I102"/>
      <c r="J102"/>
      <c r="K102"/>
      <c r="L102"/>
      <c r="M102"/>
      <c r="N102"/>
      <c r="O102"/>
      <c r="P102"/>
      <c r="Q102"/>
      <c r="R102"/>
    </row>
    <row r="103" spans="8:18">
      <c r="H103"/>
      <c r="I103"/>
      <c r="J103"/>
      <c r="K103"/>
      <c r="L103"/>
      <c r="M103"/>
      <c r="N103"/>
      <c r="O103"/>
      <c r="P103"/>
      <c r="Q103"/>
      <c r="R103"/>
    </row>
    <row r="104" spans="8:18">
      <c r="H104"/>
      <c r="I104"/>
      <c r="J104"/>
      <c r="K104"/>
      <c r="L104"/>
      <c r="M104"/>
      <c r="N104"/>
      <c r="O104"/>
      <c r="P104"/>
      <c r="Q104"/>
      <c r="R104"/>
    </row>
    <row r="105" spans="8:18">
      <c r="H105"/>
      <c r="I105"/>
      <c r="J105"/>
      <c r="K105"/>
      <c r="L105"/>
      <c r="M105"/>
      <c r="N105"/>
      <c r="O105"/>
      <c r="P105"/>
      <c r="Q105"/>
      <c r="R105"/>
    </row>
    <row r="106" spans="8:18">
      <c r="H106"/>
      <c r="I106"/>
      <c r="J106"/>
      <c r="K106"/>
      <c r="L106"/>
      <c r="M106"/>
      <c r="N106"/>
      <c r="O106"/>
      <c r="P106"/>
      <c r="Q106"/>
      <c r="R106"/>
    </row>
    <row r="107" spans="8:18">
      <c r="H107"/>
      <c r="I107"/>
      <c r="J107"/>
      <c r="K107"/>
      <c r="L107"/>
      <c r="M107"/>
      <c r="N107"/>
      <c r="O107"/>
      <c r="P107"/>
      <c r="Q107"/>
      <c r="R107"/>
    </row>
    <row r="108" spans="8:18">
      <c r="H108"/>
      <c r="I108"/>
      <c r="J108"/>
      <c r="K108"/>
      <c r="L108"/>
      <c r="M108"/>
      <c r="N108"/>
      <c r="O108"/>
      <c r="P108"/>
      <c r="Q108"/>
      <c r="R108"/>
    </row>
    <row r="109" spans="8:18">
      <c r="H109"/>
      <c r="I109"/>
      <c r="J109"/>
      <c r="K109"/>
      <c r="L109"/>
      <c r="M109"/>
      <c r="N109"/>
      <c r="O109"/>
      <c r="P109"/>
      <c r="Q109"/>
      <c r="R109"/>
    </row>
    <row r="110" spans="8:18">
      <c r="H110"/>
      <c r="I110"/>
      <c r="J110"/>
      <c r="K110"/>
      <c r="L110"/>
      <c r="M110"/>
      <c r="N110"/>
      <c r="O110"/>
      <c r="P110"/>
      <c r="Q110"/>
      <c r="R110"/>
    </row>
    <row r="111" spans="8:18">
      <c r="H111"/>
      <c r="I111"/>
      <c r="J111"/>
      <c r="K111"/>
      <c r="L111"/>
      <c r="M111"/>
      <c r="N111"/>
      <c r="O111"/>
      <c r="P111"/>
      <c r="Q111"/>
      <c r="R111"/>
    </row>
    <row r="112" spans="8:18">
      <c r="H112"/>
      <c r="I112"/>
      <c r="J112"/>
      <c r="K112"/>
      <c r="L112"/>
      <c r="M112"/>
      <c r="N112"/>
      <c r="O112"/>
      <c r="P112"/>
      <c r="Q112"/>
      <c r="R112"/>
    </row>
    <row r="113" spans="8:18">
      <c r="H113"/>
      <c r="I113"/>
      <c r="J113"/>
      <c r="K113"/>
      <c r="L113"/>
      <c r="M113"/>
      <c r="N113"/>
      <c r="O113"/>
      <c r="P113"/>
      <c r="Q113"/>
      <c r="R113"/>
    </row>
    <row r="114" spans="8:18">
      <c r="H114"/>
      <c r="I114"/>
      <c r="J114"/>
      <c r="K114"/>
      <c r="L114"/>
      <c r="M114"/>
      <c r="N114"/>
      <c r="O114"/>
      <c r="P114"/>
      <c r="Q114"/>
      <c r="R114"/>
    </row>
    <row r="115" spans="8:18">
      <c r="H115"/>
      <c r="I115"/>
      <c r="J115"/>
      <c r="K115"/>
      <c r="L115"/>
      <c r="M115"/>
      <c r="N115"/>
      <c r="O115"/>
      <c r="P115"/>
      <c r="Q115"/>
      <c r="R115"/>
    </row>
    <row r="116" spans="8:18">
      <c r="H116"/>
      <c r="I116"/>
      <c r="J116"/>
      <c r="K116"/>
      <c r="L116"/>
      <c r="M116"/>
      <c r="N116"/>
      <c r="O116"/>
      <c r="P116"/>
      <c r="Q116"/>
      <c r="R116"/>
    </row>
    <row r="117" spans="8:18">
      <c r="H117"/>
      <c r="I117"/>
      <c r="J117"/>
      <c r="K117"/>
      <c r="L117"/>
      <c r="M117"/>
      <c r="N117"/>
      <c r="O117"/>
      <c r="P117"/>
      <c r="Q117"/>
      <c r="R117"/>
    </row>
    <row r="118" spans="8:18">
      <c r="H118"/>
      <c r="I118"/>
      <c r="J118"/>
      <c r="K118"/>
      <c r="L118"/>
      <c r="M118"/>
      <c r="N118"/>
      <c r="O118"/>
      <c r="P118"/>
      <c r="Q118"/>
      <c r="R118"/>
    </row>
    <row r="119" spans="8:18">
      <c r="H119"/>
      <c r="I119"/>
      <c r="J119"/>
      <c r="K119"/>
      <c r="L119"/>
      <c r="M119"/>
      <c r="N119"/>
      <c r="O119"/>
      <c r="P119"/>
      <c r="Q119"/>
      <c r="R119"/>
    </row>
    <row r="120" spans="8:18">
      <c r="H120"/>
      <c r="I120"/>
      <c r="J120"/>
      <c r="K120"/>
      <c r="L120"/>
      <c r="M120"/>
      <c r="N120"/>
      <c r="O120"/>
      <c r="P120"/>
      <c r="Q120"/>
      <c r="R120"/>
    </row>
    <row r="121" spans="8:18">
      <c r="H121"/>
      <c r="I121"/>
      <c r="J121"/>
      <c r="K121"/>
      <c r="L121"/>
      <c r="M121"/>
      <c r="N121"/>
      <c r="O121"/>
      <c r="P121"/>
      <c r="Q121"/>
      <c r="R121"/>
    </row>
    <row r="122" spans="8:18">
      <c r="H122"/>
      <c r="I122"/>
      <c r="J122"/>
      <c r="K122"/>
      <c r="L122"/>
      <c r="M122"/>
      <c r="N122"/>
      <c r="O122"/>
      <c r="P122"/>
      <c r="Q122"/>
      <c r="R122"/>
    </row>
    <row r="123" spans="8:18">
      <c r="H123"/>
      <c r="I123"/>
      <c r="J123"/>
      <c r="K123"/>
      <c r="L123"/>
      <c r="M123"/>
      <c r="N123"/>
      <c r="O123"/>
      <c r="P123"/>
      <c r="Q123"/>
      <c r="R123"/>
    </row>
    <row r="124" spans="8:18">
      <c r="H124"/>
      <c r="I124"/>
      <c r="J124"/>
      <c r="K124"/>
      <c r="L124"/>
      <c r="M124"/>
      <c r="N124"/>
      <c r="O124"/>
      <c r="P124"/>
      <c r="Q124"/>
      <c r="R124"/>
    </row>
    <row r="125" spans="8:18">
      <c r="H125"/>
      <c r="I125"/>
      <c r="J125"/>
      <c r="K125"/>
      <c r="L125"/>
      <c r="M125"/>
      <c r="N125"/>
      <c r="O125"/>
      <c r="P125"/>
      <c r="Q125"/>
      <c r="R125"/>
    </row>
    <row r="126" spans="8:18">
      <c r="H126"/>
      <c r="I126"/>
      <c r="J126"/>
      <c r="K126"/>
      <c r="L126"/>
      <c r="M126"/>
      <c r="N126"/>
      <c r="O126"/>
      <c r="P126"/>
      <c r="Q126"/>
      <c r="R126"/>
    </row>
    <row r="127" spans="8:18">
      <c r="H127"/>
      <c r="I127"/>
      <c r="J127"/>
      <c r="K127"/>
      <c r="L127"/>
      <c r="M127"/>
      <c r="N127"/>
      <c r="O127"/>
      <c r="P127"/>
      <c r="Q127"/>
      <c r="R127"/>
    </row>
    <row r="128" spans="8:18">
      <c r="H128"/>
      <c r="I128"/>
      <c r="J128"/>
      <c r="K128"/>
      <c r="L128"/>
      <c r="M128"/>
      <c r="N128"/>
      <c r="O128"/>
      <c r="P128"/>
      <c r="Q128"/>
      <c r="R128"/>
    </row>
    <row r="129" spans="8:18">
      <c r="H129"/>
      <c r="I129"/>
      <c r="J129"/>
      <c r="K129"/>
      <c r="L129"/>
      <c r="M129"/>
      <c r="N129"/>
      <c r="O129"/>
      <c r="P129"/>
      <c r="Q129"/>
      <c r="R129"/>
    </row>
    <row r="130" spans="8:18">
      <c r="H130"/>
      <c r="I130"/>
      <c r="J130"/>
      <c r="K130"/>
      <c r="L130"/>
      <c r="M130"/>
      <c r="N130"/>
      <c r="O130"/>
      <c r="P130"/>
      <c r="Q130"/>
      <c r="R130"/>
    </row>
    <row r="131" spans="8:18">
      <c r="H131"/>
      <c r="I131"/>
      <c r="J131"/>
      <c r="K131"/>
      <c r="L131"/>
      <c r="M131"/>
      <c r="N131"/>
      <c r="O131"/>
      <c r="P131"/>
      <c r="Q131"/>
      <c r="R131"/>
    </row>
    <row r="132" spans="8:18">
      <c r="H132"/>
      <c r="I132"/>
      <c r="J132"/>
      <c r="K132"/>
      <c r="L132"/>
      <c r="M132"/>
      <c r="N132"/>
      <c r="O132"/>
      <c r="P132"/>
      <c r="Q132"/>
      <c r="R132"/>
    </row>
    <row r="133" spans="8:18">
      <c r="H133"/>
      <c r="I133"/>
      <c r="J133"/>
      <c r="K133"/>
      <c r="L133"/>
      <c r="M133"/>
      <c r="N133"/>
      <c r="O133"/>
      <c r="P133"/>
      <c r="Q133"/>
      <c r="R133"/>
    </row>
    <row r="134" spans="8:18">
      <c r="H134"/>
      <c r="I134"/>
      <c r="J134"/>
      <c r="K134"/>
      <c r="L134"/>
      <c r="M134"/>
      <c r="N134"/>
      <c r="O134"/>
      <c r="P134"/>
      <c r="Q134"/>
      <c r="R134"/>
    </row>
    <row r="135" spans="8:18">
      <c r="H135"/>
      <c r="I135"/>
      <c r="J135"/>
      <c r="K135"/>
      <c r="L135"/>
      <c r="M135"/>
      <c r="N135"/>
      <c r="O135"/>
      <c r="P135"/>
      <c r="Q135"/>
      <c r="R135"/>
    </row>
    <row r="136" spans="8:18">
      <c r="H136"/>
      <c r="I136"/>
      <c r="J136"/>
      <c r="K136"/>
      <c r="L136"/>
      <c r="M136"/>
      <c r="N136"/>
      <c r="O136"/>
      <c r="P136"/>
      <c r="Q136"/>
      <c r="R136"/>
    </row>
    <row r="137" spans="8:18">
      <c r="H137"/>
      <c r="I137"/>
      <c r="J137"/>
      <c r="K137"/>
      <c r="L137"/>
      <c r="M137"/>
      <c r="N137"/>
      <c r="O137"/>
      <c r="P137"/>
      <c r="Q137"/>
      <c r="R137"/>
    </row>
    <row r="138" spans="8:18">
      <c r="H138"/>
      <c r="I138"/>
      <c r="J138"/>
      <c r="K138"/>
      <c r="L138"/>
      <c r="M138"/>
      <c r="N138"/>
      <c r="O138"/>
      <c r="P138"/>
      <c r="Q138"/>
      <c r="R138"/>
    </row>
    <row r="139" spans="8:18">
      <c r="H139"/>
      <c r="I139"/>
      <c r="J139"/>
      <c r="K139"/>
      <c r="L139"/>
      <c r="M139"/>
      <c r="N139"/>
      <c r="O139"/>
      <c r="P139"/>
      <c r="Q139"/>
      <c r="R139"/>
    </row>
    <row r="140" spans="8:18">
      <c r="H140"/>
      <c r="I140"/>
      <c r="J140"/>
      <c r="K140"/>
      <c r="L140"/>
      <c r="M140"/>
      <c r="N140"/>
      <c r="O140"/>
      <c r="P140"/>
      <c r="Q140"/>
      <c r="R140"/>
    </row>
    <row r="141" spans="8:18">
      <c r="H141"/>
      <c r="I141"/>
      <c r="J141"/>
      <c r="K141"/>
      <c r="L141"/>
      <c r="M141"/>
      <c r="N141"/>
      <c r="O141"/>
      <c r="P141"/>
      <c r="Q141"/>
      <c r="R141"/>
    </row>
    <row r="142" spans="8:18">
      <c r="H142"/>
      <c r="I142"/>
      <c r="J142"/>
      <c r="K142"/>
      <c r="L142"/>
      <c r="M142"/>
      <c r="N142"/>
      <c r="O142"/>
      <c r="P142"/>
      <c r="Q142"/>
      <c r="R142"/>
    </row>
    <row r="143" spans="8:18">
      <c r="H143"/>
      <c r="I143"/>
      <c r="J143"/>
      <c r="K143"/>
      <c r="L143"/>
      <c r="M143"/>
      <c r="N143"/>
      <c r="O143"/>
      <c r="P143"/>
      <c r="Q143"/>
      <c r="R143"/>
    </row>
    <row r="144" spans="8:18">
      <c r="H144"/>
      <c r="I144"/>
      <c r="J144"/>
      <c r="K144"/>
      <c r="L144"/>
      <c r="M144"/>
      <c r="N144"/>
      <c r="O144"/>
      <c r="P144"/>
      <c r="Q144"/>
      <c r="R144"/>
    </row>
    <row r="145" spans="8:18">
      <c r="H145"/>
      <c r="I145"/>
      <c r="J145"/>
      <c r="K145"/>
      <c r="L145"/>
      <c r="M145"/>
      <c r="N145"/>
      <c r="O145"/>
      <c r="P145"/>
      <c r="Q145"/>
      <c r="R145"/>
    </row>
    <row r="146" spans="8:18">
      <c r="H146"/>
      <c r="I146"/>
      <c r="J146"/>
      <c r="K146"/>
      <c r="L146"/>
      <c r="M146"/>
      <c r="N146"/>
      <c r="O146"/>
      <c r="P146"/>
      <c r="Q146"/>
      <c r="R146"/>
    </row>
    <row r="147" spans="8:18">
      <c r="H147"/>
      <c r="I147"/>
      <c r="J147"/>
      <c r="K147"/>
      <c r="L147"/>
      <c r="M147"/>
      <c r="N147"/>
      <c r="O147"/>
      <c r="P147"/>
      <c r="Q147"/>
      <c r="R147"/>
    </row>
    <row r="148" spans="8:18">
      <c r="H148"/>
      <c r="I148"/>
      <c r="J148"/>
      <c r="K148"/>
      <c r="L148"/>
      <c r="M148"/>
      <c r="N148"/>
      <c r="O148"/>
      <c r="P148"/>
      <c r="Q148"/>
      <c r="R148"/>
    </row>
    <row r="149" spans="8:18">
      <c r="H149"/>
      <c r="I149"/>
      <c r="J149"/>
      <c r="K149"/>
      <c r="L149"/>
      <c r="M149"/>
      <c r="N149"/>
      <c r="O149"/>
      <c r="P149"/>
      <c r="Q149"/>
      <c r="R149"/>
    </row>
    <row r="150" spans="8:18">
      <c r="H150"/>
      <c r="I150"/>
      <c r="J150"/>
      <c r="K150"/>
      <c r="L150"/>
      <c r="M150"/>
      <c r="N150"/>
      <c r="O150"/>
      <c r="P150"/>
      <c r="Q150"/>
      <c r="R150"/>
    </row>
    <row r="151" spans="8:18">
      <c r="H151"/>
      <c r="I151"/>
      <c r="J151"/>
      <c r="K151"/>
      <c r="L151"/>
      <c r="M151"/>
      <c r="N151"/>
      <c r="O151"/>
      <c r="P151"/>
      <c r="Q151"/>
      <c r="R151"/>
    </row>
    <row r="152" spans="8:18">
      <c r="H152"/>
      <c r="I152"/>
      <c r="J152"/>
      <c r="K152"/>
      <c r="L152"/>
      <c r="M152"/>
      <c r="N152"/>
      <c r="O152"/>
      <c r="P152"/>
      <c r="Q152"/>
      <c r="R152"/>
    </row>
    <row r="153" spans="8:18">
      <c r="H153"/>
      <c r="I153"/>
      <c r="J153"/>
      <c r="K153"/>
      <c r="L153"/>
      <c r="M153"/>
      <c r="N153"/>
      <c r="O153"/>
      <c r="P153"/>
      <c r="Q153"/>
      <c r="R153"/>
    </row>
    <row r="154" spans="8:18">
      <c r="H154"/>
      <c r="I154"/>
      <c r="J154"/>
      <c r="K154"/>
      <c r="L154"/>
      <c r="M154"/>
      <c r="N154"/>
      <c r="O154"/>
      <c r="P154"/>
      <c r="Q154"/>
      <c r="R154"/>
    </row>
    <row r="155" spans="8:18">
      <c r="H155"/>
      <c r="I155"/>
      <c r="J155"/>
      <c r="K155"/>
      <c r="L155"/>
      <c r="M155"/>
      <c r="N155"/>
      <c r="O155"/>
      <c r="P155"/>
      <c r="Q155"/>
      <c r="R155"/>
    </row>
    <row r="156" spans="8:18">
      <c r="H156"/>
      <c r="I156"/>
      <c r="J156"/>
      <c r="K156"/>
      <c r="L156"/>
      <c r="M156"/>
      <c r="N156"/>
      <c r="O156"/>
      <c r="P156"/>
      <c r="Q156"/>
      <c r="R156"/>
    </row>
    <row r="157" spans="8:18">
      <c r="H157"/>
      <c r="I157"/>
      <c r="J157"/>
      <c r="K157"/>
      <c r="L157"/>
      <c r="M157"/>
      <c r="N157"/>
      <c r="O157"/>
      <c r="P157"/>
      <c r="Q157"/>
      <c r="R157"/>
    </row>
    <row r="158" spans="8:18">
      <c r="H158"/>
      <c r="I158"/>
      <c r="J158"/>
      <c r="K158"/>
      <c r="L158"/>
      <c r="M158"/>
      <c r="N158"/>
      <c r="O158"/>
      <c r="P158"/>
      <c r="Q158"/>
      <c r="R158"/>
    </row>
    <row r="159" spans="8:18">
      <c r="H159"/>
      <c r="I159"/>
      <c r="J159"/>
      <c r="K159"/>
      <c r="L159"/>
      <c r="M159"/>
      <c r="N159"/>
      <c r="O159"/>
      <c r="P159"/>
      <c r="Q159"/>
      <c r="R159"/>
    </row>
    <row r="160" spans="8:18">
      <c r="H160"/>
      <c r="I160"/>
      <c r="J160"/>
      <c r="K160"/>
      <c r="L160"/>
      <c r="M160"/>
      <c r="N160"/>
      <c r="O160"/>
      <c r="P160"/>
      <c r="Q160"/>
      <c r="R160"/>
    </row>
    <row r="161" spans="8:18">
      <c r="H161"/>
      <c r="I161"/>
      <c r="J161"/>
      <c r="K161"/>
      <c r="L161"/>
      <c r="M161"/>
      <c r="N161"/>
      <c r="O161"/>
      <c r="P161"/>
      <c r="Q161"/>
      <c r="R161"/>
    </row>
    <row r="162" spans="8:18">
      <c r="H162"/>
      <c r="I162"/>
      <c r="J162"/>
      <c r="K162"/>
      <c r="L162"/>
      <c r="M162"/>
      <c r="N162"/>
      <c r="O162"/>
      <c r="P162"/>
      <c r="Q162"/>
      <c r="R162"/>
    </row>
    <row r="163" spans="8:18">
      <c r="H163"/>
      <c r="I163"/>
      <c r="J163"/>
      <c r="K163"/>
      <c r="L163"/>
      <c r="M163"/>
      <c r="N163"/>
      <c r="O163"/>
      <c r="P163"/>
      <c r="Q163"/>
      <c r="R163"/>
    </row>
    <row r="164" spans="8:18">
      <c r="H164"/>
      <c r="I164"/>
      <c r="J164"/>
      <c r="K164"/>
      <c r="L164"/>
      <c r="M164"/>
      <c r="N164"/>
      <c r="O164"/>
      <c r="P164"/>
      <c r="Q164"/>
      <c r="R164"/>
    </row>
    <row r="165" spans="8:18">
      <c r="H165"/>
      <c r="I165"/>
      <c r="J165"/>
      <c r="K165"/>
      <c r="L165"/>
      <c r="M165"/>
      <c r="N165"/>
      <c r="O165"/>
      <c r="P165"/>
      <c r="Q165"/>
      <c r="R165"/>
    </row>
    <row r="166" spans="8:18">
      <c r="H166"/>
      <c r="I166"/>
      <c r="J166"/>
      <c r="K166"/>
      <c r="L166"/>
      <c r="M166"/>
      <c r="N166"/>
      <c r="O166"/>
      <c r="P166"/>
      <c r="Q166"/>
      <c r="R166"/>
    </row>
    <row r="167" spans="8:18">
      <c r="H167"/>
      <c r="I167"/>
      <c r="J167"/>
      <c r="K167"/>
      <c r="L167"/>
      <c r="M167"/>
      <c r="N167"/>
      <c r="O167"/>
      <c r="P167"/>
      <c r="Q167"/>
      <c r="R167"/>
    </row>
    <row r="168" spans="8:18">
      <c r="H168"/>
      <c r="I168"/>
      <c r="J168"/>
      <c r="K168"/>
      <c r="L168"/>
      <c r="M168"/>
      <c r="N168"/>
      <c r="O168"/>
      <c r="P168"/>
      <c r="Q168"/>
      <c r="R168"/>
    </row>
    <row r="169" spans="8:18">
      <c r="H169"/>
      <c r="I169"/>
      <c r="J169"/>
      <c r="K169"/>
      <c r="L169"/>
      <c r="M169"/>
      <c r="N169"/>
      <c r="O169"/>
      <c r="P169"/>
      <c r="Q169"/>
      <c r="R169"/>
    </row>
    <row r="170" spans="8:18">
      <c r="H170"/>
      <c r="I170"/>
      <c r="J170"/>
      <c r="K170"/>
      <c r="L170"/>
      <c r="M170"/>
      <c r="N170"/>
      <c r="O170"/>
      <c r="P170"/>
      <c r="Q170"/>
      <c r="R170"/>
    </row>
    <row r="171" spans="8:18">
      <c r="H171"/>
      <c r="I171"/>
      <c r="J171"/>
      <c r="K171"/>
      <c r="L171"/>
      <c r="M171"/>
      <c r="N171"/>
      <c r="O171"/>
      <c r="P171"/>
      <c r="Q171"/>
      <c r="R171"/>
    </row>
    <row r="172" spans="8:18">
      <c r="H172"/>
      <c r="I172"/>
      <c r="J172"/>
      <c r="K172"/>
      <c r="L172"/>
      <c r="M172"/>
      <c r="N172"/>
      <c r="O172"/>
      <c r="P172"/>
      <c r="Q172"/>
      <c r="R172"/>
    </row>
    <row r="173" spans="8:18">
      <c r="H173"/>
      <c r="I173"/>
      <c r="J173"/>
      <c r="K173"/>
      <c r="L173"/>
      <c r="M173"/>
      <c r="N173"/>
      <c r="O173"/>
      <c r="P173"/>
      <c r="Q173"/>
      <c r="R173"/>
    </row>
    <row r="174" spans="8:18">
      <c r="H174"/>
      <c r="I174"/>
      <c r="J174"/>
      <c r="K174"/>
      <c r="L174"/>
      <c r="M174"/>
      <c r="N174"/>
      <c r="O174"/>
      <c r="P174"/>
      <c r="Q174"/>
      <c r="R174"/>
    </row>
    <row r="175" spans="8:18">
      <c r="H175"/>
      <c r="I175"/>
      <c r="J175"/>
      <c r="K175"/>
      <c r="L175"/>
      <c r="M175"/>
      <c r="N175"/>
      <c r="O175"/>
      <c r="P175"/>
      <c r="Q175"/>
      <c r="R175"/>
    </row>
    <row r="176" spans="8:18">
      <c r="H176"/>
      <c r="I176"/>
      <c r="J176"/>
      <c r="K176"/>
      <c r="L176"/>
      <c r="M176"/>
      <c r="N176"/>
      <c r="O176"/>
      <c r="P176"/>
      <c r="Q176"/>
      <c r="R176"/>
    </row>
    <row r="177" spans="8:18">
      <c r="H177"/>
      <c r="I177"/>
      <c r="J177"/>
      <c r="K177"/>
      <c r="L177"/>
      <c r="M177"/>
      <c r="N177"/>
      <c r="O177"/>
      <c r="P177"/>
      <c r="Q177"/>
      <c r="R177"/>
    </row>
    <row r="178" spans="8:18">
      <c r="H178"/>
      <c r="I178"/>
      <c r="J178"/>
      <c r="K178"/>
      <c r="L178"/>
      <c r="M178"/>
      <c r="N178"/>
      <c r="O178"/>
      <c r="P178"/>
      <c r="Q178"/>
      <c r="R178"/>
    </row>
    <row r="179" spans="8:18">
      <c r="H179"/>
      <c r="I179"/>
      <c r="J179"/>
      <c r="K179"/>
      <c r="L179"/>
      <c r="M179"/>
      <c r="N179"/>
      <c r="O179"/>
      <c r="P179"/>
      <c r="Q179"/>
      <c r="R179"/>
    </row>
    <row r="180" spans="8:18">
      <c r="H180"/>
      <c r="I180"/>
      <c r="J180"/>
      <c r="K180"/>
      <c r="L180"/>
      <c r="M180"/>
      <c r="N180"/>
      <c r="O180"/>
      <c r="P180"/>
      <c r="Q180"/>
      <c r="R180"/>
    </row>
    <row r="181" spans="8:18">
      <c r="H181"/>
      <c r="I181"/>
      <c r="J181"/>
      <c r="K181"/>
      <c r="L181"/>
      <c r="M181"/>
      <c r="N181"/>
      <c r="O181"/>
      <c r="P181"/>
      <c r="Q181"/>
      <c r="R181"/>
    </row>
    <row r="182" spans="8:18">
      <c r="H182"/>
      <c r="I182"/>
      <c r="J182"/>
      <c r="K182"/>
      <c r="L182"/>
      <c r="M182"/>
      <c r="N182"/>
      <c r="O182"/>
      <c r="P182"/>
      <c r="Q182"/>
      <c r="R182"/>
    </row>
    <row r="183" spans="8:18">
      <c r="H183"/>
      <c r="I183"/>
      <c r="J183"/>
      <c r="K183"/>
      <c r="L183"/>
      <c r="M183"/>
      <c r="N183"/>
      <c r="O183"/>
      <c r="P183"/>
      <c r="Q183"/>
      <c r="R183"/>
    </row>
    <row r="184" spans="8:18">
      <c r="H184"/>
      <c r="I184"/>
      <c r="J184"/>
      <c r="K184"/>
      <c r="L184"/>
      <c r="M184"/>
      <c r="N184"/>
      <c r="O184"/>
      <c r="P184"/>
      <c r="Q184"/>
      <c r="R184"/>
    </row>
    <row r="185" spans="8:18">
      <c r="H185"/>
      <c r="I185"/>
      <c r="J185"/>
      <c r="K185"/>
      <c r="L185"/>
      <c r="M185"/>
      <c r="N185"/>
      <c r="O185"/>
      <c r="P185"/>
      <c r="Q185"/>
      <c r="R185"/>
    </row>
    <row r="186" spans="8:18">
      <c r="H186"/>
      <c r="I186"/>
      <c r="J186"/>
      <c r="K186"/>
      <c r="L186"/>
      <c r="M186"/>
      <c r="N186"/>
      <c r="O186"/>
      <c r="P186"/>
      <c r="Q186"/>
      <c r="R186"/>
    </row>
    <row r="187" spans="8:18">
      <c r="H187"/>
      <c r="I187"/>
      <c r="J187"/>
      <c r="K187"/>
      <c r="L187"/>
      <c r="M187"/>
      <c r="N187"/>
      <c r="O187"/>
      <c r="P187"/>
      <c r="Q187"/>
      <c r="R187"/>
    </row>
    <row r="188" spans="8:18">
      <c r="H188"/>
      <c r="I188"/>
      <c r="J188"/>
      <c r="K188"/>
      <c r="L188"/>
      <c r="M188"/>
      <c r="N188"/>
      <c r="O188"/>
      <c r="P188"/>
      <c r="Q188"/>
      <c r="R188"/>
    </row>
    <row r="189" spans="8:18">
      <c r="H189"/>
      <c r="I189"/>
      <c r="J189"/>
      <c r="K189"/>
      <c r="L189"/>
      <c r="M189"/>
      <c r="N189"/>
      <c r="O189"/>
      <c r="P189"/>
      <c r="Q189"/>
      <c r="R189"/>
    </row>
    <row r="190" spans="8:18">
      <c r="H190"/>
      <c r="I190"/>
      <c r="J190"/>
      <c r="K190"/>
      <c r="L190"/>
      <c r="M190"/>
      <c r="N190"/>
      <c r="O190"/>
      <c r="P190"/>
      <c r="Q190"/>
      <c r="R190"/>
    </row>
    <row r="191" spans="8:18">
      <c r="H191"/>
      <c r="I191"/>
      <c r="J191"/>
      <c r="K191"/>
      <c r="L191"/>
      <c r="M191"/>
      <c r="N191"/>
      <c r="O191"/>
      <c r="P191"/>
      <c r="Q191"/>
      <c r="R191"/>
    </row>
    <row r="192" spans="8:18">
      <c r="H192"/>
      <c r="I192"/>
      <c r="J192"/>
      <c r="K192"/>
      <c r="L192"/>
      <c r="M192"/>
      <c r="N192"/>
      <c r="O192"/>
      <c r="P192"/>
      <c r="Q192"/>
      <c r="R192"/>
    </row>
    <row r="193" spans="8:18">
      <c r="H193"/>
      <c r="I193"/>
      <c r="J193"/>
      <c r="K193"/>
      <c r="L193"/>
      <c r="M193"/>
      <c r="N193"/>
      <c r="O193"/>
      <c r="P193"/>
      <c r="Q193"/>
      <c r="R193"/>
    </row>
    <row r="194" spans="8:18">
      <c r="H194"/>
      <c r="I194"/>
      <c r="J194"/>
      <c r="K194"/>
      <c r="L194"/>
      <c r="M194"/>
      <c r="N194"/>
      <c r="O194"/>
      <c r="P194"/>
      <c r="Q194"/>
      <c r="R194"/>
    </row>
    <row r="195" spans="8:18">
      <c r="H195"/>
      <c r="I195"/>
      <c r="J195"/>
      <c r="K195"/>
      <c r="L195"/>
      <c r="M195"/>
      <c r="N195"/>
      <c r="O195"/>
      <c r="P195"/>
      <c r="Q195"/>
      <c r="R195"/>
    </row>
    <row r="196" spans="8:18">
      <c r="H196"/>
      <c r="I196"/>
      <c r="J196"/>
      <c r="K196"/>
      <c r="L196"/>
      <c r="M196"/>
      <c r="N196"/>
      <c r="O196"/>
      <c r="P196"/>
      <c r="Q196"/>
      <c r="R196"/>
    </row>
    <row r="197" spans="8:18">
      <c r="H197"/>
      <c r="I197"/>
      <c r="J197"/>
      <c r="K197"/>
      <c r="L197"/>
      <c r="M197"/>
      <c r="N197"/>
      <c r="O197"/>
      <c r="P197"/>
      <c r="Q197"/>
      <c r="R197"/>
    </row>
    <row r="198" spans="8:18">
      <c r="H198"/>
      <c r="I198"/>
      <c r="J198"/>
      <c r="K198"/>
      <c r="L198"/>
      <c r="M198"/>
      <c r="N198"/>
      <c r="O198"/>
      <c r="P198"/>
      <c r="Q198"/>
      <c r="R198"/>
    </row>
    <row r="199" spans="8:18">
      <c r="H199"/>
      <c r="I199"/>
      <c r="J199"/>
      <c r="K199"/>
      <c r="L199"/>
      <c r="M199"/>
      <c r="N199"/>
      <c r="O199"/>
      <c r="P199"/>
      <c r="Q199"/>
      <c r="R199"/>
    </row>
    <row r="200" spans="8:18">
      <c r="H200"/>
      <c r="I200"/>
      <c r="J200"/>
      <c r="K200"/>
      <c r="L200"/>
      <c r="M200"/>
      <c r="N200"/>
      <c r="O200"/>
      <c r="P200"/>
      <c r="Q200"/>
      <c r="R200"/>
    </row>
    <row r="201" spans="8:18">
      <c r="H201"/>
      <c r="I201"/>
      <c r="J201"/>
      <c r="K201"/>
      <c r="L201"/>
      <c r="M201"/>
      <c r="N201"/>
      <c r="O201"/>
      <c r="P201"/>
      <c r="Q201"/>
      <c r="R201"/>
    </row>
    <row r="202" spans="8:18">
      <c r="H202"/>
      <c r="I202"/>
      <c r="J202"/>
      <c r="K202"/>
      <c r="L202"/>
      <c r="M202"/>
      <c r="N202"/>
      <c r="O202"/>
      <c r="P202"/>
      <c r="Q202"/>
      <c r="R202"/>
    </row>
    <row r="203" spans="8:18">
      <c r="H203"/>
      <c r="I203"/>
      <c r="J203"/>
      <c r="K203"/>
      <c r="L203"/>
      <c r="M203"/>
      <c r="N203"/>
      <c r="O203"/>
      <c r="P203"/>
      <c r="Q203"/>
      <c r="R203"/>
    </row>
    <row r="204" spans="8:18">
      <c r="H204"/>
      <c r="I204"/>
      <c r="J204"/>
      <c r="K204"/>
      <c r="L204"/>
      <c r="M204"/>
      <c r="N204"/>
      <c r="O204"/>
      <c r="P204"/>
      <c r="Q204"/>
      <c r="R204"/>
    </row>
    <row r="205" spans="8:18">
      <c r="H205"/>
      <c r="I205"/>
      <c r="J205"/>
      <c r="K205"/>
      <c r="L205"/>
      <c r="M205"/>
      <c r="N205"/>
      <c r="O205"/>
      <c r="P205"/>
      <c r="Q205"/>
      <c r="R205"/>
    </row>
    <row r="206" spans="8:18">
      <c r="H206"/>
      <c r="I206"/>
      <c r="J206"/>
      <c r="K206"/>
      <c r="L206"/>
      <c r="M206"/>
      <c r="N206"/>
      <c r="O206"/>
      <c r="P206"/>
      <c r="Q206"/>
      <c r="R206"/>
    </row>
    <row r="207" spans="8:18">
      <c r="H207"/>
      <c r="I207"/>
      <c r="J207"/>
      <c r="K207"/>
      <c r="L207"/>
      <c r="M207"/>
      <c r="N207"/>
      <c r="O207"/>
      <c r="P207"/>
      <c r="Q207"/>
      <c r="R207"/>
    </row>
    <row r="208" spans="8:18">
      <c r="H208"/>
      <c r="I208"/>
      <c r="J208"/>
      <c r="K208"/>
      <c r="L208"/>
      <c r="M208"/>
      <c r="N208"/>
      <c r="O208"/>
      <c r="P208"/>
      <c r="Q208"/>
      <c r="R208"/>
    </row>
    <row r="209" spans="8:18">
      <c r="H209"/>
      <c r="I209"/>
      <c r="J209"/>
      <c r="K209"/>
      <c r="L209"/>
      <c r="M209"/>
      <c r="N209"/>
      <c r="O209"/>
      <c r="P209"/>
      <c r="Q209"/>
      <c r="R209"/>
    </row>
    <row r="210" spans="8:18">
      <c r="H210"/>
      <c r="I210"/>
      <c r="J210"/>
      <c r="K210"/>
      <c r="L210"/>
      <c r="M210"/>
      <c r="N210"/>
      <c r="O210"/>
      <c r="P210"/>
      <c r="Q210"/>
      <c r="R210"/>
    </row>
    <row r="211" spans="8:18">
      <c r="H211"/>
      <c r="I211"/>
      <c r="J211"/>
      <c r="K211"/>
      <c r="L211"/>
      <c r="M211"/>
      <c r="N211"/>
      <c r="O211"/>
      <c r="P211"/>
      <c r="Q211"/>
      <c r="R211"/>
    </row>
    <row r="212" spans="8:18">
      <c r="H212"/>
      <c r="I212"/>
      <c r="J212"/>
      <c r="K212"/>
      <c r="L212"/>
      <c r="M212"/>
      <c r="N212"/>
      <c r="O212"/>
      <c r="P212"/>
      <c r="Q212"/>
      <c r="R212"/>
    </row>
    <row r="213" spans="8:18">
      <c r="H213"/>
      <c r="I213"/>
      <c r="J213"/>
      <c r="K213"/>
      <c r="L213"/>
      <c r="M213"/>
      <c r="N213"/>
      <c r="O213"/>
      <c r="P213"/>
      <c r="Q213"/>
      <c r="R213"/>
    </row>
    <row r="214" spans="8:18">
      <c r="H214"/>
      <c r="I214"/>
      <c r="J214"/>
      <c r="K214"/>
      <c r="L214"/>
      <c r="M214"/>
      <c r="N214"/>
      <c r="O214"/>
      <c r="P214"/>
      <c r="Q214"/>
      <c r="R214"/>
    </row>
    <row r="215" spans="8:18">
      <c r="H215"/>
      <c r="I215"/>
      <c r="J215"/>
      <c r="K215"/>
      <c r="L215"/>
      <c r="M215"/>
      <c r="N215"/>
      <c r="O215"/>
      <c r="P215"/>
      <c r="Q215"/>
      <c r="R215"/>
    </row>
    <row r="216" spans="8:18">
      <c r="H216"/>
      <c r="I216"/>
      <c r="J216"/>
      <c r="K216"/>
      <c r="L216"/>
      <c r="M216"/>
      <c r="N216"/>
      <c r="O216"/>
      <c r="P216"/>
      <c r="Q216"/>
      <c r="R216"/>
    </row>
    <row r="217" spans="8:18">
      <c r="H217"/>
      <c r="I217"/>
      <c r="J217"/>
      <c r="K217"/>
      <c r="L217"/>
      <c r="M217"/>
      <c r="N217"/>
      <c r="O217"/>
      <c r="P217"/>
      <c r="Q217"/>
      <c r="R217"/>
    </row>
    <row r="218" spans="8:18">
      <c r="H218"/>
      <c r="I218"/>
      <c r="J218"/>
      <c r="K218"/>
      <c r="L218"/>
      <c r="M218"/>
      <c r="N218"/>
      <c r="O218"/>
      <c r="P218"/>
      <c r="Q218"/>
      <c r="R218"/>
    </row>
    <row r="219" spans="8:18">
      <c r="H219"/>
      <c r="I219"/>
      <c r="J219"/>
      <c r="K219"/>
      <c r="L219"/>
      <c r="M219"/>
      <c r="N219"/>
      <c r="O219"/>
      <c r="P219"/>
      <c r="Q219"/>
      <c r="R219"/>
    </row>
    <row r="220" spans="8:18">
      <c r="H220"/>
      <c r="I220"/>
      <c r="J220"/>
      <c r="K220"/>
      <c r="L220"/>
      <c r="M220"/>
      <c r="N220"/>
      <c r="O220"/>
      <c r="P220"/>
      <c r="Q220"/>
      <c r="R220"/>
    </row>
    <row r="221" spans="8:18">
      <c r="H221"/>
      <c r="I221"/>
      <c r="J221"/>
      <c r="K221"/>
      <c r="L221"/>
      <c r="M221"/>
      <c r="N221"/>
      <c r="O221"/>
      <c r="P221"/>
      <c r="Q221"/>
      <c r="R221"/>
    </row>
    <row r="222" spans="8:18">
      <c r="H222"/>
      <c r="I222"/>
      <c r="J222"/>
      <c r="K222"/>
      <c r="L222"/>
      <c r="M222"/>
      <c r="N222"/>
      <c r="O222"/>
      <c r="P222"/>
      <c r="Q222"/>
      <c r="R222"/>
    </row>
    <row r="223" spans="8:18">
      <c r="H223"/>
      <c r="I223"/>
      <c r="J223"/>
      <c r="K223"/>
      <c r="L223"/>
      <c r="M223"/>
      <c r="N223"/>
      <c r="O223"/>
      <c r="P223"/>
      <c r="Q223"/>
      <c r="R223"/>
    </row>
    <row r="224" spans="8:18">
      <c r="H224"/>
      <c r="I224"/>
      <c r="J224"/>
      <c r="K224"/>
      <c r="L224"/>
      <c r="M224"/>
      <c r="N224"/>
      <c r="O224"/>
      <c r="P224"/>
      <c r="Q224"/>
      <c r="R224"/>
    </row>
    <row r="225" spans="8:18">
      <c r="H225"/>
      <c r="I225"/>
      <c r="J225"/>
      <c r="K225"/>
      <c r="L225"/>
      <c r="M225"/>
      <c r="N225"/>
      <c r="O225"/>
      <c r="P225"/>
      <c r="Q225"/>
      <c r="R225"/>
    </row>
    <row r="226" spans="8:18">
      <c r="H226"/>
      <c r="I226"/>
      <c r="J226"/>
      <c r="K226"/>
      <c r="L226"/>
      <c r="M226"/>
      <c r="N226"/>
      <c r="O226"/>
      <c r="P226"/>
      <c r="Q226"/>
      <c r="R226"/>
    </row>
    <row r="227" spans="8:18">
      <c r="H227"/>
      <c r="I227"/>
      <c r="J227"/>
      <c r="K227"/>
      <c r="L227"/>
      <c r="M227"/>
      <c r="N227"/>
      <c r="O227"/>
      <c r="P227"/>
      <c r="Q227"/>
      <c r="R227"/>
    </row>
    <row r="228" spans="8:18">
      <c r="H228"/>
      <c r="I228"/>
      <c r="J228"/>
      <c r="K228"/>
      <c r="L228"/>
      <c r="M228"/>
      <c r="N228"/>
      <c r="O228"/>
      <c r="P228"/>
      <c r="Q228"/>
      <c r="R228"/>
    </row>
    <row r="229" spans="8:18">
      <c r="H229"/>
      <c r="I229"/>
      <c r="J229"/>
      <c r="K229"/>
      <c r="L229"/>
      <c r="M229"/>
      <c r="N229"/>
      <c r="O229"/>
      <c r="P229"/>
      <c r="Q229"/>
      <c r="R229"/>
    </row>
    <row r="230" spans="8:18">
      <c r="H230"/>
      <c r="I230"/>
      <c r="J230"/>
      <c r="K230"/>
      <c r="L230"/>
      <c r="M230"/>
      <c r="N230"/>
      <c r="O230"/>
      <c r="P230"/>
      <c r="Q230"/>
      <c r="R230"/>
    </row>
    <row r="231" spans="8:18">
      <c r="H231"/>
      <c r="I231"/>
      <c r="J231"/>
      <c r="K231"/>
      <c r="L231"/>
      <c r="M231"/>
      <c r="N231"/>
      <c r="O231"/>
      <c r="P231"/>
      <c r="Q231"/>
      <c r="R231"/>
    </row>
    <row r="232" spans="8:18">
      <c r="H232"/>
      <c r="I232"/>
      <c r="J232"/>
      <c r="K232"/>
      <c r="L232"/>
      <c r="M232"/>
      <c r="N232"/>
      <c r="O232"/>
      <c r="P232"/>
      <c r="Q232"/>
      <c r="R232"/>
    </row>
    <row r="233" spans="8:18">
      <c r="H233"/>
      <c r="I233"/>
      <c r="J233"/>
      <c r="K233"/>
      <c r="L233"/>
      <c r="M233"/>
      <c r="N233"/>
      <c r="O233"/>
      <c r="P233"/>
      <c r="Q233"/>
      <c r="R233"/>
    </row>
    <row r="234" spans="8:18">
      <c r="H234"/>
      <c r="I234"/>
      <c r="J234"/>
      <c r="K234"/>
      <c r="L234"/>
      <c r="M234"/>
      <c r="N234"/>
      <c r="O234"/>
      <c r="P234"/>
      <c r="Q234"/>
      <c r="R234"/>
    </row>
    <row r="235" spans="8:18">
      <c r="H235"/>
      <c r="I235"/>
      <c r="J235"/>
      <c r="K235"/>
      <c r="L235"/>
      <c r="M235"/>
      <c r="N235"/>
      <c r="O235"/>
      <c r="P235"/>
      <c r="Q235"/>
      <c r="R235"/>
    </row>
    <row r="236" spans="8:18">
      <c r="H236"/>
      <c r="I236"/>
      <c r="J236"/>
      <c r="K236"/>
      <c r="L236"/>
      <c r="M236"/>
      <c r="N236"/>
      <c r="O236"/>
      <c r="P236"/>
      <c r="Q236"/>
      <c r="R236"/>
    </row>
    <row r="237" spans="8:18">
      <c r="H237"/>
      <c r="I237"/>
      <c r="J237"/>
      <c r="K237"/>
      <c r="L237"/>
      <c r="M237"/>
      <c r="N237"/>
      <c r="O237"/>
      <c r="P237"/>
      <c r="Q237"/>
      <c r="R237"/>
    </row>
    <row r="238" spans="8:18">
      <c r="H238"/>
      <c r="I238"/>
      <c r="J238"/>
      <c r="K238"/>
      <c r="L238"/>
      <c r="M238"/>
      <c r="N238"/>
      <c r="O238"/>
      <c r="P238"/>
      <c r="Q238"/>
      <c r="R238"/>
    </row>
    <row r="239" spans="8:18">
      <c r="H239"/>
      <c r="I239"/>
      <c r="J239"/>
      <c r="K239"/>
      <c r="L239"/>
      <c r="M239"/>
      <c r="N239"/>
      <c r="O239"/>
      <c r="P239"/>
      <c r="Q239"/>
      <c r="R239"/>
    </row>
    <row r="240" spans="8:18">
      <c r="H240"/>
      <c r="I240"/>
      <c r="J240"/>
      <c r="K240"/>
      <c r="L240"/>
      <c r="M240"/>
      <c r="N240"/>
      <c r="O240"/>
      <c r="P240"/>
      <c r="Q240"/>
      <c r="R240"/>
    </row>
    <row r="241" spans="8:18">
      <c r="H241"/>
      <c r="I241"/>
      <c r="J241"/>
      <c r="K241"/>
      <c r="L241"/>
      <c r="M241"/>
      <c r="N241"/>
      <c r="O241"/>
      <c r="P241"/>
      <c r="Q241"/>
      <c r="R241"/>
    </row>
    <row r="242" spans="8:18">
      <c r="H242"/>
      <c r="I242"/>
      <c r="J242"/>
      <c r="K242"/>
      <c r="L242"/>
      <c r="M242"/>
      <c r="N242"/>
      <c r="O242"/>
      <c r="P242"/>
      <c r="Q242"/>
      <c r="R242"/>
    </row>
    <row r="243" spans="8:18">
      <c r="H243"/>
      <c r="I243"/>
      <c r="J243"/>
      <c r="K243"/>
      <c r="L243"/>
      <c r="M243"/>
      <c r="N243"/>
      <c r="O243"/>
      <c r="P243"/>
      <c r="Q243"/>
      <c r="R243"/>
    </row>
    <row r="244" spans="8:18">
      <c r="H244"/>
      <c r="I244"/>
      <c r="J244"/>
      <c r="K244"/>
      <c r="L244"/>
      <c r="M244"/>
      <c r="N244"/>
      <c r="O244"/>
      <c r="P244"/>
      <c r="Q244"/>
      <c r="R244"/>
    </row>
    <row r="245" spans="8:18">
      <c r="H245"/>
      <c r="I245"/>
      <c r="J245"/>
      <c r="K245"/>
      <c r="L245"/>
      <c r="M245"/>
      <c r="N245"/>
      <c r="O245"/>
      <c r="P245"/>
      <c r="Q245"/>
      <c r="R245"/>
    </row>
    <row r="246" spans="8:18">
      <c r="H246"/>
      <c r="I246"/>
      <c r="J246"/>
      <c r="K246"/>
      <c r="L246"/>
      <c r="M246"/>
      <c r="N246"/>
      <c r="O246"/>
      <c r="P246"/>
      <c r="Q246"/>
      <c r="R246"/>
    </row>
    <row r="247" spans="8:18">
      <c r="H247"/>
      <c r="I247"/>
      <c r="J247"/>
      <c r="K247"/>
      <c r="L247"/>
      <c r="M247"/>
      <c r="N247"/>
      <c r="O247"/>
      <c r="P247"/>
      <c r="Q247"/>
      <c r="R247"/>
    </row>
    <row r="248" spans="8:18">
      <c r="H248"/>
      <c r="I248"/>
      <c r="J248"/>
      <c r="K248"/>
      <c r="L248"/>
      <c r="M248"/>
      <c r="N248"/>
      <c r="O248"/>
      <c r="P248"/>
      <c r="Q248"/>
      <c r="R248"/>
    </row>
    <row r="249" spans="8:18">
      <c r="H249"/>
      <c r="I249"/>
      <c r="J249"/>
      <c r="K249"/>
      <c r="L249"/>
      <c r="M249"/>
      <c r="N249"/>
      <c r="O249"/>
      <c r="P249"/>
      <c r="Q249"/>
      <c r="R249"/>
    </row>
    <row r="250" spans="8:18">
      <c r="H250"/>
      <c r="I250"/>
      <c r="J250"/>
      <c r="K250"/>
      <c r="L250"/>
      <c r="M250"/>
      <c r="N250"/>
      <c r="O250"/>
      <c r="P250"/>
      <c r="Q250"/>
      <c r="R250"/>
    </row>
    <row r="251" spans="8:18">
      <c r="H251"/>
      <c r="I251"/>
      <c r="J251"/>
      <c r="K251"/>
      <c r="L251"/>
      <c r="M251"/>
      <c r="N251"/>
      <c r="O251"/>
      <c r="P251"/>
      <c r="Q251"/>
      <c r="R251"/>
    </row>
    <row r="252" spans="8:18">
      <c r="H252"/>
      <c r="I252"/>
      <c r="J252"/>
      <c r="K252"/>
      <c r="L252"/>
      <c r="M252"/>
      <c r="N252"/>
      <c r="O252"/>
      <c r="P252"/>
      <c r="Q252"/>
      <c r="R252"/>
    </row>
    <row r="253" spans="8:18">
      <c r="H253"/>
      <c r="I253"/>
      <c r="J253"/>
      <c r="K253"/>
      <c r="L253"/>
      <c r="M253"/>
      <c r="N253"/>
      <c r="O253"/>
      <c r="P253"/>
      <c r="Q253"/>
      <c r="R253"/>
    </row>
    <row r="254" spans="8:18">
      <c r="H254"/>
      <c r="I254"/>
      <c r="J254"/>
      <c r="K254"/>
      <c r="L254"/>
      <c r="M254"/>
      <c r="N254"/>
      <c r="O254"/>
      <c r="P254"/>
      <c r="Q254"/>
      <c r="R254"/>
    </row>
  </sheetData>
  <mergeCells count="2">
    <mergeCell ref="B18:U18"/>
    <mergeCell ref="B25:E25"/>
  </mergeCells>
  <pageMargins left="0.7" right="0.7" top="0.75" bottom="0.75" header="0.3" footer="0.3"/>
  <pageSetup orientation="portrait" verticalDpi="0" r:id="rId1"/>
  <ignoredErrors>
    <ignoredError sqref="E28:E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Diane Taylor</cp:lastModifiedBy>
  <cp:lastPrinted>2017-05-24T00:43:43Z</cp:lastPrinted>
  <dcterms:created xsi:type="dcterms:W3CDTF">2012-03-05T18:56:04Z</dcterms:created>
  <dcterms:modified xsi:type="dcterms:W3CDTF">2020-01-24T21:46:36Z</dcterms:modified>
</cp:coreProperties>
</file>