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L:\ETPL-Regulatory\2020 IRM\OEB Questions-Revisions-Jan 2020\"/>
    </mc:Choice>
  </mc:AlternateContent>
  <bookViews>
    <workbookView xWindow="-3945" yWindow="-20955" windowWidth="28800" windowHeight="20955" tabRatio="855" firstSheet="2"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LRAM'!$B$219</definedName>
    <definedName name="Table_5_c.__2017_Lost_Revenues_Work_Form">'5.  2015-2020 LRAM'!$B$402</definedName>
    <definedName name="Table_5_d.__2018_Lost_Revenues_Work_Form">'5.  2015-2020 LRAM'!$B$591</definedName>
    <definedName name="Table_5_e.__2019_Lost_Revenues_Work_Form">'5.  2015-2020 LRAM'!$B$774</definedName>
    <definedName name="Table_5_f.__2020_Lost_Revenues_Work_Form">'5.  2015-2020 LRAM'!$B$957</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3" i="85" l="1"/>
  <c r="F42" i="85"/>
  <c r="F41" i="85"/>
  <c r="D43" i="85"/>
  <c r="D42" i="85"/>
  <c r="G157" i="46" l="1"/>
  <c r="H157" i="46" s="1"/>
  <c r="I157" i="46" s="1"/>
  <c r="J157" i="46" s="1"/>
  <c r="K157" i="46" s="1"/>
  <c r="L157" i="46" s="1"/>
  <c r="M157" i="46" s="1"/>
  <c r="F157" i="46"/>
  <c r="E157" i="46"/>
  <c r="E43" i="85" l="1"/>
  <c r="E41" i="85" l="1"/>
  <c r="E42" i="85"/>
  <c r="E22" i="85"/>
  <c r="D58" i="79" s="1"/>
  <c r="E58" i="79" s="1"/>
  <c r="F58" i="79" s="1"/>
  <c r="G58" i="79" s="1"/>
  <c r="H58" i="79" s="1"/>
  <c r="I58" i="79" s="1"/>
  <c r="J58" i="79" s="1"/>
  <c r="K58" i="79" s="1"/>
  <c r="L58" i="79" s="1"/>
  <c r="M58" i="79" s="1"/>
  <c r="O73" i="85" l="1"/>
  <c r="J73" i="85"/>
  <c r="J349" i="46" l="1"/>
  <c r="J163" i="46"/>
  <c r="L289" i="46"/>
  <c r="H160" i="46"/>
  <c r="I349" i="46" l="1"/>
  <c r="L349" i="46"/>
  <c r="S163" i="46"/>
  <c r="T160" i="46"/>
  <c r="X163" i="46"/>
  <c r="W163" i="46"/>
  <c r="M160" i="46"/>
  <c r="H163" i="46"/>
  <c r="V163" i="46"/>
  <c r="Q289" i="46"/>
  <c r="G349" i="46"/>
  <c r="E349" i="46"/>
  <c r="F349" i="46"/>
  <c r="R163" i="46"/>
  <c r="F163" i="46"/>
  <c r="U289" i="46"/>
  <c r="R160" i="46"/>
  <c r="M289" i="46"/>
  <c r="P160" i="46"/>
  <c r="I160" i="46"/>
  <c r="H349" i="46"/>
  <c r="T163" i="46"/>
  <c r="L160" i="46"/>
  <c r="G289" i="46"/>
  <c r="J289" i="46"/>
  <c r="U160" i="46"/>
  <c r="J160" i="46"/>
  <c r="K349" i="46"/>
  <c r="K163" i="46"/>
  <c r="I289" i="46"/>
  <c r="M163" i="46"/>
  <c r="V160" i="46"/>
  <c r="V289" i="46"/>
  <c r="P163" i="46"/>
  <c r="S160" i="46"/>
  <c r="W160" i="46"/>
  <c r="U163" i="46"/>
  <c r="Q163" i="46"/>
  <c r="W289" i="46"/>
  <c r="X289" i="46"/>
  <c r="T289" i="46"/>
  <c r="S289" i="46"/>
  <c r="P289" i="46"/>
  <c r="E289" i="46"/>
  <c r="F289" i="46"/>
  <c r="Q160" i="46"/>
  <c r="F160" i="46"/>
  <c r="K289" i="46"/>
  <c r="G160" i="46"/>
  <c r="M349" i="46"/>
  <c r="X160" i="46"/>
  <c r="I163" i="46"/>
  <c r="K160" i="46"/>
  <c r="R289" i="46"/>
  <c r="H289" i="46"/>
  <c r="L163" i="46"/>
  <c r="G163" i="46"/>
  <c r="E163" i="46"/>
  <c r="P50" i="85" l="1"/>
  <c r="P68" i="85" l="1"/>
  <c r="P67" i="85"/>
  <c r="P66" i="85"/>
  <c r="P65" i="85"/>
  <c r="P64" i="85"/>
  <c r="P63" i="85"/>
  <c r="P62" i="85"/>
  <c r="P61" i="85"/>
  <c r="P60" i="85"/>
  <c r="P59" i="85"/>
  <c r="P49" i="85"/>
  <c r="P48" i="85"/>
  <c r="P47" i="85"/>
  <c r="P46" i="85"/>
  <c r="P45" i="85"/>
  <c r="P44" i="85"/>
  <c r="P43" i="85"/>
  <c r="K48" i="85"/>
  <c r="K43" i="85"/>
  <c r="K44" i="85"/>
  <c r="K45" i="85"/>
  <c r="K46" i="85"/>
  <c r="K47" i="85"/>
  <c r="P33" i="85"/>
  <c r="K59" i="85" l="1"/>
  <c r="P58" i="85"/>
  <c r="P70" i="85" s="1"/>
  <c r="K58" i="85"/>
  <c r="P42" i="85"/>
  <c r="P52" i="85" s="1"/>
  <c r="K42" i="85"/>
  <c r="K52" i="85" s="1"/>
  <c r="K70" i="85" l="1"/>
  <c r="P32" i="85"/>
  <c r="P35" i="85" s="1"/>
  <c r="K33" i="85" l="1"/>
  <c r="K32" i="85"/>
  <c r="K35" i="85" s="1"/>
  <c r="Q682" i="79" l="1"/>
  <c r="O682" i="79"/>
  <c r="Q701" i="79"/>
  <c r="O701" i="79"/>
  <c r="AC124" i="79" l="1"/>
  <c r="AB124" i="79"/>
  <c r="AA124" i="79"/>
  <c r="Z124" i="79"/>
  <c r="Y124" i="79"/>
  <c r="AC58" i="79"/>
  <c r="AB59" i="79"/>
  <c r="AA59" i="79"/>
  <c r="Z59" i="79"/>
  <c r="Y58" i="79"/>
  <c r="Z58" i="79" l="1"/>
  <c r="AC59" i="79"/>
  <c r="Y59" i="79"/>
  <c r="AA58" i="79"/>
  <c r="AB58" i="79"/>
  <c r="C51" i="47"/>
  <c r="C52" i="47" s="1"/>
  <c r="AF215" i="79"/>
  <c r="E160" i="46" l="1"/>
  <c r="V494" i="79" l="1"/>
  <c r="U494" i="79"/>
  <c r="S494" i="79"/>
  <c r="R494" i="79"/>
  <c r="O494" i="79"/>
  <c r="O679" i="79" s="1"/>
  <c r="E701" i="79"/>
  <c r="P701" i="79" s="1"/>
  <c r="E682" i="79"/>
  <c r="P682" i="79" s="1"/>
  <c r="E679" i="79"/>
  <c r="E666" i="79"/>
  <c r="E663" i="79"/>
  <c r="E494" i="79"/>
  <c r="P494" i="79" s="1"/>
  <c r="E475" i="79"/>
  <c r="F475" i="79" s="1"/>
  <c r="M494" i="79"/>
  <c r="X494" i="79" s="1"/>
  <c r="L494" i="79"/>
  <c r="W494" i="79" s="1"/>
  <c r="K494" i="79"/>
  <c r="J494" i="79"/>
  <c r="I494" i="79"/>
  <c r="T494" i="79" s="1"/>
  <c r="H494" i="79"/>
  <c r="G481" i="79"/>
  <c r="E481" i="79" s="1"/>
  <c r="F481" i="79" s="1"/>
  <c r="F494" i="79" l="1"/>
  <c r="Q494" i="79"/>
  <c r="Q679" i="79" s="1"/>
  <c r="P679" i="79"/>
  <c r="AL526" i="79"/>
  <c r="AK526" i="79"/>
  <c r="AJ526" i="79"/>
  <c r="AI526" i="79"/>
  <c r="AH526" i="79"/>
  <c r="AG526" i="79"/>
  <c r="AF526" i="79"/>
  <c r="AE526" i="79"/>
  <c r="AD526" i="79"/>
  <c r="AC526" i="79"/>
  <c r="AB526" i="79"/>
  <c r="AA526" i="79"/>
  <c r="Z526" i="79"/>
  <c r="Y526" i="79"/>
  <c r="N526" i="79"/>
  <c r="AM525" i="79"/>
  <c r="AL478" i="79"/>
  <c r="AK478" i="79"/>
  <c r="AJ478" i="79"/>
  <c r="AI478" i="79"/>
  <c r="AH478" i="79"/>
  <c r="AG478" i="79"/>
  <c r="AF478" i="79"/>
  <c r="AE478" i="79"/>
  <c r="AD478" i="79"/>
  <c r="AC478" i="79"/>
  <c r="AB478" i="79"/>
  <c r="AA478" i="79"/>
  <c r="Z478" i="79"/>
  <c r="Y478" i="79"/>
  <c r="AM477" i="79"/>
  <c r="N187" i="79" l="1"/>
  <c r="D22" i="45" l="1"/>
  <c r="O936" i="79" l="1"/>
  <c r="AM142" i="79" l="1"/>
  <c r="O1119" i="79" l="1"/>
  <c r="O753" i="79"/>
  <c r="O570" i="79"/>
  <c r="O381" i="79"/>
  <c r="O198" i="79"/>
  <c r="O513" i="46"/>
  <c r="O127" i="46"/>
  <c r="D198" i="79"/>
  <c r="N629" i="79" l="1"/>
  <c r="N440" i="79"/>
  <c r="N257" i="79"/>
  <c r="N73"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7" i="79"/>
  <c r="N1114" i="79"/>
  <c r="N1111" i="79"/>
  <c r="N1108" i="79"/>
  <c r="N1105" i="79"/>
  <c r="N1102" i="79"/>
  <c r="N1099" i="79"/>
  <c r="N1093" i="79"/>
  <c r="N1090" i="79"/>
  <c r="N1087" i="79"/>
  <c r="N1084" i="79"/>
  <c r="N1081" i="79"/>
  <c r="N1078" i="79"/>
  <c r="N1074" i="79"/>
  <c r="N1071" i="79"/>
  <c r="N1068" i="79"/>
  <c r="N1064" i="79"/>
  <c r="N1061" i="79"/>
  <c r="N1058" i="79"/>
  <c r="N1055" i="79"/>
  <c r="N1052" i="79"/>
  <c r="N1049" i="79"/>
  <c r="N1046" i="79"/>
  <c r="N1043" i="79"/>
  <c r="N1025" i="79"/>
  <c r="N1022" i="79"/>
  <c r="N1019" i="79"/>
  <c r="N1016" i="79"/>
  <c r="N1012" i="79"/>
  <c r="N1009" i="79"/>
  <c r="N1005" i="79"/>
  <c r="N1001" i="79"/>
  <c r="N998" i="79"/>
  <c r="N995" i="79"/>
  <c r="N991" i="79"/>
  <c r="N988" i="79"/>
  <c r="N985" i="79"/>
  <c r="N982" i="79"/>
  <c r="N979" i="79"/>
  <c r="N934" i="79"/>
  <c r="N931" i="79"/>
  <c r="N928" i="79"/>
  <c r="N925" i="79"/>
  <c r="N922" i="79"/>
  <c r="N919" i="79"/>
  <c r="N916" i="79"/>
  <c r="N910" i="79"/>
  <c r="N907" i="79"/>
  <c r="N904" i="79"/>
  <c r="N901" i="79"/>
  <c r="N898" i="79"/>
  <c r="N895" i="79"/>
  <c r="N891" i="79"/>
  <c r="N888" i="79"/>
  <c r="N885" i="79"/>
  <c r="N881" i="79"/>
  <c r="N878" i="79"/>
  <c r="N875" i="79"/>
  <c r="N872" i="79"/>
  <c r="N869" i="79"/>
  <c r="N866" i="79"/>
  <c r="N863" i="79"/>
  <c r="N860" i="79"/>
  <c r="N842" i="79"/>
  <c r="N839" i="79"/>
  <c r="N836" i="79"/>
  <c r="N833" i="79"/>
  <c r="N829" i="79"/>
  <c r="N826" i="79"/>
  <c r="N822" i="79"/>
  <c r="N818" i="79"/>
  <c r="N815" i="79"/>
  <c r="N812" i="79"/>
  <c r="N808" i="79"/>
  <c r="N805" i="79"/>
  <c r="N802" i="79"/>
  <c r="N799" i="79"/>
  <c r="N796" i="79"/>
  <c r="N751" i="79"/>
  <c r="N748" i="79"/>
  <c r="N745" i="79"/>
  <c r="N742" i="79"/>
  <c r="N739" i="79"/>
  <c r="N736" i="79"/>
  <c r="N733" i="79"/>
  <c r="N727" i="79"/>
  <c r="N724" i="79"/>
  <c r="N721" i="79"/>
  <c r="N718" i="79"/>
  <c r="N715" i="79"/>
  <c r="N712" i="79"/>
  <c r="N708" i="79"/>
  <c r="N705" i="79"/>
  <c r="N698" i="79"/>
  <c r="N695" i="79"/>
  <c r="N692" i="79"/>
  <c r="N689" i="79"/>
  <c r="N686" i="79"/>
  <c r="N683" i="79"/>
  <c r="N680" i="79"/>
  <c r="N677" i="79"/>
  <c r="N659" i="79"/>
  <c r="N656" i="79"/>
  <c r="N653" i="79"/>
  <c r="N650" i="79"/>
  <c r="N646" i="79"/>
  <c r="N643" i="79"/>
  <c r="N639" i="79"/>
  <c r="N635" i="79"/>
  <c r="N632" i="79"/>
  <c r="N625" i="79"/>
  <c r="N622" i="79"/>
  <c r="N619" i="79"/>
  <c r="N616" i="79"/>
  <c r="N613" i="79"/>
  <c r="N568" i="79"/>
  <c r="N565" i="79"/>
  <c r="N562" i="79"/>
  <c r="N559" i="79"/>
  <c r="N556" i="79"/>
  <c r="N553" i="79"/>
  <c r="N550" i="79"/>
  <c r="N544" i="79"/>
  <c r="N541" i="79"/>
  <c r="N538" i="79"/>
  <c r="N535" i="79"/>
  <c r="N532" i="79"/>
  <c r="N529" i="79"/>
  <c r="N522" i="79"/>
  <c r="N519" i="79"/>
  <c r="N516" i="79"/>
  <c r="N512" i="79"/>
  <c r="N509" i="79"/>
  <c r="N506" i="79"/>
  <c r="N503" i="79"/>
  <c r="N500" i="79"/>
  <c r="N497" i="79"/>
  <c r="N494" i="79"/>
  <c r="N491" i="79"/>
  <c r="N470" i="79"/>
  <c r="N467" i="79"/>
  <c r="N464" i="79"/>
  <c r="N461" i="79"/>
  <c r="N457" i="79"/>
  <c r="N454" i="79"/>
  <c r="N450" i="79"/>
  <c r="N446" i="79"/>
  <c r="N443" i="79"/>
  <c r="N436" i="79"/>
  <c r="N433" i="79"/>
  <c r="N430" i="79"/>
  <c r="N427" i="79"/>
  <c r="N424" i="79"/>
  <c r="N379" i="79"/>
  <c r="N376" i="79"/>
  <c r="N373" i="79"/>
  <c r="N370" i="79"/>
  <c r="N367" i="79"/>
  <c r="N364" i="79"/>
  <c r="N361" i="79"/>
  <c r="N355" i="79"/>
  <c r="N352" i="79"/>
  <c r="N349" i="79"/>
  <c r="N346" i="79"/>
  <c r="N343" i="79"/>
  <c r="N340" i="79"/>
  <c r="N336" i="79"/>
  <c r="N333" i="79"/>
  <c r="N330" i="79"/>
  <c r="N326" i="79"/>
  <c r="N323" i="79"/>
  <c r="N320" i="79"/>
  <c r="N317" i="79"/>
  <c r="N314" i="79"/>
  <c r="N311" i="79"/>
  <c r="N308" i="79"/>
  <c r="N305" i="79"/>
  <c r="N287" i="79"/>
  <c r="N284" i="79"/>
  <c r="N281" i="79"/>
  <c r="N278" i="79"/>
  <c r="N274" i="79"/>
  <c r="N271" i="79"/>
  <c r="N267" i="79"/>
  <c r="N263" i="79"/>
  <c r="N260" i="79"/>
  <c r="N253" i="79"/>
  <c r="N250" i="79"/>
  <c r="N247" i="79"/>
  <c r="N244" i="79"/>
  <c r="N241" i="79"/>
  <c r="N196" i="79"/>
  <c r="N193" i="79"/>
  <c r="N190" i="79"/>
  <c r="N184" i="79"/>
  <c r="N181" i="79"/>
  <c r="N178" i="79"/>
  <c r="N172" i="79"/>
  <c r="N169" i="79"/>
  <c r="N166" i="79"/>
  <c r="N163" i="79"/>
  <c r="N160" i="79"/>
  <c r="N157" i="79"/>
  <c r="N153" i="79"/>
  <c r="N150" i="79"/>
  <c r="N143" i="79"/>
  <c r="N140" i="79"/>
  <c r="N131" i="79"/>
  <c r="N128" i="79"/>
  <c r="N125" i="79"/>
  <c r="N103" i="79"/>
  <c r="N100" i="79"/>
  <c r="N97" i="79"/>
  <c r="N94" i="79"/>
  <c r="N90" i="79"/>
  <c r="N76" i="79"/>
  <c r="N66" i="79"/>
  <c r="N63" i="79"/>
  <c r="N55" i="79"/>
  <c r="N60" i="79"/>
  <c r="AM1113" i="79" l="1"/>
  <c r="AM1116" i="79"/>
  <c r="AE1052" i="79"/>
  <c r="Z1052" i="79"/>
  <c r="Y1039" i="79"/>
  <c r="Y1036" i="79"/>
  <c r="AD1009" i="79"/>
  <c r="Z1009" i="79"/>
  <c r="Y1009" i="79"/>
  <c r="AM1015" i="79"/>
  <c r="Y1016" i="79"/>
  <c r="AL1012" i="79"/>
  <c r="AM1011" i="79"/>
  <c r="AK1012" i="79"/>
  <c r="AJ1012" i="79"/>
  <c r="AI1012" i="79"/>
  <c r="AH1012" i="79"/>
  <c r="AG1012" i="79"/>
  <c r="AF1012" i="79"/>
  <c r="AE1012" i="79"/>
  <c r="AD1012" i="79"/>
  <c r="AC1012" i="79"/>
  <c r="AB1012" i="79"/>
  <c r="AA1012" i="79"/>
  <c r="Z1012" i="79"/>
  <c r="Y1012" i="79"/>
  <c r="AL1009" i="79"/>
  <c r="AK1009" i="79"/>
  <c r="AJ1009" i="79"/>
  <c r="AI1009" i="79"/>
  <c r="AH1009" i="79"/>
  <c r="AG1009" i="79"/>
  <c r="AF1009" i="79"/>
  <c r="AE1009" i="79"/>
  <c r="AC1009" i="79"/>
  <c r="AB1009" i="79"/>
  <c r="AA1009" i="79"/>
  <c r="AM1008" i="79"/>
  <c r="Y1005" i="79"/>
  <c r="Y998" i="79"/>
  <c r="Y995" i="79"/>
  <c r="Y991" i="79"/>
  <c r="Y982" i="79"/>
  <c r="Y979" i="79"/>
  <c r="Y975" i="79"/>
  <c r="Y885" i="79"/>
  <c r="AL881" i="79"/>
  <c r="Y860" i="79"/>
  <c r="Y842" i="79"/>
  <c r="Y829" i="79"/>
  <c r="AL829" i="79"/>
  <c r="AK829" i="79"/>
  <c r="AJ829" i="79"/>
  <c r="AI829" i="79"/>
  <c r="AH829" i="79"/>
  <c r="AG829" i="79"/>
  <c r="AF829" i="79"/>
  <c r="AE829" i="79"/>
  <c r="AD829" i="79"/>
  <c r="AC829" i="79"/>
  <c r="AB829" i="79"/>
  <c r="AA829" i="79"/>
  <c r="Z829" i="79"/>
  <c r="AM828" i="79"/>
  <c r="AL826" i="79"/>
  <c r="AK826" i="79"/>
  <c r="AJ826" i="79"/>
  <c r="AI826" i="79"/>
  <c r="AH826" i="79"/>
  <c r="AG826" i="79"/>
  <c r="AF826" i="79"/>
  <c r="AE826" i="79"/>
  <c r="AD826" i="79"/>
  <c r="AC826" i="79"/>
  <c r="AB826" i="79"/>
  <c r="AA826" i="79"/>
  <c r="Z826" i="79"/>
  <c r="Y826" i="79"/>
  <c r="AM825" i="79"/>
  <c r="Y822" i="79"/>
  <c r="Y708" i="79"/>
  <c r="Y702" i="79"/>
  <c r="Y686" i="79"/>
  <c r="AM669" i="79"/>
  <c r="AM666" i="79"/>
  <c r="AM663" i="79"/>
  <c r="Y659" i="79"/>
  <c r="Y656" i="79"/>
  <c r="Y646" i="79"/>
  <c r="Y643" i="79"/>
  <c r="Y639" i="79"/>
  <c r="AL646" i="79"/>
  <c r="AK646" i="79"/>
  <c r="AJ646" i="79"/>
  <c r="AI646" i="79"/>
  <c r="AH646" i="79"/>
  <c r="AG646" i="79"/>
  <c r="AF646" i="79"/>
  <c r="AE646" i="79"/>
  <c r="AD646" i="79"/>
  <c r="AC646" i="79"/>
  <c r="AB646" i="79"/>
  <c r="AA646" i="79"/>
  <c r="Z646" i="79"/>
  <c r="AM645" i="79"/>
  <c r="AL643" i="79"/>
  <c r="AK643" i="79"/>
  <c r="AJ643" i="79"/>
  <c r="AI643" i="79"/>
  <c r="AH643" i="79"/>
  <c r="AG643" i="79"/>
  <c r="AF643" i="79"/>
  <c r="AE643" i="79"/>
  <c r="AD643" i="79"/>
  <c r="AC643" i="79"/>
  <c r="AB643" i="79"/>
  <c r="AA643" i="79"/>
  <c r="Z643" i="79"/>
  <c r="AM642" i="79"/>
  <c r="Y625" i="79"/>
  <c r="Y616" i="79"/>
  <c r="AM528" i="79"/>
  <c r="AM521" i="79"/>
  <c r="Y529" i="79"/>
  <c r="Y454" i="79"/>
  <c r="Y457" i="79"/>
  <c r="AL457" i="79"/>
  <c r="AK457" i="79"/>
  <c r="AJ457" i="79"/>
  <c r="AI457" i="79"/>
  <c r="AH457" i="79"/>
  <c r="AG457" i="79"/>
  <c r="AF457" i="79"/>
  <c r="AE457" i="79"/>
  <c r="AD457" i="79"/>
  <c r="AC457" i="79"/>
  <c r="AB457" i="79"/>
  <c r="AA457" i="79"/>
  <c r="Z457" i="79"/>
  <c r="AM456" i="79"/>
  <c r="AL454" i="79"/>
  <c r="AK454" i="79"/>
  <c r="AJ454" i="79"/>
  <c r="AI454" i="79"/>
  <c r="AH454" i="79"/>
  <c r="AG454" i="79"/>
  <c r="AF454" i="79"/>
  <c r="AE454" i="79"/>
  <c r="AD454" i="79"/>
  <c r="AC454" i="79"/>
  <c r="AB454" i="79"/>
  <c r="AA454" i="79"/>
  <c r="Z454" i="79"/>
  <c r="AM453" i="79"/>
  <c r="Y450" i="79"/>
  <c r="Y373" i="79"/>
  <c r="Y379" i="79"/>
  <c r="AL274" i="79"/>
  <c r="AK274" i="79"/>
  <c r="AJ274" i="79"/>
  <c r="AI274" i="79"/>
  <c r="AH274" i="79"/>
  <c r="AG274" i="79"/>
  <c r="AF274" i="79"/>
  <c r="AE274" i="79"/>
  <c r="AD274" i="79"/>
  <c r="AC274" i="79"/>
  <c r="AB274" i="79"/>
  <c r="AA274" i="79"/>
  <c r="Z274" i="79"/>
  <c r="Y274" i="79"/>
  <c r="AM273" i="79"/>
  <c r="AL271" i="79"/>
  <c r="AK271" i="79"/>
  <c r="AJ271" i="79"/>
  <c r="AI271" i="79"/>
  <c r="AH271" i="79"/>
  <c r="AG271" i="79"/>
  <c r="AF271" i="79"/>
  <c r="AE271" i="79"/>
  <c r="AD271" i="79"/>
  <c r="AC271" i="79"/>
  <c r="AB271" i="79"/>
  <c r="AA271" i="79"/>
  <c r="Z271" i="79"/>
  <c r="Y271" i="79"/>
  <c r="AM270" i="79"/>
  <c r="Y267" i="79"/>
  <c r="Y237" i="79"/>
  <c r="Y228" i="79"/>
  <c r="Y225" i="79"/>
  <c r="Y157" i="79"/>
  <c r="AM89" i="79"/>
  <c r="AL90" i="79"/>
  <c r="AK90" i="79"/>
  <c r="AJ90" i="79"/>
  <c r="AI90" i="79"/>
  <c r="AH90" i="79"/>
  <c r="AG90" i="79"/>
  <c r="AF90" i="79"/>
  <c r="AE90" i="79"/>
  <c r="AD90" i="79"/>
  <c r="AC90" i="79"/>
  <c r="AB90" i="79"/>
  <c r="AA90" i="79"/>
  <c r="Z90" i="79"/>
  <c r="Y90" i="79"/>
  <c r="AM82" i="79"/>
  <c r="AL87" i="79"/>
  <c r="AK87" i="79"/>
  <c r="AJ87" i="79"/>
  <c r="AI87" i="79"/>
  <c r="AH87" i="79"/>
  <c r="AG87" i="79"/>
  <c r="AF87" i="79"/>
  <c r="AE87" i="79"/>
  <c r="AD87" i="79"/>
  <c r="AC87" i="79"/>
  <c r="AB87" i="79"/>
  <c r="AA87" i="79"/>
  <c r="Z87" i="79"/>
  <c r="Y87" i="79"/>
  <c r="AM86" i="79"/>
  <c r="Y83" i="79"/>
  <c r="AD83" i="79"/>
  <c r="AM1107" i="79"/>
  <c r="AM1110" i="79"/>
  <c r="AM1104" i="79"/>
  <c r="AM1101" i="79"/>
  <c r="AM1098" i="79"/>
  <c r="AM1095" i="79"/>
  <c r="AM1092" i="79"/>
  <c r="AM1089" i="79"/>
  <c r="AM1086" i="79"/>
  <c r="AM1083" i="79"/>
  <c r="AM1080" i="79"/>
  <c r="AM1077" i="79"/>
  <c r="AM1073" i="79"/>
  <c r="AM1070" i="79"/>
  <c r="AM1067" i="79"/>
  <c r="AM1063" i="79"/>
  <c r="AM1060" i="79"/>
  <c r="AM1057" i="79"/>
  <c r="AM1054" i="79"/>
  <c r="AM1051" i="79"/>
  <c r="AM1048" i="79"/>
  <c r="AM1045" i="79"/>
  <c r="AM1042" i="79"/>
  <c r="AM1038" i="79"/>
  <c r="AM1035" i="79"/>
  <c r="AM1032" i="79"/>
  <c r="AM1029" i="79"/>
  <c r="AM1024" i="79"/>
  <c r="AM1021" i="79"/>
  <c r="AM1018" i="79"/>
  <c r="AM1004" i="79"/>
  <c r="AM1000" i="79"/>
  <c r="AM997" i="79"/>
  <c r="AM994" i="79"/>
  <c r="AM990" i="79"/>
  <c r="AM987" i="79"/>
  <c r="AM984" i="79"/>
  <c r="AM981" i="79"/>
  <c r="AM978" i="79"/>
  <c r="AM974" i="79"/>
  <c r="AM971" i="79"/>
  <c r="AM968" i="79"/>
  <c r="AM965" i="79"/>
  <c r="AM962" i="79"/>
  <c r="AM933" i="79"/>
  <c r="AM930" i="79"/>
  <c r="AM927" i="79"/>
  <c r="AM924" i="79"/>
  <c r="AM921" i="79"/>
  <c r="AM918" i="79"/>
  <c r="AM915" i="79"/>
  <c r="AM912" i="79"/>
  <c r="AM909" i="79"/>
  <c r="AM906" i="79"/>
  <c r="AM903" i="79"/>
  <c r="AM900" i="79"/>
  <c r="AM897" i="79"/>
  <c r="AM894" i="79"/>
  <c r="AM890" i="79"/>
  <c r="AM887" i="79"/>
  <c r="AM884" i="79"/>
  <c r="AM880" i="79"/>
  <c r="AM877" i="79"/>
  <c r="AM874" i="79"/>
  <c r="AM871" i="79"/>
  <c r="AM868" i="79"/>
  <c r="AM865" i="79"/>
  <c r="AM862" i="79"/>
  <c r="AM859" i="79"/>
  <c r="AM855" i="79"/>
  <c r="AM852" i="79"/>
  <c r="AM849" i="79"/>
  <c r="AM846" i="79"/>
  <c r="AM841" i="79"/>
  <c r="AM838" i="79"/>
  <c r="AM835" i="79"/>
  <c r="AM832" i="79"/>
  <c r="AM821" i="79"/>
  <c r="AM817" i="79"/>
  <c r="AM814" i="79"/>
  <c r="AM811" i="79"/>
  <c r="AM807" i="79"/>
  <c r="AM804" i="79"/>
  <c r="AM801" i="79"/>
  <c r="AM798" i="79"/>
  <c r="AM795" i="79"/>
  <c r="AM791" i="79"/>
  <c r="AM788" i="79"/>
  <c r="AM785" i="79"/>
  <c r="AM782" i="79"/>
  <c r="AM779" i="79"/>
  <c r="AM750" i="79"/>
  <c r="AM747" i="79"/>
  <c r="AM744" i="79"/>
  <c r="AM741" i="79"/>
  <c r="AM738" i="79"/>
  <c r="AM735" i="79"/>
  <c r="AM732" i="79"/>
  <c r="AM729" i="79"/>
  <c r="AM726" i="79"/>
  <c r="AM723" i="79"/>
  <c r="AM720" i="79"/>
  <c r="AM717" i="79"/>
  <c r="AM714" i="79"/>
  <c r="AM711" i="79"/>
  <c r="AM707" i="79"/>
  <c r="AM704" i="79"/>
  <c r="AM701" i="79"/>
  <c r="AM697" i="79"/>
  <c r="AM694" i="79"/>
  <c r="AM691" i="79"/>
  <c r="AM688" i="79"/>
  <c r="AM685" i="79"/>
  <c r="AM682" i="79"/>
  <c r="AM679" i="79"/>
  <c r="AM676" i="79"/>
  <c r="AM672" i="79"/>
  <c r="AM658" i="79"/>
  <c r="AM655" i="79"/>
  <c r="AM652" i="79"/>
  <c r="AM649" i="79"/>
  <c r="AM638" i="79"/>
  <c r="AM634" i="79"/>
  <c r="AM631" i="79"/>
  <c r="AM628" i="79"/>
  <c r="AM624" i="79"/>
  <c r="AM621" i="79"/>
  <c r="AM618" i="79"/>
  <c r="AM615" i="79"/>
  <c r="AM612" i="79"/>
  <c r="AM608" i="79"/>
  <c r="AM605" i="79"/>
  <c r="AM602" i="79"/>
  <c r="AM599" i="79"/>
  <c r="AM596" i="79"/>
  <c r="AM567" i="79"/>
  <c r="AM564" i="79"/>
  <c r="AM561" i="79"/>
  <c r="AM558" i="79"/>
  <c r="AM555" i="79"/>
  <c r="AM552" i="79"/>
  <c r="AM549" i="79"/>
  <c r="AM546" i="79"/>
  <c r="AM543" i="79"/>
  <c r="AM540" i="79"/>
  <c r="AM537" i="79"/>
  <c r="AM534" i="79"/>
  <c r="AM531" i="79"/>
  <c r="AM518" i="79"/>
  <c r="AM515" i="79"/>
  <c r="AM511" i="79"/>
  <c r="AM508" i="79"/>
  <c r="AM505" i="79"/>
  <c r="AM502" i="79"/>
  <c r="AM499" i="79"/>
  <c r="AM490" i="79"/>
  <c r="AM486" i="79"/>
  <c r="AM483" i="79"/>
  <c r="AM480" i="79"/>
  <c r="AM474" i="79"/>
  <c r="AM469" i="79"/>
  <c r="AM466" i="79"/>
  <c r="AM463" i="79"/>
  <c r="AM460" i="79"/>
  <c r="AM449" i="79"/>
  <c r="AM445" i="79"/>
  <c r="AM442" i="79"/>
  <c r="AM439" i="79"/>
  <c r="AM435" i="79"/>
  <c r="AM432" i="79"/>
  <c r="AM429" i="79"/>
  <c r="AM426" i="79"/>
  <c r="AM423" i="79"/>
  <c r="AM419" i="79"/>
  <c r="AM416" i="79"/>
  <c r="AM413" i="79"/>
  <c r="AM410" i="79"/>
  <c r="AM407" i="79"/>
  <c r="AM378" i="79"/>
  <c r="AM372" i="79"/>
  <c r="AM375" i="79"/>
  <c r="AM369" i="79"/>
  <c r="AM366" i="79"/>
  <c r="AM363" i="79"/>
  <c r="AM360" i="79"/>
  <c r="AM357" i="79"/>
  <c r="AM354" i="79"/>
  <c r="AM351" i="79"/>
  <c r="AM348" i="79"/>
  <c r="AM345" i="79"/>
  <c r="AM342" i="79"/>
  <c r="AM339" i="79"/>
  <c r="AM335" i="79"/>
  <c r="AM332" i="79"/>
  <c r="AM329" i="79"/>
  <c r="AM325" i="79"/>
  <c r="AM322" i="79"/>
  <c r="AM319" i="79"/>
  <c r="AM316" i="79"/>
  <c r="AM313" i="79"/>
  <c r="AM307" i="79"/>
  <c r="AM304" i="79"/>
  <c r="AM300" i="79"/>
  <c r="AM297" i="79"/>
  <c r="AM294" i="79"/>
  <c r="AM291" i="79"/>
  <c r="AM286" i="79"/>
  <c r="AM283" i="79"/>
  <c r="AM280" i="79"/>
  <c r="AM277" i="79"/>
  <c r="AM266" i="79"/>
  <c r="AM262" i="79"/>
  <c r="AM259" i="79"/>
  <c r="AM256" i="79"/>
  <c r="AM252" i="79"/>
  <c r="AM249" i="79"/>
  <c r="AM246" i="79"/>
  <c r="AM243" i="79"/>
  <c r="AM240" i="79"/>
  <c r="AM236" i="79"/>
  <c r="AM233" i="79"/>
  <c r="AM230" i="79"/>
  <c r="AM227" i="79"/>
  <c r="AM224" i="79"/>
  <c r="AM195" i="79"/>
  <c r="AM189" i="79"/>
  <c r="AM192" i="79"/>
  <c r="AM186" i="79"/>
  <c r="AM183" i="79"/>
  <c r="AM180" i="79"/>
  <c r="AM177" i="79"/>
  <c r="AM174" i="79"/>
  <c r="AM171" i="79"/>
  <c r="AM168" i="79"/>
  <c r="AM165" i="79"/>
  <c r="AM162" i="79"/>
  <c r="AM159" i="79"/>
  <c r="AM156" i="79"/>
  <c r="AM152" i="79"/>
  <c r="AM149" i="79"/>
  <c r="AM146" i="79"/>
  <c r="AM139" i="79"/>
  <c r="AM136" i="79"/>
  <c r="AM133" i="79"/>
  <c r="AM130" i="79"/>
  <c r="AM127" i="79"/>
  <c r="AM123" i="79"/>
  <c r="AM120" i="79"/>
  <c r="AM116" i="79"/>
  <c r="AM113" i="79"/>
  <c r="AM110" i="79"/>
  <c r="AM107" i="79"/>
  <c r="AM102" i="79"/>
  <c r="AM78" i="79"/>
  <c r="AM96" i="79"/>
  <c r="AM99" i="79"/>
  <c r="AM93" i="79"/>
  <c r="AM75" i="79"/>
  <c r="AM72" i="79"/>
  <c r="AM68" i="79"/>
  <c r="AM65" i="79"/>
  <c r="AM62" i="79"/>
  <c r="AM57" i="79"/>
  <c r="AM54" i="79"/>
  <c r="AM50" i="79"/>
  <c r="AM47" i="79"/>
  <c r="AM44" i="79"/>
  <c r="AM41" i="79"/>
  <c r="AM38" i="79"/>
  <c r="AL1025" i="79"/>
  <c r="AK1025" i="79"/>
  <c r="AJ1025" i="79"/>
  <c r="AI1025" i="79"/>
  <c r="AH1025" i="79"/>
  <c r="AG1025" i="79"/>
  <c r="AF1025" i="79"/>
  <c r="AE1025" i="79"/>
  <c r="AD1025" i="79"/>
  <c r="AC1025" i="79"/>
  <c r="AB1025" i="79"/>
  <c r="AA1025" i="79"/>
  <c r="Z1025" i="79"/>
  <c r="Y1025" i="79"/>
  <c r="AL1022" i="79"/>
  <c r="AK1022" i="79"/>
  <c r="AJ1022" i="79"/>
  <c r="AI1022" i="79"/>
  <c r="AH1022" i="79"/>
  <c r="AG1022" i="79"/>
  <c r="AF1022" i="79"/>
  <c r="AE1022" i="79"/>
  <c r="AD1022" i="79"/>
  <c r="AC1022" i="79"/>
  <c r="AB1022" i="79"/>
  <c r="AA1022" i="79"/>
  <c r="Z1022" i="79"/>
  <c r="Y1022"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AL842" i="79"/>
  <c r="AK842" i="79"/>
  <c r="AJ842" i="79"/>
  <c r="AI842" i="79"/>
  <c r="AH842" i="79"/>
  <c r="AG842" i="79"/>
  <c r="AF842" i="79"/>
  <c r="AE842" i="79"/>
  <c r="AD842" i="79"/>
  <c r="AC842" i="79"/>
  <c r="AB842" i="79"/>
  <c r="AA842" i="79"/>
  <c r="Z842" i="79"/>
  <c r="AL839" i="79"/>
  <c r="AK839" i="79"/>
  <c r="AJ839" i="79"/>
  <c r="AI839" i="79"/>
  <c r="AH839" i="79"/>
  <c r="AG839" i="79"/>
  <c r="AF839" i="79"/>
  <c r="AE839" i="79"/>
  <c r="AD839" i="79"/>
  <c r="AC839" i="79"/>
  <c r="AB839" i="79"/>
  <c r="AA839" i="79"/>
  <c r="Z839" i="79"/>
  <c r="Y839" i="79"/>
  <c r="AL836" i="79"/>
  <c r="AK836" i="79"/>
  <c r="AJ836" i="79"/>
  <c r="AI836" i="79"/>
  <c r="AH836" i="79"/>
  <c r="AG836" i="79"/>
  <c r="AF836" i="79"/>
  <c r="AE836" i="79"/>
  <c r="AD836" i="79"/>
  <c r="AC836" i="79"/>
  <c r="AB836" i="79"/>
  <c r="AA836" i="79"/>
  <c r="Z836" i="79"/>
  <c r="Y836" i="79"/>
  <c r="AL833" i="79"/>
  <c r="AK833" i="79"/>
  <c r="AJ833" i="79"/>
  <c r="AI833" i="79"/>
  <c r="AH833" i="79"/>
  <c r="AG833" i="79"/>
  <c r="AF833" i="79"/>
  <c r="AE833" i="79"/>
  <c r="AD833" i="79"/>
  <c r="AC833" i="79"/>
  <c r="AB833" i="79"/>
  <c r="AA833" i="79"/>
  <c r="Z833" i="79"/>
  <c r="Y833" i="79"/>
  <c r="N109" i="46" l="1"/>
  <c r="N103" i="46"/>
  <c r="N99" i="46"/>
  <c r="N82" i="46"/>
  <c r="N79" i="46"/>
  <c r="N76" i="46"/>
  <c r="N87" i="79"/>
  <c r="AL659" i="79"/>
  <c r="AK659" i="79"/>
  <c r="AJ659" i="79"/>
  <c r="AI659" i="79"/>
  <c r="AH659" i="79"/>
  <c r="AG659" i="79"/>
  <c r="AF659" i="79"/>
  <c r="AE659" i="79"/>
  <c r="AD659" i="79"/>
  <c r="AC659" i="79"/>
  <c r="AB659" i="79"/>
  <c r="AA659" i="79"/>
  <c r="Z659" i="79"/>
  <c r="AL656" i="79"/>
  <c r="AK656" i="79"/>
  <c r="AJ656" i="79"/>
  <c r="AI656" i="79"/>
  <c r="AH656" i="79"/>
  <c r="AG656" i="79"/>
  <c r="AF656" i="79"/>
  <c r="AE656" i="79"/>
  <c r="AD656" i="79"/>
  <c r="AC656" i="79"/>
  <c r="AB656" i="79"/>
  <c r="AA656" i="79"/>
  <c r="Z656" i="79"/>
  <c r="AL653" i="79"/>
  <c r="AK653" i="79"/>
  <c r="AJ653" i="79"/>
  <c r="AI653" i="79"/>
  <c r="AH653" i="79"/>
  <c r="AG653" i="79"/>
  <c r="AF653" i="79"/>
  <c r="AE653" i="79"/>
  <c r="AD653" i="79"/>
  <c r="AC653" i="79"/>
  <c r="AB653" i="79"/>
  <c r="AA653" i="79"/>
  <c r="Z653" i="79"/>
  <c r="Y653" i="79"/>
  <c r="AL650" i="79"/>
  <c r="AK650" i="79"/>
  <c r="AJ650" i="79"/>
  <c r="AI650" i="79"/>
  <c r="AH650" i="79"/>
  <c r="AG650" i="79"/>
  <c r="AF650" i="79"/>
  <c r="AE650" i="79"/>
  <c r="AD650" i="79"/>
  <c r="AC650" i="79"/>
  <c r="AB650" i="79"/>
  <c r="AA650" i="79"/>
  <c r="Z650" i="79"/>
  <c r="Y650" i="79"/>
  <c r="AL470" i="79"/>
  <c r="AK470" i="79"/>
  <c r="AJ470" i="79"/>
  <c r="AI470" i="79"/>
  <c r="AH470" i="79"/>
  <c r="AG470" i="79"/>
  <c r="AF470" i="79"/>
  <c r="AE470" i="79"/>
  <c r="AD470" i="79"/>
  <c r="AC470" i="79"/>
  <c r="AB470" i="79"/>
  <c r="AA470" i="79"/>
  <c r="Z470" i="79"/>
  <c r="Y470"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287" i="79"/>
  <c r="AK287" i="79"/>
  <c r="AJ287" i="79"/>
  <c r="AI287" i="79"/>
  <c r="AH287" i="79"/>
  <c r="AG287" i="79"/>
  <c r="AF287" i="79"/>
  <c r="AE287" i="79"/>
  <c r="AD287" i="79"/>
  <c r="AC287" i="79"/>
  <c r="AB287" i="79"/>
  <c r="AA287" i="79"/>
  <c r="Z287" i="79"/>
  <c r="Y287"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9" i="79" l="1"/>
  <c r="AK79" i="79"/>
  <c r="AJ79" i="79"/>
  <c r="AI79" i="79"/>
  <c r="AH79" i="79"/>
  <c r="AG79" i="79"/>
  <c r="AF79" i="79"/>
  <c r="AE79" i="79"/>
  <c r="AD79" i="79"/>
  <c r="AC79" i="79"/>
  <c r="AB79" i="79"/>
  <c r="AA79" i="79"/>
  <c r="Z79" i="79"/>
  <c r="Y79" i="79"/>
  <c r="N79" i="79"/>
  <c r="AL100" i="79"/>
  <c r="AK100" i="79"/>
  <c r="AJ100" i="79"/>
  <c r="AI100" i="79"/>
  <c r="AH100" i="79"/>
  <c r="AG100" i="79"/>
  <c r="AF100" i="79"/>
  <c r="AE100" i="79"/>
  <c r="AD100" i="79"/>
  <c r="AC100" i="79"/>
  <c r="AB100" i="79"/>
  <c r="AA100" i="79"/>
  <c r="Z100" i="79"/>
  <c r="Y100" i="79"/>
  <c r="AL94" i="79"/>
  <c r="AK94" i="79"/>
  <c r="AJ94" i="79"/>
  <c r="AI94" i="79"/>
  <c r="AH94" i="79"/>
  <c r="AG94" i="79"/>
  <c r="AF94" i="79"/>
  <c r="AE94" i="79"/>
  <c r="AD94" i="79"/>
  <c r="AC94" i="79"/>
  <c r="AB94" i="79"/>
  <c r="AA94" i="79"/>
  <c r="Z94" i="79"/>
  <c r="Y94"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7" i="79" l="1"/>
  <c r="N83" i="79"/>
  <c r="AB106" i="46" l="1"/>
  <c r="AA106" i="46"/>
  <c r="AL1117" i="79" l="1"/>
  <c r="AK1117" i="79"/>
  <c r="AJ1117" i="79"/>
  <c r="AI1117" i="79"/>
  <c r="AH1117" i="79"/>
  <c r="AG1117" i="79"/>
  <c r="AF1117" i="79"/>
  <c r="AE1117" i="79"/>
  <c r="AD1117" i="79"/>
  <c r="AC1117" i="79"/>
  <c r="AB1117" i="79"/>
  <c r="AA1117" i="79"/>
  <c r="Z1117" i="79"/>
  <c r="Y1117" i="79"/>
  <c r="AL1114" i="79"/>
  <c r="AK1114" i="79"/>
  <c r="AJ1114" i="79"/>
  <c r="AI1114" i="79"/>
  <c r="AH1114" i="79"/>
  <c r="AG1114" i="79"/>
  <c r="AF1114" i="79"/>
  <c r="AE1114" i="79"/>
  <c r="AD1114" i="79"/>
  <c r="AC1114" i="79"/>
  <c r="AB1114" i="79"/>
  <c r="AA1114" i="79"/>
  <c r="Z1114" i="79"/>
  <c r="Y1114" i="79"/>
  <c r="AL1111" i="79"/>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4" i="79"/>
  <c r="AK1074" i="79"/>
  <c r="AJ1074" i="79"/>
  <c r="AI1074" i="79"/>
  <c r="AH1074" i="79"/>
  <c r="AG1074" i="79"/>
  <c r="AF1074" i="79"/>
  <c r="AE1074" i="79"/>
  <c r="AD1074" i="79"/>
  <c r="AC1074" i="79"/>
  <c r="AB1074" i="79"/>
  <c r="AA1074" i="79"/>
  <c r="Z1074" i="79"/>
  <c r="Y1074" i="79"/>
  <c r="AL1071" i="79"/>
  <c r="AK1071" i="79"/>
  <c r="AJ1071" i="79"/>
  <c r="AI1071" i="79"/>
  <c r="AH1071" i="79"/>
  <c r="AG1071" i="79"/>
  <c r="AF1071" i="79"/>
  <c r="AE1071" i="79"/>
  <c r="AD1071" i="79"/>
  <c r="AC1071" i="79"/>
  <c r="AB1071" i="79"/>
  <c r="AA1071" i="79"/>
  <c r="Z1071" i="79"/>
  <c r="Y1071" i="79"/>
  <c r="AL1068" i="79"/>
  <c r="AK1068" i="79"/>
  <c r="AJ1068" i="79"/>
  <c r="AI1068" i="79"/>
  <c r="AH1068" i="79"/>
  <c r="AG1068" i="79"/>
  <c r="AF1068" i="79"/>
  <c r="AE1068" i="79"/>
  <c r="AD1068" i="79"/>
  <c r="AC1068" i="79"/>
  <c r="AB1068" i="79"/>
  <c r="AA1068" i="79"/>
  <c r="Z1068" i="79"/>
  <c r="Y1068" i="79"/>
  <c r="AL1064" i="79"/>
  <c r="AK1064" i="79"/>
  <c r="AJ1064" i="79"/>
  <c r="AI1064" i="79"/>
  <c r="AH1064" i="79"/>
  <c r="AG1064" i="79"/>
  <c r="AF1064" i="79"/>
  <c r="AE1064" i="79"/>
  <c r="AD1064" i="79"/>
  <c r="AC1064" i="79"/>
  <c r="AB1064" i="79"/>
  <c r="AA1064" i="79"/>
  <c r="Z1064" i="79"/>
  <c r="Y1064" i="79"/>
  <c r="AL1061" i="79"/>
  <c r="AK1061" i="79"/>
  <c r="AJ1061" i="79"/>
  <c r="AI1061" i="79"/>
  <c r="AH1061" i="79"/>
  <c r="AG1061" i="79"/>
  <c r="AF1061" i="79"/>
  <c r="AE1061" i="79"/>
  <c r="AD1061" i="79"/>
  <c r="AC1061" i="79"/>
  <c r="AB1061" i="79"/>
  <c r="AA1061" i="79"/>
  <c r="Z1061" i="79"/>
  <c r="Y1061"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D1052" i="79"/>
  <c r="AC1052" i="79"/>
  <c r="AB1052" i="79"/>
  <c r="AA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E1043" i="79"/>
  <c r="AD1043" i="79"/>
  <c r="AC1043" i="79"/>
  <c r="AB1043" i="79"/>
  <c r="AA1043" i="79"/>
  <c r="Z1043" i="79"/>
  <c r="Y1043" i="79"/>
  <c r="AL1039" i="79"/>
  <c r="AK1039" i="79"/>
  <c r="AJ1039" i="79"/>
  <c r="AI1039" i="79"/>
  <c r="AH1039" i="79"/>
  <c r="AG1039" i="79"/>
  <c r="AF1039" i="79"/>
  <c r="AE1039" i="79"/>
  <c r="AD1039" i="79"/>
  <c r="AC1039" i="79"/>
  <c r="AB1039" i="79"/>
  <c r="AA1039" i="79"/>
  <c r="Z1039" i="79"/>
  <c r="AL1036" i="79"/>
  <c r="AK1036" i="79"/>
  <c r="AJ1036" i="79"/>
  <c r="AI1036" i="79"/>
  <c r="AH1036" i="79"/>
  <c r="AG1036" i="79"/>
  <c r="AF1036" i="79"/>
  <c r="AE1036" i="79"/>
  <c r="AD1036" i="79"/>
  <c r="AC1036" i="79"/>
  <c r="AB1036" i="79"/>
  <c r="AA1036" i="79"/>
  <c r="Z1036" i="79"/>
  <c r="AL1033" i="79"/>
  <c r="AK1033" i="79"/>
  <c r="AJ1033" i="79"/>
  <c r="AI1033" i="79"/>
  <c r="AH1033" i="79"/>
  <c r="AG1033" i="79"/>
  <c r="AF1033" i="79"/>
  <c r="AE1033" i="79"/>
  <c r="AD1033" i="79"/>
  <c r="AC1033" i="79"/>
  <c r="AB1033" i="79"/>
  <c r="AA1033" i="79"/>
  <c r="Z1033" i="79"/>
  <c r="Y1033" i="79"/>
  <c r="AL1030" i="79"/>
  <c r="AK1030" i="79"/>
  <c r="AJ1030" i="79"/>
  <c r="AI1030" i="79"/>
  <c r="AH1030" i="79"/>
  <c r="AG1030" i="79"/>
  <c r="AF1030" i="79"/>
  <c r="AE1030" i="79"/>
  <c r="AD1030" i="79"/>
  <c r="AC1030" i="79"/>
  <c r="AB1030" i="79"/>
  <c r="AA1030" i="79"/>
  <c r="Z1030" i="79"/>
  <c r="Y1030" i="79"/>
  <c r="AL1005" i="79"/>
  <c r="AK1005" i="79"/>
  <c r="AJ1005" i="79"/>
  <c r="AI1005" i="79"/>
  <c r="AH1005" i="79"/>
  <c r="AG1005" i="79"/>
  <c r="AF1005" i="79"/>
  <c r="AE1005" i="79"/>
  <c r="AD1005" i="79"/>
  <c r="AC1005" i="79"/>
  <c r="AB1005" i="79"/>
  <c r="AA1005" i="79"/>
  <c r="Z1005" i="79"/>
  <c r="AL1001" i="79"/>
  <c r="AK1001" i="79"/>
  <c r="AJ1001" i="79"/>
  <c r="AI1001" i="79"/>
  <c r="AH1001" i="79"/>
  <c r="AG1001" i="79"/>
  <c r="AF1001" i="79"/>
  <c r="AE1001" i="79"/>
  <c r="AD1001" i="79"/>
  <c r="AC1001" i="79"/>
  <c r="AB1001" i="79"/>
  <c r="AA1001" i="79"/>
  <c r="Z1001" i="79"/>
  <c r="Y1001" i="79"/>
  <c r="AL998" i="79"/>
  <c r="AK998" i="79"/>
  <c r="AJ998" i="79"/>
  <c r="AI998" i="79"/>
  <c r="AH998" i="79"/>
  <c r="AG998" i="79"/>
  <c r="AF998" i="79"/>
  <c r="AE998" i="79"/>
  <c r="AD998" i="79"/>
  <c r="AC998" i="79"/>
  <c r="AB998" i="79"/>
  <c r="AA998" i="79"/>
  <c r="Z998" i="79"/>
  <c r="AL995" i="79"/>
  <c r="AK995" i="79"/>
  <c r="AJ995" i="79"/>
  <c r="AI995" i="79"/>
  <c r="AH995" i="79"/>
  <c r="AG995" i="79"/>
  <c r="AF995" i="79"/>
  <c r="AE995" i="79"/>
  <c r="AD995" i="79"/>
  <c r="AC995" i="79"/>
  <c r="AB995" i="79"/>
  <c r="AA995" i="79"/>
  <c r="Z995" i="79"/>
  <c r="AL991" i="79"/>
  <c r="AK991" i="79"/>
  <c r="AJ991" i="79"/>
  <c r="AI991" i="79"/>
  <c r="AH991" i="79"/>
  <c r="AG991" i="79"/>
  <c r="AF991" i="79"/>
  <c r="AE991" i="79"/>
  <c r="AD991" i="79"/>
  <c r="AC991" i="79"/>
  <c r="AB991" i="79"/>
  <c r="AA991" i="79"/>
  <c r="Z991" i="79"/>
  <c r="AL988" i="79"/>
  <c r="AK988" i="79"/>
  <c r="AJ988" i="79"/>
  <c r="AI988" i="79"/>
  <c r="AH988" i="79"/>
  <c r="AG988" i="79"/>
  <c r="AF988" i="79"/>
  <c r="AE988" i="79"/>
  <c r="AD988" i="79"/>
  <c r="AC988" i="79"/>
  <c r="AB988" i="79"/>
  <c r="AA988" i="79"/>
  <c r="Z988" i="79"/>
  <c r="Y988" i="79"/>
  <c r="AL985" i="79"/>
  <c r="AK985" i="79"/>
  <c r="AJ985" i="79"/>
  <c r="AI985" i="79"/>
  <c r="AH985" i="79"/>
  <c r="AG985" i="79"/>
  <c r="AF985" i="79"/>
  <c r="AE985" i="79"/>
  <c r="AD985" i="79"/>
  <c r="AC985" i="79"/>
  <c r="AB985" i="79"/>
  <c r="AA985" i="79"/>
  <c r="Z985" i="79"/>
  <c r="Y985"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AL975" i="79"/>
  <c r="AK975" i="79"/>
  <c r="AJ975" i="79"/>
  <c r="AI975" i="79"/>
  <c r="AH975" i="79"/>
  <c r="AG975" i="79"/>
  <c r="AF975" i="79"/>
  <c r="AE975" i="79"/>
  <c r="AD975" i="79"/>
  <c r="AC975" i="79"/>
  <c r="AB975" i="79"/>
  <c r="AA975" i="79"/>
  <c r="Z975" i="79"/>
  <c r="AL972" i="79"/>
  <c r="AK972" i="79"/>
  <c r="AJ972" i="79"/>
  <c r="AI972" i="79"/>
  <c r="AH972" i="79"/>
  <c r="AG972" i="79"/>
  <c r="AF972" i="79"/>
  <c r="AE972" i="79"/>
  <c r="AD972" i="79"/>
  <c r="AC972" i="79"/>
  <c r="AB972" i="79"/>
  <c r="AA972" i="79"/>
  <c r="Z972" i="79"/>
  <c r="Y972" i="79"/>
  <c r="AL969" i="79"/>
  <c r="AK969" i="79"/>
  <c r="AJ969" i="79"/>
  <c r="AI969" i="79"/>
  <c r="AH969" i="79"/>
  <c r="AG969" i="79"/>
  <c r="AF969" i="79"/>
  <c r="AE969" i="79"/>
  <c r="AD969" i="79"/>
  <c r="AC969" i="79"/>
  <c r="AB969" i="79"/>
  <c r="AA969" i="79"/>
  <c r="Z969" i="79"/>
  <c r="Y969" i="79"/>
  <c r="AL966" i="79"/>
  <c r="AK966" i="79"/>
  <c r="AJ966" i="79"/>
  <c r="AI966" i="79"/>
  <c r="AH966" i="79"/>
  <c r="AG966" i="79"/>
  <c r="AF966" i="79"/>
  <c r="AE966" i="79"/>
  <c r="AD966" i="79"/>
  <c r="AC966" i="79"/>
  <c r="AB966" i="79"/>
  <c r="AA966" i="79"/>
  <c r="Z966" i="79"/>
  <c r="Y966" i="79"/>
  <c r="AL963" i="79"/>
  <c r="AK963" i="79"/>
  <c r="AJ963" i="79"/>
  <c r="AI963" i="79"/>
  <c r="AH963" i="79"/>
  <c r="AG963" i="79"/>
  <c r="AF963" i="79"/>
  <c r="AE963" i="79"/>
  <c r="AD963" i="79"/>
  <c r="AC963" i="79"/>
  <c r="AB963" i="79"/>
  <c r="AA963" i="79"/>
  <c r="Z963" i="79"/>
  <c r="Y963" i="79"/>
  <c r="AL934" i="79"/>
  <c r="AK934" i="79"/>
  <c r="AJ934" i="79"/>
  <c r="AI934" i="79"/>
  <c r="AH934" i="79"/>
  <c r="AG934" i="79"/>
  <c r="AF934" i="79"/>
  <c r="AE934" i="79"/>
  <c r="AD934" i="79"/>
  <c r="AC934" i="79"/>
  <c r="AB934" i="79"/>
  <c r="AA934" i="79"/>
  <c r="Z934" i="79"/>
  <c r="Y934" i="79"/>
  <c r="AL931" i="79"/>
  <c r="AK931" i="79"/>
  <c r="AJ931" i="79"/>
  <c r="AI931" i="79"/>
  <c r="AH931" i="79"/>
  <c r="AG931" i="79"/>
  <c r="AF931" i="79"/>
  <c r="AE931" i="79"/>
  <c r="AD931" i="79"/>
  <c r="AC931" i="79"/>
  <c r="AB931" i="79"/>
  <c r="AA931" i="79"/>
  <c r="Z931" i="79"/>
  <c r="Y931"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1" i="79"/>
  <c r="AK891" i="79"/>
  <c r="AJ891" i="79"/>
  <c r="AI891" i="79"/>
  <c r="AH891" i="79"/>
  <c r="AG891" i="79"/>
  <c r="AF891" i="79"/>
  <c r="AE891" i="79"/>
  <c r="AD891" i="79"/>
  <c r="AC891" i="79"/>
  <c r="AB891" i="79"/>
  <c r="AA891" i="79"/>
  <c r="Z891" i="79"/>
  <c r="Y891" i="79"/>
  <c r="AL888" i="79"/>
  <c r="AK888" i="79"/>
  <c r="AJ888" i="79"/>
  <c r="AI888" i="79"/>
  <c r="AH888" i="79"/>
  <c r="AG888" i="79"/>
  <c r="AF888" i="79"/>
  <c r="AE888" i="79"/>
  <c r="AD888" i="79"/>
  <c r="AC888" i="79"/>
  <c r="AB888" i="79"/>
  <c r="AA888" i="79"/>
  <c r="Z888" i="79"/>
  <c r="Y888" i="79"/>
  <c r="AL885" i="79"/>
  <c r="AK885" i="79"/>
  <c r="AJ885" i="79"/>
  <c r="AI885" i="79"/>
  <c r="AH885" i="79"/>
  <c r="AG885" i="79"/>
  <c r="AF885" i="79"/>
  <c r="AE885" i="79"/>
  <c r="AD885" i="79"/>
  <c r="AC885" i="79"/>
  <c r="AB885" i="79"/>
  <c r="AA885" i="79"/>
  <c r="Z885" i="79"/>
  <c r="AK881" i="79"/>
  <c r="AJ881" i="79"/>
  <c r="AI881" i="79"/>
  <c r="AH881" i="79"/>
  <c r="AG881" i="79"/>
  <c r="AF881" i="79"/>
  <c r="AE881" i="79"/>
  <c r="AD881" i="79"/>
  <c r="AC881" i="79"/>
  <c r="AB881" i="79"/>
  <c r="AA881" i="79"/>
  <c r="Z881" i="79"/>
  <c r="Y881" i="79"/>
  <c r="AL878" i="79"/>
  <c r="AK878" i="79"/>
  <c r="AJ878" i="79"/>
  <c r="AI878" i="79"/>
  <c r="AH878" i="79"/>
  <c r="AG878" i="79"/>
  <c r="AF878" i="79"/>
  <c r="AE878" i="79"/>
  <c r="AD878" i="79"/>
  <c r="AC878" i="79"/>
  <c r="AB878" i="79"/>
  <c r="AA878" i="79"/>
  <c r="Z878" i="79"/>
  <c r="Y878" i="79"/>
  <c r="AL875"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AL856" i="79"/>
  <c r="AK856" i="79"/>
  <c r="AJ856" i="79"/>
  <c r="AI856" i="79"/>
  <c r="AH856" i="79"/>
  <c r="AG856" i="79"/>
  <c r="AF856" i="79"/>
  <c r="AE856" i="79"/>
  <c r="AD856" i="79"/>
  <c r="AC856" i="79"/>
  <c r="AB856" i="79"/>
  <c r="AA856" i="79"/>
  <c r="Z856" i="79"/>
  <c r="Y856" i="79"/>
  <c r="AL853" i="79"/>
  <c r="AK853" i="79"/>
  <c r="AJ853" i="79"/>
  <c r="AI853" i="79"/>
  <c r="AH853" i="79"/>
  <c r="AG853" i="79"/>
  <c r="AF853" i="79"/>
  <c r="AE853" i="79"/>
  <c r="AD853" i="79"/>
  <c r="AC853" i="79"/>
  <c r="AB853" i="79"/>
  <c r="AA853" i="79"/>
  <c r="Z853" i="79"/>
  <c r="Y853"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22" i="79"/>
  <c r="AK822" i="79"/>
  <c r="AJ822" i="79"/>
  <c r="AI822" i="79"/>
  <c r="AH822" i="79"/>
  <c r="AG822" i="79"/>
  <c r="AF822" i="79"/>
  <c r="AE822" i="79"/>
  <c r="AD822" i="79"/>
  <c r="AC822" i="79"/>
  <c r="AB822" i="79"/>
  <c r="AA822" i="79"/>
  <c r="Z822" i="79"/>
  <c r="AL818" i="79"/>
  <c r="AK818" i="79"/>
  <c r="AJ818" i="79"/>
  <c r="AI818" i="79"/>
  <c r="AH818" i="79"/>
  <c r="AG818" i="79"/>
  <c r="AF818" i="79"/>
  <c r="AE818" i="79"/>
  <c r="AD818" i="79"/>
  <c r="AC818" i="79"/>
  <c r="AB818" i="79"/>
  <c r="AA818" i="79"/>
  <c r="Z818" i="79"/>
  <c r="Y818" i="79"/>
  <c r="AL815" i="79"/>
  <c r="AK815" i="79"/>
  <c r="AJ815" i="79"/>
  <c r="AI815" i="79"/>
  <c r="AH815" i="79"/>
  <c r="AG815" i="79"/>
  <c r="AF815" i="79"/>
  <c r="AE815" i="79"/>
  <c r="AD815" i="79"/>
  <c r="AC815" i="79"/>
  <c r="AB815" i="79"/>
  <c r="AA815" i="79"/>
  <c r="Z815" i="79"/>
  <c r="Y815" i="79"/>
  <c r="AL812" i="79"/>
  <c r="AK812" i="79"/>
  <c r="AJ812" i="79"/>
  <c r="AI812" i="79"/>
  <c r="AH812" i="79"/>
  <c r="AG812" i="79"/>
  <c r="AF812" i="79"/>
  <c r="AE812" i="79"/>
  <c r="AD812" i="79"/>
  <c r="AC812" i="79"/>
  <c r="AB812" i="79"/>
  <c r="AA812" i="79"/>
  <c r="Z812" i="79"/>
  <c r="Y812" i="79"/>
  <c r="AL808" i="79"/>
  <c r="AK808" i="79"/>
  <c r="AJ808" i="79"/>
  <c r="AI808" i="79"/>
  <c r="AH808" i="79"/>
  <c r="AG808" i="79"/>
  <c r="AF808" i="79"/>
  <c r="AE808" i="79"/>
  <c r="AD808" i="79"/>
  <c r="AC808" i="79"/>
  <c r="AB808" i="79"/>
  <c r="AA808" i="79"/>
  <c r="Z808" i="79"/>
  <c r="Y808" i="79"/>
  <c r="AL805" i="79"/>
  <c r="AK805" i="79"/>
  <c r="AJ805" i="79"/>
  <c r="AI805" i="79"/>
  <c r="AH805" i="79"/>
  <c r="AG805" i="79"/>
  <c r="AF805" i="79"/>
  <c r="AE805" i="79"/>
  <c r="AD805" i="79"/>
  <c r="AC805" i="79"/>
  <c r="AB805" i="79"/>
  <c r="AA805" i="79"/>
  <c r="Z805" i="79"/>
  <c r="Y805"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2" i="79"/>
  <c r="AK792" i="79"/>
  <c r="AJ792" i="79"/>
  <c r="AI792" i="79"/>
  <c r="AH792" i="79"/>
  <c r="AG792" i="79"/>
  <c r="AF792" i="79"/>
  <c r="AE792" i="79"/>
  <c r="AD792" i="79"/>
  <c r="AC792" i="79"/>
  <c r="AB792" i="79"/>
  <c r="AA792" i="79"/>
  <c r="Z792" i="79"/>
  <c r="Y792" i="79"/>
  <c r="AL789" i="79"/>
  <c r="AK789" i="79"/>
  <c r="AJ789" i="79"/>
  <c r="AI789" i="79"/>
  <c r="AH789" i="79"/>
  <c r="AG789" i="79"/>
  <c r="AF789" i="79"/>
  <c r="AE789" i="79"/>
  <c r="AD789" i="79"/>
  <c r="AC789" i="79"/>
  <c r="AB789" i="79"/>
  <c r="AA789" i="79"/>
  <c r="Z789" i="79"/>
  <c r="Y789"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51" i="79"/>
  <c r="AK751" i="79"/>
  <c r="AJ751" i="79"/>
  <c r="AI751" i="79"/>
  <c r="AH751" i="79"/>
  <c r="AG751" i="79"/>
  <c r="AF751" i="79"/>
  <c r="AE751" i="79"/>
  <c r="AD751" i="79"/>
  <c r="AC751" i="79"/>
  <c r="AB751" i="79"/>
  <c r="AA751" i="79"/>
  <c r="Z751" i="79"/>
  <c r="Y751" i="79"/>
  <c r="AL748" i="79"/>
  <c r="AK748" i="79"/>
  <c r="AJ748" i="79"/>
  <c r="AI748" i="79"/>
  <c r="AH748" i="79"/>
  <c r="AG748" i="79"/>
  <c r="AF748" i="79"/>
  <c r="AE748" i="79"/>
  <c r="AD748" i="79"/>
  <c r="AC748" i="79"/>
  <c r="AB748" i="79"/>
  <c r="AA748" i="79"/>
  <c r="Z748" i="79"/>
  <c r="Y748"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8" i="79"/>
  <c r="AK708" i="79"/>
  <c r="AJ708" i="79"/>
  <c r="AI708" i="79"/>
  <c r="AH708" i="79"/>
  <c r="AG708" i="79"/>
  <c r="AF708" i="79"/>
  <c r="AE708" i="79"/>
  <c r="AD708" i="79"/>
  <c r="AC708" i="79"/>
  <c r="AB708" i="79"/>
  <c r="AA708" i="79"/>
  <c r="Z708" i="79"/>
  <c r="AL705" i="79"/>
  <c r="AK705" i="79"/>
  <c r="AJ705" i="79"/>
  <c r="AI705" i="79"/>
  <c r="AH705" i="79"/>
  <c r="AG705" i="79"/>
  <c r="AF705" i="79"/>
  <c r="AE705" i="79"/>
  <c r="AD705" i="79"/>
  <c r="AC705" i="79"/>
  <c r="AB705" i="79"/>
  <c r="AA705" i="79"/>
  <c r="Z705" i="79"/>
  <c r="Y705" i="79"/>
  <c r="AL702" i="79"/>
  <c r="AK702" i="79"/>
  <c r="AJ702" i="79"/>
  <c r="AI702" i="79"/>
  <c r="AH702" i="79"/>
  <c r="AG702" i="79"/>
  <c r="AF702" i="79"/>
  <c r="AE702" i="79"/>
  <c r="AD702" i="79"/>
  <c r="AC702" i="79"/>
  <c r="AB702" i="79"/>
  <c r="AA702" i="79"/>
  <c r="Z702" i="79"/>
  <c r="AL698" i="79"/>
  <c r="AK698" i="79"/>
  <c r="AJ698" i="79"/>
  <c r="AI698" i="79"/>
  <c r="AH698" i="79"/>
  <c r="AG698" i="79"/>
  <c r="AF698" i="79"/>
  <c r="AE698" i="79"/>
  <c r="AD698" i="79"/>
  <c r="AC698" i="79"/>
  <c r="AB698" i="79"/>
  <c r="AA698" i="79"/>
  <c r="Z698" i="79"/>
  <c r="Y698" i="79"/>
  <c r="AL695" i="79"/>
  <c r="AK695" i="79"/>
  <c r="AJ695" i="79"/>
  <c r="AI695" i="79"/>
  <c r="AH695" i="79"/>
  <c r="AG695" i="79"/>
  <c r="AF695" i="79"/>
  <c r="AE695" i="79"/>
  <c r="AD695" i="79"/>
  <c r="AC695" i="79"/>
  <c r="AB695" i="79"/>
  <c r="AA695" i="79"/>
  <c r="Z695" i="79"/>
  <c r="Y695"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Y677" i="79"/>
  <c r="AL673" i="79"/>
  <c r="AK673" i="79"/>
  <c r="AJ673" i="79"/>
  <c r="AI673" i="79"/>
  <c r="AH673" i="79"/>
  <c r="AG673" i="79"/>
  <c r="AF673" i="79"/>
  <c r="AE673" i="79"/>
  <c r="AD673" i="79"/>
  <c r="AC673" i="79"/>
  <c r="AB673" i="79"/>
  <c r="AA673" i="79"/>
  <c r="Z673" i="79"/>
  <c r="Y673" i="79"/>
  <c r="AL670" i="79"/>
  <c r="AK670" i="79"/>
  <c r="AJ670" i="79"/>
  <c r="AI670" i="79"/>
  <c r="AH670" i="79"/>
  <c r="AG670" i="79"/>
  <c r="AF670" i="79"/>
  <c r="AE670" i="79"/>
  <c r="AD670" i="79"/>
  <c r="AC670" i="79"/>
  <c r="AB670" i="79"/>
  <c r="AA670" i="79"/>
  <c r="Z670" i="79"/>
  <c r="Y670"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39" i="79"/>
  <c r="AK639" i="79"/>
  <c r="AJ639" i="79"/>
  <c r="AI639" i="79"/>
  <c r="AH639" i="79"/>
  <c r="AG639" i="79"/>
  <c r="AF639" i="79"/>
  <c r="AE639" i="79"/>
  <c r="AD639" i="79"/>
  <c r="AC639" i="79"/>
  <c r="AB639" i="79"/>
  <c r="AA639" i="79"/>
  <c r="Z639" i="79"/>
  <c r="AL635" i="79"/>
  <c r="AK635" i="79"/>
  <c r="AJ635" i="79"/>
  <c r="AI635" i="79"/>
  <c r="AH635" i="79"/>
  <c r="AG635" i="79"/>
  <c r="AF635" i="79"/>
  <c r="AE635" i="79"/>
  <c r="AD635" i="79"/>
  <c r="AC635" i="79"/>
  <c r="AB635" i="79"/>
  <c r="AA635" i="79"/>
  <c r="Z635" i="79"/>
  <c r="Y635" i="79"/>
  <c r="AL632" i="79"/>
  <c r="AK632" i="79"/>
  <c r="AJ632" i="79"/>
  <c r="AI632" i="79"/>
  <c r="AH632" i="79"/>
  <c r="AG632" i="79"/>
  <c r="AF632" i="79"/>
  <c r="AE632" i="79"/>
  <c r="AD632" i="79"/>
  <c r="AC632" i="79"/>
  <c r="AB632" i="79"/>
  <c r="AA632" i="79"/>
  <c r="Z632" i="79"/>
  <c r="Y632" i="79"/>
  <c r="AL629" i="79"/>
  <c r="AK629" i="79"/>
  <c r="AJ629" i="79"/>
  <c r="AI629" i="79"/>
  <c r="AH629" i="79"/>
  <c r="AG629" i="79"/>
  <c r="AF629" i="79"/>
  <c r="AE629" i="79"/>
  <c r="AD629" i="79"/>
  <c r="AC629" i="79"/>
  <c r="AB629" i="79"/>
  <c r="AA629" i="79"/>
  <c r="Z629" i="79"/>
  <c r="Y629" i="79"/>
  <c r="AL625" i="79"/>
  <c r="AK625" i="79"/>
  <c r="AJ625" i="79"/>
  <c r="AI625" i="79"/>
  <c r="AH625" i="79"/>
  <c r="AG625" i="79"/>
  <c r="AF625" i="79"/>
  <c r="AE625" i="79"/>
  <c r="AD625" i="79"/>
  <c r="AC625" i="79"/>
  <c r="AB625" i="79"/>
  <c r="AA625" i="79"/>
  <c r="Z625" i="79"/>
  <c r="AL622" i="79"/>
  <c r="AK622" i="79"/>
  <c r="AJ622" i="79"/>
  <c r="AI622" i="79"/>
  <c r="AH622" i="79"/>
  <c r="AG622" i="79"/>
  <c r="AF622" i="79"/>
  <c r="AE622" i="79"/>
  <c r="AD622" i="79"/>
  <c r="AC622" i="79"/>
  <c r="AB622" i="79"/>
  <c r="AA622" i="79"/>
  <c r="Z622" i="79"/>
  <c r="Y622" i="79"/>
  <c r="AL619" i="79"/>
  <c r="AK619" i="79"/>
  <c r="AJ619" i="79"/>
  <c r="AI619" i="79"/>
  <c r="AH619" i="79"/>
  <c r="AG619" i="79"/>
  <c r="AF619" i="79"/>
  <c r="AE619" i="79"/>
  <c r="AD619" i="79"/>
  <c r="AC619" i="79"/>
  <c r="AB619" i="79"/>
  <c r="AA619" i="79"/>
  <c r="Z619" i="79"/>
  <c r="Y619"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09" i="79"/>
  <c r="AK609" i="79"/>
  <c r="AJ609" i="79"/>
  <c r="AI609" i="79"/>
  <c r="AH609" i="79"/>
  <c r="AG609" i="79"/>
  <c r="AF609" i="79"/>
  <c r="AE609" i="79"/>
  <c r="AD609" i="79"/>
  <c r="AC609" i="79"/>
  <c r="AB609" i="79"/>
  <c r="AA609" i="79"/>
  <c r="Z609" i="79"/>
  <c r="Y609" i="79"/>
  <c r="AL606" i="79"/>
  <c r="AK606" i="79"/>
  <c r="AJ606" i="79"/>
  <c r="AI606" i="79"/>
  <c r="AH606" i="79"/>
  <c r="AG606" i="79"/>
  <c r="AF606" i="79"/>
  <c r="AE606" i="79"/>
  <c r="AD606" i="79"/>
  <c r="AC606" i="79"/>
  <c r="AB606" i="79"/>
  <c r="AA606" i="79"/>
  <c r="Z606" i="79"/>
  <c r="Y606"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68" i="79"/>
  <c r="AK568" i="79"/>
  <c r="AJ568" i="79"/>
  <c r="AI568" i="79"/>
  <c r="AH568" i="79"/>
  <c r="AG568" i="79"/>
  <c r="AF568" i="79"/>
  <c r="AE568" i="79"/>
  <c r="AD568" i="79"/>
  <c r="AC568" i="79"/>
  <c r="AB568" i="79"/>
  <c r="AA568" i="79"/>
  <c r="Z568" i="79"/>
  <c r="Y568" i="79"/>
  <c r="AL565" i="79"/>
  <c r="AK565" i="79"/>
  <c r="AJ565" i="79"/>
  <c r="AI565" i="79"/>
  <c r="AH565" i="79"/>
  <c r="AG565" i="79"/>
  <c r="AF565" i="79"/>
  <c r="AE565" i="79"/>
  <c r="AD565" i="79"/>
  <c r="AC565" i="79"/>
  <c r="AB565" i="79"/>
  <c r="AA565" i="79"/>
  <c r="Z565" i="79"/>
  <c r="Y565"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AL522" i="79"/>
  <c r="AK522" i="79"/>
  <c r="AJ522" i="79"/>
  <c r="AI522" i="79"/>
  <c r="AH522" i="79"/>
  <c r="AG522" i="79"/>
  <c r="AF522" i="79"/>
  <c r="AE522" i="79"/>
  <c r="AD522" i="79"/>
  <c r="AC522" i="79"/>
  <c r="AB522" i="79"/>
  <c r="AA522" i="79"/>
  <c r="Z522" i="79"/>
  <c r="Y522" i="79"/>
  <c r="AL519" i="79"/>
  <c r="AK519" i="79"/>
  <c r="AJ519" i="79"/>
  <c r="AI519" i="79"/>
  <c r="AH519" i="79"/>
  <c r="AG519" i="79"/>
  <c r="AF519" i="79"/>
  <c r="AE519" i="79"/>
  <c r="AD519" i="79"/>
  <c r="AC519" i="79"/>
  <c r="AB519" i="79"/>
  <c r="AA519" i="79"/>
  <c r="Z519" i="79"/>
  <c r="Y519" i="79"/>
  <c r="AL516" i="79"/>
  <c r="AK516" i="79"/>
  <c r="AJ516" i="79"/>
  <c r="AI516" i="79"/>
  <c r="AH516" i="79"/>
  <c r="AG516" i="79"/>
  <c r="AF516" i="79"/>
  <c r="AE516" i="79"/>
  <c r="AD516" i="79"/>
  <c r="AC516" i="79"/>
  <c r="AB516" i="79"/>
  <c r="AA516" i="79"/>
  <c r="Z516" i="79"/>
  <c r="Y516" i="79"/>
  <c r="AL512" i="79"/>
  <c r="AK512" i="79"/>
  <c r="AJ512" i="79"/>
  <c r="AI512" i="79"/>
  <c r="AH512" i="79"/>
  <c r="AG512" i="79"/>
  <c r="AF512" i="79"/>
  <c r="AE512" i="79"/>
  <c r="AD512" i="79"/>
  <c r="AC512" i="79"/>
  <c r="AB512" i="79"/>
  <c r="AA512" i="79"/>
  <c r="Z512" i="79"/>
  <c r="Y512" i="79"/>
  <c r="AL509" i="79"/>
  <c r="AK509" i="79"/>
  <c r="AJ509" i="79"/>
  <c r="AI509" i="79"/>
  <c r="AH509" i="79"/>
  <c r="AG509" i="79"/>
  <c r="AF509" i="79"/>
  <c r="AE509" i="79"/>
  <c r="AD509" i="79"/>
  <c r="AC509" i="79"/>
  <c r="AB509" i="79"/>
  <c r="AA509" i="79"/>
  <c r="Z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Y497" i="79"/>
  <c r="AL494" i="79"/>
  <c r="AK494" i="79"/>
  <c r="AJ494" i="79"/>
  <c r="AI494" i="79"/>
  <c r="AH494" i="79"/>
  <c r="AG494" i="79"/>
  <c r="AF494" i="79"/>
  <c r="AE494" i="79"/>
  <c r="AD494" i="79"/>
  <c r="Y494" i="79"/>
  <c r="AL491" i="79"/>
  <c r="AK491" i="79"/>
  <c r="AJ491" i="79"/>
  <c r="AI491" i="79"/>
  <c r="AH491" i="79"/>
  <c r="AG491" i="79"/>
  <c r="AF491" i="79"/>
  <c r="AE491" i="79"/>
  <c r="AD491" i="79"/>
  <c r="AC491" i="79"/>
  <c r="AB491" i="79"/>
  <c r="AA491" i="79"/>
  <c r="Z491" i="79"/>
  <c r="Y491" i="79"/>
  <c r="AL487" i="79"/>
  <c r="AK487" i="79"/>
  <c r="AJ487" i="79"/>
  <c r="AI487" i="79"/>
  <c r="AH487" i="79"/>
  <c r="AG487" i="79"/>
  <c r="AF487" i="79"/>
  <c r="AE487" i="79"/>
  <c r="AD487" i="79"/>
  <c r="AC487" i="79"/>
  <c r="AB487" i="79"/>
  <c r="AA487" i="79"/>
  <c r="Z487" i="79"/>
  <c r="Y487" i="79"/>
  <c r="AL484" i="79"/>
  <c r="AK484" i="79"/>
  <c r="AJ484" i="79"/>
  <c r="AI484" i="79"/>
  <c r="AH484" i="79"/>
  <c r="AG484" i="79"/>
  <c r="AF484" i="79"/>
  <c r="AE484" i="79"/>
  <c r="AD484" i="79"/>
  <c r="AC484" i="79"/>
  <c r="AB484" i="79"/>
  <c r="AA484" i="79"/>
  <c r="Z484" i="79"/>
  <c r="Y484" i="79"/>
  <c r="AL481" i="79"/>
  <c r="AK481" i="79"/>
  <c r="AJ481" i="79"/>
  <c r="AI481" i="79"/>
  <c r="AH481" i="79"/>
  <c r="AG481" i="79"/>
  <c r="AF481" i="79"/>
  <c r="AE481" i="79"/>
  <c r="AD481" i="79"/>
  <c r="AC481" i="79"/>
  <c r="AB481" i="79"/>
  <c r="AA481" i="79"/>
  <c r="Z481" i="79"/>
  <c r="Y481" i="79"/>
  <c r="AL475" i="79"/>
  <c r="AK475" i="79"/>
  <c r="AJ475" i="79"/>
  <c r="AI475" i="79"/>
  <c r="AH475" i="79"/>
  <c r="AG475" i="79"/>
  <c r="AF475" i="79"/>
  <c r="AE475" i="79"/>
  <c r="AD475" i="79"/>
  <c r="AC475" i="79"/>
  <c r="AB475" i="79"/>
  <c r="AA475" i="79"/>
  <c r="Z475" i="79"/>
  <c r="Y475" i="79"/>
  <c r="AL450" i="79"/>
  <c r="AK450" i="79"/>
  <c r="AJ450" i="79"/>
  <c r="AI450" i="79"/>
  <c r="AH450" i="79"/>
  <c r="AG450" i="79"/>
  <c r="AF450" i="79"/>
  <c r="AE450" i="79"/>
  <c r="AD450" i="79"/>
  <c r="AC450" i="79"/>
  <c r="AB450" i="79"/>
  <c r="AA450" i="79"/>
  <c r="Z450" i="79"/>
  <c r="AL446" i="79"/>
  <c r="AK446" i="79"/>
  <c r="AJ446" i="79"/>
  <c r="AI446" i="79"/>
  <c r="AH446" i="79"/>
  <c r="AG446" i="79"/>
  <c r="AF446" i="79"/>
  <c r="AE446" i="79"/>
  <c r="AD446" i="79"/>
  <c r="AC446" i="79"/>
  <c r="AB446" i="79"/>
  <c r="AA446" i="79"/>
  <c r="Z446" i="79"/>
  <c r="Y446"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6" i="79"/>
  <c r="AK436" i="79"/>
  <c r="AJ436" i="79"/>
  <c r="AI436" i="79"/>
  <c r="AH436" i="79"/>
  <c r="AG436" i="79"/>
  <c r="AF436" i="79"/>
  <c r="AE436" i="79"/>
  <c r="AD436" i="79"/>
  <c r="AC436" i="79"/>
  <c r="AB436" i="79"/>
  <c r="AA436" i="79"/>
  <c r="Z436" i="79"/>
  <c r="Y436"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0" i="79"/>
  <c r="AK420" i="79"/>
  <c r="AJ420" i="79"/>
  <c r="AI420" i="79"/>
  <c r="AH420" i="79"/>
  <c r="AG420" i="79"/>
  <c r="AF420" i="79"/>
  <c r="AE420" i="79"/>
  <c r="AD420" i="79"/>
  <c r="AC420" i="79"/>
  <c r="AB420" i="79"/>
  <c r="AA420" i="79"/>
  <c r="Z420" i="79"/>
  <c r="Y420"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379" i="79"/>
  <c r="AK379" i="79"/>
  <c r="AJ379" i="79"/>
  <c r="AI379" i="79"/>
  <c r="AH379" i="79"/>
  <c r="AG379" i="79"/>
  <c r="AF379" i="79"/>
  <c r="AE379" i="79"/>
  <c r="AD379" i="79"/>
  <c r="AC379" i="79"/>
  <c r="AB379" i="79"/>
  <c r="AA379" i="79"/>
  <c r="Z379" i="79"/>
  <c r="AL376" i="79"/>
  <c r="AK376" i="79"/>
  <c r="AJ376" i="79"/>
  <c r="AI376" i="79"/>
  <c r="AH376" i="79"/>
  <c r="AG376" i="79"/>
  <c r="AF376" i="79"/>
  <c r="AE376" i="79"/>
  <c r="AD376" i="79"/>
  <c r="AC376" i="79"/>
  <c r="AB376" i="79"/>
  <c r="AA376" i="79"/>
  <c r="Z376" i="79"/>
  <c r="Y376" i="79"/>
  <c r="AL373" i="79"/>
  <c r="AK373" i="79"/>
  <c r="AJ373" i="79"/>
  <c r="AI373" i="79"/>
  <c r="AH373" i="79"/>
  <c r="AG373" i="79"/>
  <c r="AF373" i="79"/>
  <c r="AE373" i="79"/>
  <c r="AD373" i="79"/>
  <c r="AC373" i="79"/>
  <c r="AB373" i="79"/>
  <c r="AA373" i="79"/>
  <c r="Z373" i="79"/>
  <c r="AL370" i="79"/>
  <c r="AK370" i="79"/>
  <c r="AJ370" i="79"/>
  <c r="AI370" i="79"/>
  <c r="AH370" i="79"/>
  <c r="AG370" i="79"/>
  <c r="AF370" i="79"/>
  <c r="AE370" i="79"/>
  <c r="AD370" i="79"/>
  <c r="AC370" i="79"/>
  <c r="AB370" i="79"/>
  <c r="AA370" i="79"/>
  <c r="Z370" i="79"/>
  <c r="Y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6" i="79"/>
  <c r="AK326" i="79"/>
  <c r="AJ326" i="79"/>
  <c r="AI326" i="79"/>
  <c r="AH326" i="79"/>
  <c r="AG326" i="79"/>
  <c r="AF326" i="79"/>
  <c r="AE326" i="79"/>
  <c r="AD326" i="79"/>
  <c r="AC326" i="79"/>
  <c r="AB326" i="79"/>
  <c r="AA326" i="79"/>
  <c r="Z326" i="79"/>
  <c r="Y326"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Y311" i="79"/>
  <c r="AL308" i="79"/>
  <c r="AK308" i="79"/>
  <c r="AJ308" i="79"/>
  <c r="AI308" i="79"/>
  <c r="AH308" i="79"/>
  <c r="AG308" i="79"/>
  <c r="AF308" i="79"/>
  <c r="AE308" i="79"/>
  <c r="AD308" i="79"/>
  <c r="AC308" i="79"/>
  <c r="Y308" i="79"/>
  <c r="AL305" i="79"/>
  <c r="AK305" i="79"/>
  <c r="AJ305" i="79"/>
  <c r="AI305" i="79"/>
  <c r="AH305" i="79"/>
  <c r="AG305" i="79"/>
  <c r="AF305" i="79"/>
  <c r="AE305" i="79"/>
  <c r="AD305" i="79"/>
  <c r="AC305" i="79"/>
  <c r="AB305" i="79"/>
  <c r="AA305" i="79"/>
  <c r="Z305" i="79"/>
  <c r="Y305" i="79"/>
  <c r="AL301" i="79"/>
  <c r="AK301" i="79"/>
  <c r="AJ301" i="79"/>
  <c r="AI301" i="79"/>
  <c r="AH301" i="79"/>
  <c r="AG301" i="79"/>
  <c r="AF301" i="79"/>
  <c r="AE301" i="79"/>
  <c r="AD301" i="79"/>
  <c r="AC301" i="79"/>
  <c r="AB301" i="79"/>
  <c r="AA301" i="79"/>
  <c r="Z301" i="79"/>
  <c r="Y301"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67" i="79"/>
  <c r="AK267" i="79"/>
  <c r="AJ267" i="79"/>
  <c r="AI267" i="79"/>
  <c r="AH267" i="79"/>
  <c r="AG267" i="79"/>
  <c r="AF267" i="79"/>
  <c r="AE267" i="79"/>
  <c r="AD267" i="79"/>
  <c r="AC267" i="79"/>
  <c r="AB267" i="79"/>
  <c r="AA267" i="79"/>
  <c r="Z267" i="79"/>
  <c r="AL263" i="79"/>
  <c r="AK263" i="79"/>
  <c r="AJ263" i="79"/>
  <c r="AI263" i="79"/>
  <c r="AH263" i="79"/>
  <c r="AG263" i="79"/>
  <c r="AF263" i="79"/>
  <c r="AE263" i="79"/>
  <c r="AD263" i="79"/>
  <c r="AC263" i="79"/>
  <c r="AB263" i="79"/>
  <c r="AA263" i="79"/>
  <c r="Z263" i="79"/>
  <c r="Y263"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3" i="79"/>
  <c r="AK253" i="79"/>
  <c r="AJ253" i="79"/>
  <c r="AI253" i="79"/>
  <c r="AH253" i="79"/>
  <c r="AG253" i="79"/>
  <c r="AF253" i="79"/>
  <c r="AE253" i="79"/>
  <c r="AD253" i="79"/>
  <c r="AC253" i="79"/>
  <c r="AB253" i="79"/>
  <c r="AA253" i="79"/>
  <c r="Z253" i="79"/>
  <c r="Y253"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7" i="79"/>
  <c r="AK237" i="79"/>
  <c r="AJ237" i="79"/>
  <c r="AI237" i="79"/>
  <c r="AH237" i="79"/>
  <c r="AG237" i="79"/>
  <c r="AF237" i="79"/>
  <c r="AE237" i="79"/>
  <c r="AD237" i="79"/>
  <c r="AC237" i="79"/>
  <c r="AB237" i="79"/>
  <c r="AA237" i="79"/>
  <c r="Z237" i="79"/>
  <c r="AL234" i="79"/>
  <c r="AK234" i="79"/>
  <c r="AJ234" i="79"/>
  <c r="AI234" i="79"/>
  <c r="AH234" i="79"/>
  <c r="AG234" i="79"/>
  <c r="AF234" i="79"/>
  <c r="AE234" i="79"/>
  <c r="AD234" i="79"/>
  <c r="AC234" i="79"/>
  <c r="AB234" i="79"/>
  <c r="AA234" i="79"/>
  <c r="Z234" i="79"/>
  <c r="Y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AL225" i="79"/>
  <c r="AK225" i="79"/>
  <c r="AJ225" i="79"/>
  <c r="AI225" i="79"/>
  <c r="AH225" i="79"/>
  <c r="AG225" i="79"/>
  <c r="AF225" i="79"/>
  <c r="AE225" i="79"/>
  <c r="AD225" i="79"/>
  <c r="AC225" i="79"/>
  <c r="AB225" i="79"/>
  <c r="AA225" i="79"/>
  <c r="Z225" i="79"/>
  <c r="AL196" i="79"/>
  <c r="AK196" i="79"/>
  <c r="AJ196" i="79"/>
  <c r="AI196" i="79"/>
  <c r="AH196" i="79"/>
  <c r="AG196" i="79"/>
  <c r="AF196" i="79"/>
  <c r="AE196" i="79"/>
  <c r="AD196" i="79"/>
  <c r="AC196" i="79"/>
  <c r="AB196" i="79"/>
  <c r="AA196" i="79"/>
  <c r="Z196" i="79"/>
  <c r="Y196"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AL153" i="79"/>
  <c r="AK153" i="79"/>
  <c r="AJ153" i="79"/>
  <c r="AI153" i="79"/>
  <c r="AH153" i="79"/>
  <c r="AG153" i="79"/>
  <c r="AF153" i="79"/>
  <c r="AE153" i="79"/>
  <c r="AD153" i="79"/>
  <c r="AC153" i="79"/>
  <c r="AB153" i="79"/>
  <c r="AA153" i="79"/>
  <c r="Z153" i="79"/>
  <c r="Y153"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3" i="79"/>
  <c r="AK143" i="79"/>
  <c r="AJ143" i="79"/>
  <c r="AI143" i="79"/>
  <c r="AH143" i="79"/>
  <c r="AG143" i="79"/>
  <c r="AF143" i="79"/>
  <c r="AE143" i="79"/>
  <c r="AD143" i="79"/>
  <c r="AC143" i="79"/>
  <c r="AB143" i="79"/>
  <c r="AA143" i="79"/>
  <c r="Z143" i="79"/>
  <c r="Y143"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1" i="79"/>
  <c r="AK121" i="79"/>
  <c r="AJ121" i="79"/>
  <c r="AI121" i="79"/>
  <c r="AH121" i="79"/>
  <c r="AG121" i="79"/>
  <c r="AF121" i="79"/>
  <c r="AE121" i="79"/>
  <c r="AD121" i="79"/>
  <c r="AC121" i="79"/>
  <c r="AB121" i="79"/>
  <c r="AA121" i="79"/>
  <c r="Z121" i="79"/>
  <c r="Y121" i="79"/>
  <c r="AL117" i="79"/>
  <c r="AK117" i="79"/>
  <c r="AJ117" i="79"/>
  <c r="AI117" i="79"/>
  <c r="AH117" i="79"/>
  <c r="AG117" i="79"/>
  <c r="AF117" i="79"/>
  <c r="AE117" i="79"/>
  <c r="AD117" i="79"/>
  <c r="AC117" i="79"/>
  <c r="AB117" i="79"/>
  <c r="AA117" i="79"/>
  <c r="Z117" i="79"/>
  <c r="Y117" i="79"/>
  <c r="AL114" i="79"/>
  <c r="AK114" i="79"/>
  <c r="AJ114" i="79"/>
  <c r="AI114" i="79"/>
  <c r="AH114" i="79"/>
  <c r="AG114" i="79"/>
  <c r="AF114" i="79"/>
  <c r="AE114" i="79"/>
  <c r="AD114" i="79"/>
  <c r="AC114" i="79"/>
  <c r="AB114" i="79"/>
  <c r="AA114" i="79"/>
  <c r="Z114" i="79"/>
  <c r="Y114" i="79"/>
  <c r="AL111" i="79"/>
  <c r="AK111" i="79"/>
  <c r="AJ111" i="79"/>
  <c r="AI111" i="79"/>
  <c r="AH111" i="79"/>
  <c r="AG111" i="79"/>
  <c r="AF111" i="79"/>
  <c r="AE111" i="79"/>
  <c r="AD111" i="79"/>
  <c r="AC111" i="79"/>
  <c r="AB111" i="79"/>
  <c r="AA111" i="79"/>
  <c r="Z111" i="79"/>
  <c r="Y111" i="79"/>
  <c r="AL108" i="79"/>
  <c r="AK108" i="79"/>
  <c r="AJ108" i="79"/>
  <c r="AI108" i="79"/>
  <c r="AH108" i="79"/>
  <c r="AG108" i="79"/>
  <c r="AF108" i="79"/>
  <c r="AE108" i="79"/>
  <c r="AD108" i="79"/>
  <c r="AC108" i="79"/>
  <c r="AB108" i="79"/>
  <c r="AA108" i="79"/>
  <c r="Z108" i="79"/>
  <c r="Y108" i="79"/>
  <c r="AL103" i="79"/>
  <c r="AK103" i="79"/>
  <c r="AJ103" i="79"/>
  <c r="AI103" i="79"/>
  <c r="AH103" i="79"/>
  <c r="AG103" i="79"/>
  <c r="AF103" i="79"/>
  <c r="AE103" i="79"/>
  <c r="AD103" i="79"/>
  <c r="AC103" i="79"/>
  <c r="AB103" i="79"/>
  <c r="AA103" i="79"/>
  <c r="Z103" i="79"/>
  <c r="Y103" i="79"/>
  <c r="AL97" i="79"/>
  <c r="AK97" i="79"/>
  <c r="AJ97" i="79"/>
  <c r="AI97" i="79"/>
  <c r="AH97" i="79"/>
  <c r="AG97" i="79"/>
  <c r="AF97" i="79"/>
  <c r="AE97" i="79"/>
  <c r="AD97" i="79"/>
  <c r="AC97" i="79"/>
  <c r="AB97" i="79"/>
  <c r="AA97" i="79"/>
  <c r="Z97" i="79"/>
  <c r="Y97" i="79"/>
  <c r="AL83" i="79"/>
  <c r="AK83" i="79"/>
  <c r="AJ83" i="79"/>
  <c r="AI83" i="79"/>
  <c r="AH83" i="79"/>
  <c r="AG83" i="79"/>
  <c r="AF83" i="79"/>
  <c r="AE83" i="79"/>
  <c r="AC83" i="79"/>
  <c r="AB83" i="79"/>
  <c r="AA83" i="79"/>
  <c r="Z83" i="79"/>
  <c r="AL76" i="79"/>
  <c r="AK76" i="79"/>
  <c r="AJ76" i="79"/>
  <c r="AI76" i="79"/>
  <c r="AH76" i="79"/>
  <c r="AG76" i="79"/>
  <c r="AF76" i="79"/>
  <c r="AE76" i="79"/>
  <c r="AD76" i="79"/>
  <c r="AC76" i="79"/>
  <c r="AB76" i="79"/>
  <c r="AA76" i="79"/>
  <c r="Z76" i="79"/>
  <c r="Y76" i="79"/>
  <c r="AL73" i="79"/>
  <c r="AK73" i="79"/>
  <c r="AJ73" i="79"/>
  <c r="AI73" i="79"/>
  <c r="AH73" i="79"/>
  <c r="AG73" i="79"/>
  <c r="AF73" i="79"/>
  <c r="AE73" i="79"/>
  <c r="AD73" i="79"/>
  <c r="AC73" i="79"/>
  <c r="AB73" i="79"/>
  <c r="AA73" i="79"/>
  <c r="Z73" i="79"/>
  <c r="Y73" i="79"/>
  <c r="AL69" i="79"/>
  <c r="AK69" i="79"/>
  <c r="AJ69" i="79"/>
  <c r="AI69" i="79"/>
  <c r="AH69" i="79"/>
  <c r="AG69" i="79"/>
  <c r="AF69" i="79"/>
  <c r="AE69" i="79"/>
  <c r="AD69" i="79"/>
  <c r="AC69" i="79"/>
  <c r="AB69" i="79"/>
  <c r="AA69" i="79"/>
  <c r="Z69" i="79"/>
  <c r="Y69" i="79"/>
  <c r="AL66" i="79"/>
  <c r="AK66" i="79"/>
  <c r="AJ66" i="79"/>
  <c r="AI66" i="79"/>
  <c r="AH66" i="79"/>
  <c r="AG66" i="79"/>
  <c r="AF66" i="79"/>
  <c r="AE66" i="79"/>
  <c r="AD66" i="79"/>
  <c r="AC66" i="79"/>
  <c r="AB66" i="79"/>
  <c r="AA66" i="79"/>
  <c r="Z66" i="79"/>
  <c r="Y66" i="79"/>
  <c r="AL63" i="79"/>
  <c r="AK63" i="79"/>
  <c r="AJ63" i="79"/>
  <c r="AI63" i="79"/>
  <c r="AH63" i="79"/>
  <c r="AG63" i="79"/>
  <c r="AF63" i="79"/>
  <c r="AE63" i="79"/>
  <c r="AD63" i="79"/>
  <c r="AC63" i="79"/>
  <c r="AB63" i="79"/>
  <c r="AA63" i="79"/>
  <c r="Z63" i="79"/>
  <c r="Y63" i="79"/>
  <c r="AL60" i="79"/>
  <c r="AK60" i="79"/>
  <c r="AJ60" i="79"/>
  <c r="AI60" i="79"/>
  <c r="AH60" i="79"/>
  <c r="AG60" i="79"/>
  <c r="AF60" i="79"/>
  <c r="AE60" i="79"/>
  <c r="AD60" i="79"/>
  <c r="AC60" i="79"/>
  <c r="AB60" i="79"/>
  <c r="AA60" i="79"/>
  <c r="Z60" i="79"/>
  <c r="Y60"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7" i="79"/>
  <c r="N134" i="79"/>
  <c r="N121" i="79"/>
  <c r="N69"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9" i="79" l="1"/>
  <c r="Y953" i="79"/>
  <c r="Y268" i="46"/>
  <c r="Y265" i="46"/>
  <c r="Y526"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70" i="79"/>
  <c r="Y587" i="79"/>
  <c r="Y585" i="79"/>
  <c r="Y586" i="79"/>
  <c r="Y395" i="79"/>
  <c r="Y398" i="79"/>
  <c r="Y397" i="79"/>
  <c r="Y396" i="79"/>
  <c r="Y531" i="46"/>
  <c r="Z529" i="46"/>
  <c r="Z531" i="46"/>
  <c r="Z530" i="46"/>
  <c r="Z526" i="46"/>
  <c r="Z528" i="46"/>
  <c r="Z527" i="46"/>
  <c r="Y527" i="46"/>
  <c r="Y528" i="46"/>
  <c r="Y530" i="46"/>
  <c r="Y529" i="46"/>
  <c r="Y266" i="46"/>
  <c r="Y272" i="46"/>
  <c r="Y271" i="46"/>
  <c r="Y269" i="46"/>
  <c r="Y267" i="46"/>
  <c r="Y270" i="46"/>
  <c r="Z270" i="46"/>
  <c r="Z268" i="46"/>
  <c r="Z265" i="46"/>
  <c r="Z271" i="46"/>
  <c r="Z269" i="46"/>
  <c r="Z267" i="46"/>
  <c r="Z266" i="46"/>
  <c r="Z272" i="46"/>
  <c r="Z135" i="46"/>
  <c r="Z137" i="46"/>
  <c r="Z136" i="46"/>
  <c r="AM959" i="79" l="1"/>
  <c r="AM776" i="79"/>
  <c r="AM593" i="79"/>
  <c r="AM404" i="79"/>
  <c r="AM221"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11" i="79" s="1"/>
  <c r="AF36" i="79"/>
  <c r="AJ222" i="79"/>
  <c r="AF222" i="79"/>
  <c r="AJ405" i="79"/>
  <c r="AF405" i="79"/>
  <c r="AJ594" i="79"/>
  <c r="AF594" i="79"/>
  <c r="AJ777" i="79"/>
  <c r="AF777" i="79"/>
  <c r="AJ960" i="79"/>
  <c r="AF960" i="79"/>
  <c r="K14" i="44"/>
  <c r="K18" i="44" s="1"/>
  <c r="O14" i="44"/>
  <c r="O18" i="44" s="1"/>
  <c r="O29" i="44"/>
  <c r="O33" i="44" s="1"/>
  <c r="O43" i="44"/>
  <c r="AF21" i="46"/>
  <c r="AI149" i="46"/>
  <c r="AI278" i="46"/>
  <c r="AI407" i="46"/>
  <c r="AI36" i="79"/>
  <c r="AI222" i="79"/>
  <c r="AI405" i="79"/>
  <c r="AI594" i="79"/>
  <c r="AI777" i="79"/>
  <c r="AI960" i="79"/>
  <c r="M43" i="44"/>
  <c r="AL21" i="46"/>
  <c r="AL149" i="46"/>
  <c r="AH149" i="46"/>
  <c r="AL278" i="46"/>
  <c r="AH278" i="46"/>
  <c r="AL407" i="46"/>
  <c r="AH407" i="46"/>
  <c r="AL36" i="79"/>
  <c r="AH36" i="79"/>
  <c r="AL222" i="79"/>
  <c r="AH222" i="79"/>
  <c r="AL405" i="79"/>
  <c r="AH405" i="79"/>
  <c r="AL594" i="79"/>
  <c r="AH594" i="79"/>
  <c r="AL777" i="79"/>
  <c r="AH777" i="79"/>
  <c r="AL960" i="79"/>
  <c r="AH960" i="79"/>
  <c r="N29" i="44"/>
  <c r="N33" i="44" s="1"/>
  <c r="K43" i="44"/>
  <c r="AH21" i="46"/>
  <c r="AK21" i="46"/>
  <c r="AK149" i="46"/>
  <c r="AG149" i="46"/>
  <c r="AK278" i="46"/>
  <c r="AG278" i="46"/>
  <c r="AK407" i="46"/>
  <c r="AG407" i="46"/>
  <c r="AK36" i="79"/>
  <c r="AG36" i="79"/>
  <c r="AK222" i="79"/>
  <c r="AG222" i="79"/>
  <c r="AK405" i="79"/>
  <c r="AG405" i="79"/>
  <c r="AK594" i="79"/>
  <c r="AG594" i="79"/>
  <c r="AK777" i="79"/>
  <c r="AG777" i="79"/>
  <c r="AK960" i="79"/>
  <c r="AK1119" i="79" s="1"/>
  <c r="AG960" i="79"/>
  <c r="K122" i="45"/>
  <c r="AK404" i="79"/>
  <c r="AJ20" i="46"/>
  <c r="AG593" i="79"/>
  <c r="AG148" i="46"/>
  <c r="AK406" i="46"/>
  <c r="AF776" i="79"/>
  <c r="AG35" i="79"/>
  <c r="L13" i="44"/>
  <c r="P13" i="44"/>
  <c r="S14" i="47"/>
  <c r="AF148" i="46"/>
  <c r="AK277" i="46"/>
  <c r="AG406" i="46"/>
  <c r="AF35" i="79"/>
  <c r="AI404" i="79"/>
  <c r="AK776" i="79"/>
  <c r="AJ959" i="79"/>
  <c r="N28" i="44"/>
  <c r="Q14" i="47"/>
  <c r="AI20" i="46"/>
  <c r="AK148" i="46"/>
  <c r="AI277" i="46"/>
  <c r="AK35" i="79"/>
  <c r="AJ221" i="79"/>
  <c r="AG404" i="79"/>
  <c r="AJ776" i="79"/>
  <c r="AF959" i="79"/>
  <c r="O122" i="45"/>
  <c r="U14" i="47"/>
  <c r="AG20" i="46"/>
  <c r="AK20" i="46"/>
  <c r="AJ148" i="46"/>
  <c r="AG277" i="46"/>
  <c r="AJ35" i="79"/>
  <c r="AF221" i="79"/>
  <c r="AK593" i="79"/>
  <c r="AG776" i="79"/>
  <c r="V14" i="47"/>
  <c r="AL406" i="46"/>
  <c r="AH406" i="46"/>
  <c r="AL593" i="79"/>
  <c r="AH593" i="79"/>
  <c r="N13" i="44"/>
  <c r="M122" i="45"/>
  <c r="M28" i="44"/>
  <c r="Q42" i="44"/>
  <c r="R14" i="47"/>
  <c r="AH20" i="46"/>
  <c r="AL277" i="46"/>
  <c r="AH277" i="46"/>
  <c r="AI221" i="79"/>
  <c r="AL404" i="79"/>
  <c r="AH404" i="79"/>
  <c r="AI959" i="79"/>
  <c r="Q28" i="44"/>
  <c r="M42" i="44"/>
  <c r="AI148" i="46"/>
  <c r="AJ406" i="46"/>
  <c r="AF406" i="46"/>
  <c r="AI35" i="79"/>
  <c r="AL221" i="79"/>
  <c r="AH221" i="79"/>
  <c r="AJ593" i="79"/>
  <c r="AF593" i="79"/>
  <c r="AI776" i="79"/>
  <c r="AL959" i="79"/>
  <c r="AH959" i="79"/>
  <c r="T14" i="47"/>
  <c r="P14" i="47"/>
  <c r="AF20" i="46"/>
  <c r="AL20" i="46"/>
  <c r="AL148" i="46"/>
  <c r="AH148" i="46"/>
  <c r="AJ277" i="46"/>
  <c r="AF277" i="46"/>
  <c r="AI406" i="46"/>
  <c r="AL35" i="79"/>
  <c r="AH35" i="79"/>
  <c r="AK221" i="79"/>
  <c r="AG221" i="79"/>
  <c r="AJ404" i="79"/>
  <c r="AF404" i="79"/>
  <c r="AI593" i="79"/>
  <c r="AL776" i="79"/>
  <c r="AH776" i="79"/>
  <c r="AK959" i="79"/>
  <c r="AG959"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L53" i="44" l="1"/>
  <c r="L46" i="44"/>
  <c r="C109" i="45"/>
  <c r="Q46" i="44"/>
  <c r="C102" i="45"/>
  <c r="P46" i="44"/>
  <c r="K53" i="44"/>
  <c r="K46" i="44"/>
  <c r="C95" i="45"/>
  <c r="O46" i="44"/>
  <c r="M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53" i="79"/>
  <c r="AK936" i="79"/>
  <c r="AK587" i="79"/>
  <c r="AK586" i="79"/>
  <c r="AK570" i="79"/>
  <c r="AK585" i="79"/>
  <c r="AK215" i="79"/>
  <c r="AK214" i="79"/>
  <c r="AK198" i="79"/>
  <c r="AK213" i="79"/>
  <c r="AK212" i="79"/>
  <c r="AK211" i="79"/>
  <c r="AK770" i="79"/>
  <c r="AK753" i="79"/>
  <c r="AK769" i="79"/>
  <c r="AK396" i="79"/>
  <c r="AK398" i="79"/>
  <c r="AK397" i="79"/>
  <c r="AK381" i="79"/>
  <c r="AK395" i="79"/>
  <c r="AK528" i="46"/>
  <c r="AK527" i="46"/>
  <c r="AK530" i="46"/>
  <c r="AK526" i="46"/>
  <c r="AK529" i="46"/>
  <c r="AK531"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9" i="79"/>
  <c r="D936" i="79"/>
  <c r="D753" i="79"/>
  <c r="D570" i="79"/>
  <c r="D381" i="79"/>
  <c r="AL381" i="79" l="1"/>
  <c r="AL396" i="79"/>
  <c r="AL395" i="79"/>
  <c r="AL397" i="79"/>
  <c r="AL398" i="79"/>
  <c r="AL586" i="79"/>
  <c r="AL585" i="79"/>
  <c r="AL587" i="79"/>
  <c r="AL570" i="79"/>
  <c r="AL753" i="79"/>
  <c r="AL769" i="79"/>
  <c r="AL770" i="79"/>
  <c r="AL953" i="79"/>
  <c r="AL936" i="79"/>
  <c r="AL1119" i="79"/>
  <c r="AH953" i="79"/>
  <c r="AI953" i="79"/>
  <c r="AF953" i="79"/>
  <c r="AJ953" i="79"/>
  <c r="AG953" i="79"/>
  <c r="AF769" i="79"/>
  <c r="AJ769" i="79"/>
  <c r="AG770" i="79"/>
  <c r="AG769" i="79"/>
  <c r="AI770" i="79"/>
  <c r="AI769" i="79"/>
  <c r="AF770" i="79"/>
  <c r="AJ770" i="79"/>
  <c r="AH770" i="79"/>
  <c r="AH769" i="79"/>
  <c r="AH936" i="79"/>
  <c r="AJ936" i="79"/>
  <c r="AG936" i="79"/>
  <c r="AF936" i="79"/>
  <c r="AI936" i="79"/>
  <c r="AJ1119" i="79"/>
  <c r="AF1119" i="79"/>
  <c r="AG1119" i="79"/>
  <c r="AI1119" i="79"/>
  <c r="AH1119" i="79"/>
  <c r="AJ753" i="79"/>
  <c r="AF753" i="79"/>
  <c r="AG753" i="79"/>
  <c r="AI753" i="79"/>
  <c r="AH753" i="79"/>
  <c r="AH585" i="79"/>
  <c r="AI586" i="79"/>
  <c r="AF587" i="79"/>
  <c r="AJ587" i="79"/>
  <c r="AJ570" i="79"/>
  <c r="AF570" i="79"/>
  <c r="AJ586" i="79"/>
  <c r="AG587" i="79"/>
  <c r="AJ585" i="79"/>
  <c r="AG586" i="79"/>
  <c r="AH570" i="79"/>
  <c r="AG585" i="79"/>
  <c r="AH586" i="79"/>
  <c r="AI587" i="79"/>
  <c r="AG570" i="79"/>
  <c r="AI585" i="79"/>
  <c r="AF586" i="79"/>
  <c r="AI570" i="79"/>
  <c r="AF585" i="79"/>
  <c r="AH587" i="79"/>
  <c r="AI398" i="79"/>
  <c r="AH397" i="79"/>
  <c r="AG396" i="79"/>
  <c r="AI395" i="79"/>
  <c r="AJ397" i="79"/>
  <c r="AI396" i="79"/>
  <c r="AG395" i="79"/>
  <c r="AH398" i="79"/>
  <c r="AG397" i="79"/>
  <c r="AJ396" i="79"/>
  <c r="AH395" i="79"/>
  <c r="AF398" i="79"/>
  <c r="AJ398" i="79"/>
  <c r="AI397" i="79"/>
  <c r="AH396" i="79"/>
  <c r="AF395" i="79"/>
  <c r="AJ395" i="79"/>
  <c r="AG398" i="79"/>
  <c r="AF397" i="79"/>
  <c r="AF396" i="79"/>
  <c r="AI381" i="79"/>
  <c r="AH381" i="79"/>
  <c r="AJ381" i="79"/>
  <c r="AF381" i="79"/>
  <c r="AG381" i="79"/>
  <c r="Z953" i="79"/>
  <c r="Z770" i="79"/>
  <c r="Z769" i="79"/>
  <c r="Y39" i="79" l="1"/>
  <c r="Y211" i="79" s="1"/>
  <c r="B60" i="45"/>
  <c r="B53" i="45"/>
  <c r="B46" i="45"/>
  <c r="B39" i="45"/>
  <c r="B32" i="45"/>
  <c r="B25" i="45"/>
  <c r="B18" i="45"/>
  <c r="AL215" i="79" l="1"/>
  <c r="AL198" i="79"/>
  <c r="AL212" i="79"/>
  <c r="AL213" i="79"/>
  <c r="AL211" i="79"/>
  <c r="AL214" i="79"/>
  <c r="AI215" i="79"/>
  <c r="AI214" i="79"/>
  <c r="AI213" i="79"/>
  <c r="AI212" i="79"/>
  <c r="AI211" i="79"/>
  <c r="AJ198" i="79"/>
  <c r="AH214" i="79"/>
  <c r="AH212" i="79"/>
  <c r="AG214" i="79"/>
  <c r="AG212" i="79"/>
  <c r="AH198" i="79"/>
  <c r="AJ215" i="79"/>
  <c r="AJ214" i="79"/>
  <c r="AJ213" i="79"/>
  <c r="AJ212" i="79"/>
  <c r="AG198" i="79"/>
  <c r="AH215" i="79"/>
  <c r="AH213" i="79"/>
  <c r="AH211" i="79"/>
  <c r="AI198" i="79"/>
  <c r="AG215" i="79"/>
  <c r="AG213" i="79"/>
  <c r="AG211" i="79"/>
  <c r="Z211" i="79"/>
  <c r="Z215" i="79"/>
  <c r="Z214" i="79"/>
  <c r="Z213" i="79"/>
  <c r="Z212" i="79"/>
  <c r="Y212" i="79"/>
  <c r="Y213" i="79"/>
  <c r="Y214" i="79"/>
  <c r="Y215" i="79"/>
  <c r="D513" i="46"/>
  <c r="O384"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F399" i="46"/>
  <c r="AF401" i="46"/>
  <c r="AF398" i="46"/>
  <c r="AF396" i="46"/>
  <c r="AF400" i="46"/>
  <c r="AF397"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513" i="46"/>
  <c r="AL513" i="46"/>
  <c r="AJ513" i="46"/>
  <c r="AF384" i="46"/>
  <c r="AF513" i="46"/>
  <c r="AG513" i="46"/>
  <c r="AH513" i="46"/>
  <c r="AI513" i="46"/>
  <c r="AJ255" i="46"/>
  <c r="AH255" i="46"/>
  <c r="AF255" i="46"/>
  <c r="AI255" i="46"/>
  <c r="AG255" i="46"/>
  <c r="F29" i="44"/>
  <c r="F33" i="44" s="1"/>
  <c r="AA21" i="46"/>
  <c r="D29" i="44"/>
  <c r="D33" i="44" s="1"/>
  <c r="AA407" i="46"/>
  <c r="AB278" i="46"/>
  <c r="G29" i="44"/>
  <c r="G33" i="44" s="1"/>
  <c r="Z277" i="46"/>
  <c r="E13" i="44"/>
  <c r="Z404" i="79"/>
  <c r="Z776" i="79"/>
  <c r="Z221" i="79"/>
  <c r="Z959" i="79"/>
  <c r="Z593" i="79"/>
  <c r="Z35" i="79"/>
  <c r="D123" i="45"/>
  <c r="E14" i="44"/>
  <c r="E18" i="44" s="1"/>
  <c r="Z594" i="79"/>
  <c r="Z753" i="79" s="1"/>
  <c r="Z222" i="79"/>
  <c r="Z405" i="79"/>
  <c r="Z777" i="79"/>
  <c r="Z936" i="79" s="1"/>
  <c r="Z960" i="79"/>
  <c r="Z1119" i="79" s="1"/>
  <c r="Z36" i="79"/>
  <c r="Z198" i="79" s="1"/>
  <c r="AE406" i="46"/>
  <c r="J13" i="44"/>
  <c r="AE959" i="79"/>
  <c r="AE404" i="79"/>
  <c r="AE776" i="79"/>
  <c r="AE593" i="79"/>
  <c r="AE221" i="79"/>
  <c r="AE35" i="79"/>
  <c r="J43" i="44"/>
  <c r="J14" i="44"/>
  <c r="J18" i="44" s="1"/>
  <c r="AE405" i="79"/>
  <c r="AE594" i="79"/>
  <c r="AE960" i="79"/>
  <c r="AE1119" i="79" s="1"/>
  <c r="AE777" i="79"/>
  <c r="AE222" i="79"/>
  <c r="AE36" i="79"/>
  <c r="Y277" i="46"/>
  <c r="D13" i="44"/>
  <c r="Y776" i="79"/>
  <c r="Y593" i="79"/>
  <c r="Y221" i="79"/>
  <c r="Y959" i="79"/>
  <c r="Y404" i="79"/>
  <c r="Y35" i="79"/>
  <c r="AC148" i="46"/>
  <c r="H13" i="44"/>
  <c r="AC776" i="79"/>
  <c r="AC959" i="79"/>
  <c r="AC404" i="79"/>
  <c r="AC593" i="79"/>
  <c r="AC221" i="79"/>
  <c r="AC35" i="79"/>
  <c r="Y407" i="46"/>
  <c r="Y513" i="46" s="1"/>
  <c r="D14" i="44"/>
  <c r="D18" i="44" s="1"/>
  <c r="Y960" i="79"/>
  <c r="Y1119" i="79" s="1"/>
  <c r="Y405" i="79"/>
  <c r="Y570" i="79" s="1"/>
  <c r="Y777" i="79"/>
  <c r="Y936" i="79" s="1"/>
  <c r="Y594" i="79"/>
  <c r="Y753" i="79" s="1"/>
  <c r="Y222" i="79"/>
  <c r="Y381" i="79" s="1"/>
  <c r="Y36" i="79"/>
  <c r="Y198" i="79" s="1"/>
  <c r="AC278" i="46"/>
  <c r="AC395" i="46" s="1"/>
  <c r="H14" i="44"/>
  <c r="H18" i="44" s="1"/>
  <c r="AC777" i="79"/>
  <c r="AC953" i="79" s="1"/>
  <c r="AC594" i="79"/>
  <c r="AC222" i="79"/>
  <c r="AC960" i="79"/>
  <c r="AC1119" i="79" s="1"/>
  <c r="AC405" i="79"/>
  <c r="AC36" i="79"/>
  <c r="AD148" i="46"/>
  <c r="I13" i="44"/>
  <c r="AD404" i="79"/>
  <c r="AD593" i="79"/>
  <c r="AD959" i="79"/>
  <c r="AD776" i="79"/>
  <c r="AD221" i="79"/>
  <c r="AD35" i="79"/>
  <c r="H123" i="45"/>
  <c r="I14" i="44"/>
  <c r="I18" i="44" s="1"/>
  <c r="AD777" i="79"/>
  <c r="AD953" i="79" s="1"/>
  <c r="AD960" i="79"/>
  <c r="AD1119" i="79" s="1"/>
  <c r="AD405" i="79"/>
  <c r="AD585" i="79" s="1"/>
  <c r="AD594" i="79"/>
  <c r="AD222" i="79"/>
  <c r="AD395" i="79" s="1"/>
  <c r="AD36" i="79"/>
  <c r="AA406" i="46"/>
  <c r="F13" i="44"/>
  <c r="AA959" i="79"/>
  <c r="AA776" i="79"/>
  <c r="AA593" i="79"/>
  <c r="AA221" i="79"/>
  <c r="AA404" i="79"/>
  <c r="AA35" i="79"/>
  <c r="F43" i="44"/>
  <c r="F14" i="44"/>
  <c r="F18" i="44" s="1"/>
  <c r="AA405" i="79"/>
  <c r="AA777" i="79"/>
  <c r="AA222" i="79"/>
  <c r="AA960" i="79"/>
  <c r="AA1119" i="79" s="1"/>
  <c r="AA594" i="79"/>
  <c r="AA36" i="79"/>
  <c r="AA211" i="79" s="1"/>
  <c r="AB406" i="46"/>
  <c r="G13" i="44"/>
  <c r="AB776" i="79"/>
  <c r="AB593" i="79"/>
  <c r="AB221" i="79"/>
  <c r="AB959" i="79"/>
  <c r="AB404" i="79"/>
  <c r="AB35" i="79"/>
  <c r="AB407" i="46"/>
  <c r="G14" i="44"/>
  <c r="G18" i="44" s="1"/>
  <c r="AB960" i="79"/>
  <c r="AB1119" i="79" s="1"/>
  <c r="AB777" i="79"/>
  <c r="AB594" i="79"/>
  <c r="AB222" i="79"/>
  <c r="AB405" i="79"/>
  <c r="AB36" i="79"/>
  <c r="AB21" i="46"/>
  <c r="Y278" i="46"/>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AB277" i="46"/>
  <c r="Y406" i="46"/>
  <c r="AC407" i="46"/>
  <c r="Y148" i="46"/>
  <c r="AC21" i="46"/>
  <c r="Y149" i="46"/>
  <c r="Y255" i="46" s="1"/>
  <c r="AB149" i="46"/>
  <c r="AB255" i="46" s="1"/>
  <c r="AE277" i="46"/>
  <c r="AA277" i="46"/>
  <c r="J53" i="44" l="1"/>
  <c r="J46" i="44"/>
  <c r="G53" i="44"/>
  <c r="G50" i="44"/>
  <c r="G46" i="44"/>
  <c r="H53" i="44"/>
  <c r="H50" i="44"/>
  <c r="H46" i="44"/>
  <c r="E53" i="44"/>
  <c r="E50" i="44"/>
  <c r="E44" i="44"/>
  <c r="E46" i="44"/>
  <c r="F53" i="44"/>
  <c r="F50" i="44"/>
  <c r="F46" i="44"/>
  <c r="D50" i="44"/>
  <c r="D46" i="44"/>
  <c r="I53" i="44"/>
  <c r="I50" i="44"/>
  <c r="I46" i="44"/>
  <c r="AC587" i="79"/>
  <c r="AC586" i="79"/>
  <c r="AC585" i="79"/>
  <c r="D53" i="44"/>
  <c r="AD215" i="79"/>
  <c r="AD211" i="79"/>
  <c r="AD214" i="79"/>
  <c r="AD213" i="79"/>
  <c r="AD212"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769" i="79"/>
  <c r="AB770" i="79"/>
  <c r="AB753" i="79"/>
  <c r="AD586" i="79"/>
  <c r="AD570" i="79"/>
  <c r="AD587" i="79"/>
  <c r="AC395" i="79"/>
  <c r="AC397" i="79"/>
  <c r="AC381" i="79"/>
  <c r="AC396" i="79"/>
  <c r="AC398" i="79"/>
  <c r="AA769" i="79"/>
  <c r="AA753" i="79"/>
  <c r="AA770" i="79"/>
  <c r="AD396" i="79"/>
  <c r="AD398" i="79"/>
  <c r="AD397" i="79"/>
  <c r="AD381" i="79"/>
  <c r="AD936" i="79"/>
  <c r="AC570" i="79"/>
  <c r="AC936" i="79"/>
  <c r="AE395" i="79"/>
  <c r="AE381" i="79"/>
  <c r="AE397" i="79"/>
  <c r="AE396" i="79"/>
  <c r="AE398" i="79"/>
  <c r="AE570" i="79"/>
  <c r="AE587" i="79"/>
  <c r="AE586" i="79"/>
  <c r="AE585" i="79"/>
  <c r="AD770" i="79"/>
  <c r="AD753" i="79"/>
  <c r="AD769" i="79"/>
  <c r="AE953" i="79"/>
  <c r="AE936" i="79"/>
  <c r="AB214" i="79"/>
  <c r="AB198" i="79"/>
  <c r="AB215" i="79"/>
  <c r="AB211" i="79"/>
  <c r="AB213" i="79"/>
  <c r="AB212" i="79"/>
  <c r="AB936" i="79"/>
  <c r="AB953" i="79"/>
  <c r="AA213" i="79"/>
  <c r="AA198" i="79"/>
  <c r="AA212" i="79"/>
  <c r="AA214" i="79"/>
  <c r="AA215" i="79"/>
  <c r="AA936" i="79"/>
  <c r="AA953" i="79"/>
  <c r="AD198" i="79"/>
  <c r="AC212" i="79"/>
  <c r="AC215" i="79"/>
  <c r="AC211" i="79"/>
  <c r="AC213" i="79"/>
  <c r="AC198" i="79"/>
  <c r="AC214" i="79"/>
  <c r="AC770" i="79"/>
  <c r="AC753" i="79"/>
  <c r="AC769" i="79"/>
  <c r="AE214" i="79"/>
  <c r="AE198" i="79"/>
  <c r="AE211" i="79"/>
  <c r="AE212" i="79"/>
  <c r="AE213" i="79"/>
  <c r="AE215" i="79"/>
  <c r="AE769" i="79"/>
  <c r="AE770" i="79"/>
  <c r="AE753"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E400" i="46"/>
  <c r="AE397" i="46"/>
  <c r="AE399" i="46"/>
  <c r="AE398" i="46"/>
  <c r="AE396" i="46"/>
  <c r="AE401" i="46"/>
  <c r="AB401" i="46"/>
  <c r="AB398" i="46"/>
  <c r="AB399" i="46"/>
  <c r="AB400" i="46"/>
  <c r="AC399" i="46"/>
  <c r="AC400" i="46"/>
  <c r="AC401" i="46"/>
  <c r="AC398" i="46"/>
  <c r="AC397" i="46"/>
  <c r="AC396"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l="1"/>
  <c r="AB135"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D133" i="45" l="1"/>
  <c r="G131" i="45"/>
  <c r="L133" i="45"/>
  <c r="E133" i="45"/>
  <c r="I131" i="45"/>
  <c r="J131" i="45"/>
  <c r="K132" i="45"/>
  <c r="F133" i="45"/>
  <c r="K131" i="45"/>
  <c r="I133" i="45"/>
  <c r="H133" i="45"/>
  <c r="E131" i="45"/>
  <c r="K133" i="45"/>
  <c r="L131" i="45"/>
  <c r="J133" i="45"/>
  <c r="L132" i="45"/>
  <c r="H131" i="45"/>
  <c r="F131"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6" i="79" s="1"/>
  <c r="Y764" i="79" s="1"/>
  <c r="L129" i="45"/>
  <c r="J127" i="45"/>
  <c r="AF516" i="46" s="1"/>
  <c r="H130" i="45"/>
  <c r="C133" i="45"/>
  <c r="Y1122" i="79" s="1"/>
  <c r="N130" i="45"/>
  <c r="K125" i="45"/>
  <c r="AG258" i="46" s="1"/>
  <c r="AG259" i="46" s="1"/>
  <c r="K128" i="45"/>
  <c r="N127" i="45"/>
  <c r="K126" i="45"/>
  <c r="AG387" i="46" s="1"/>
  <c r="G129" i="45"/>
  <c r="E129" i="45"/>
  <c r="AA384" i="79" s="1"/>
  <c r="AA385"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201" i="79" s="1"/>
  <c r="AE205" i="79" s="1"/>
  <c r="D129" i="45"/>
  <c r="H128" i="45"/>
  <c r="F130" i="45"/>
  <c r="M130" i="45"/>
  <c r="L125" i="45"/>
  <c r="L128" i="45"/>
  <c r="M127" i="45"/>
  <c r="K129" i="45"/>
  <c r="K130" i="45"/>
  <c r="J129" i="45"/>
  <c r="L127" i="45"/>
  <c r="F129" i="45"/>
  <c r="H129" i="45"/>
  <c r="D130" i="45"/>
  <c r="I130" i="45"/>
  <c r="J130" i="45"/>
  <c r="J126" i="45"/>
  <c r="AF387" i="46" s="1"/>
  <c r="L124" i="45"/>
  <c r="D128" i="45"/>
  <c r="Y201" i="79"/>
  <c r="Y128" i="46"/>
  <c r="AJ754" i="79"/>
  <c r="AG754" i="79"/>
  <c r="AG382" i="79"/>
  <c r="AK937" i="79"/>
  <c r="AF754" i="79"/>
  <c r="AH571" i="79"/>
  <c r="AL199" i="79"/>
  <c r="AG514" i="46"/>
  <c r="AI937" i="79"/>
  <c r="AJ937" i="79"/>
  <c r="AF382" i="79"/>
  <c r="AL571" i="79"/>
  <c r="AF937" i="79"/>
  <c r="AJ382" i="79"/>
  <c r="AH1120" i="79"/>
  <c r="AI1120" i="79"/>
  <c r="AK514" i="46"/>
  <c r="AI199" i="79"/>
  <c r="AK382" i="79"/>
  <c r="AF514" i="46"/>
  <c r="AF571" i="79"/>
  <c r="AL382" i="79"/>
  <c r="AL754" i="79"/>
  <c r="AJ571" i="79"/>
  <c r="AJ514" i="46"/>
  <c r="AK199" i="79"/>
  <c r="AG199" i="79"/>
  <c r="AG1120" i="79"/>
  <c r="AG571" i="79"/>
  <c r="AH514" i="46"/>
  <c r="AK1120" i="79"/>
  <c r="AH199" i="79"/>
  <c r="AH937" i="79"/>
  <c r="AJ1120" i="79"/>
  <c r="AF199" i="79"/>
  <c r="AF1120" i="79"/>
  <c r="AL937" i="79"/>
  <c r="AI382" i="79"/>
  <c r="AL514" i="46"/>
  <c r="AK754" i="79"/>
  <c r="AH382" i="79"/>
  <c r="AJ199" i="79"/>
  <c r="AL1120" i="79"/>
  <c r="AH754" i="79"/>
  <c r="AI514" i="46"/>
  <c r="AK571" i="79"/>
  <c r="AI571" i="79"/>
  <c r="AI754" i="79"/>
  <c r="AG937" i="79"/>
  <c r="Y514" i="46"/>
  <c r="AB514" i="46"/>
  <c r="AE1120" i="79"/>
  <c r="AD382" i="79"/>
  <c r="AC571" i="79"/>
  <c r="Y1120" i="79"/>
  <c r="Y571" i="79"/>
  <c r="AC514" i="46"/>
  <c r="AB937" i="79"/>
  <c r="AA1120" i="79"/>
  <c r="AD199" i="79"/>
  <c r="Y199" i="79"/>
  <c r="AE754" i="79"/>
  <c r="AA514" i="46"/>
  <c r="AE514" i="46"/>
  <c r="AC382" i="79"/>
  <c r="AB754" i="79"/>
  <c r="AC1120" i="79"/>
  <c r="AE382" i="79"/>
  <c r="Z937" i="79"/>
  <c r="AD514" i="46"/>
  <c r="AA571" i="79"/>
  <c r="AD1120" i="79"/>
  <c r="AE937" i="79"/>
  <c r="AB382" i="79"/>
  <c r="AB1120" i="79"/>
  <c r="AA754" i="79"/>
  <c r="AD571" i="79"/>
  <c r="Y754" i="79"/>
  <c r="AE571" i="79"/>
  <c r="Z754" i="79"/>
  <c r="Z514" i="46"/>
  <c r="AC937" i="79"/>
  <c r="AB571" i="79"/>
  <c r="Y382" i="79"/>
  <c r="Z382" i="79"/>
  <c r="AA199" i="79"/>
  <c r="AD937" i="79"/>
  <c r="AC199" i="79"/>
  <c r="Y937" i="79"/>
  <c r="AE199" i="79"/>
  <c r="AD754" i="79"/>
  <c r="AA382" i="79"/>
  <c r="AA937" i="79"/>
  <c r="AB199" i="79"/>
  <c r="AC754" i="79"/>
  <c r="Z571" i="79"/>
  <c r="Z199" i="79"/>
  <c r="Z1120"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I258" i="46" l="1"/>
  <c r="AI260" i="46" s="1"/>
  <c r="AK258" i="46"/>
  <c r="AK262" i="46" s="1"/>
  <c r="P58" i="43" s="1"/>
  <c r="AL258" i="46"/>
  <c r="AL260" i="46" s="1"/>
  <c r="AH258" i="46"/>
  <c r="AH259" i="46" s="1"/>
  <c r="AL516" i="46"/>
  <c r="AL520" i="46" s="1"/>
  <c r="AK516" i="46"/>
  <c r="AK520" i="46" s="1"/>
  <c r="AJ258" i="46"/>
  <c r="AJ260" i="46" s="1"/>
  <c r="AI516" i="46"/>
  <c r="AI520" i="46" s="1"/>
  <c r="AH516" i="46"/>
  <c r="AH520" i="46" s="1"/>
  <c r="AK130" i="46"/>
  <c r="AK131" i="46" s="1"/>
  <c r="P54" i="43" s="1"/>
  <c r="AI130" i="46"/>
  <c r="AI131" i="46" s="1"/>
  <c r="N54" i="43" s="1"/>
  <c r="AH130" i="46"/>
  <c r="AH131" i="46" s="1"/>
  <c r="M54" i="43" s="1"/>
  <c r="AL130" i="46"/>
  <c r="AL131" i="46" s="1"/>
  <c r="Q54" i="43" s="1"/>
  <c r="AL387" i="46"/>
  <c r="AL389" i="46" s="1"/>
  <c r="AJ387" i="46"/>
  <c r="AJ389" i="46" s="1"/>
  <c r="AJ130" i="46"/>
  <c r="AJ131" i="46" s="1"/>
  <c r="O54" i="43" s="1"/>
  <c r="AI387" i="46"/>
  <c r="AI389" i="46" s="1"/>
  <c r="AK573" i="79"/>
  <c r="AK582" i="79" s="1"/>
  <c r="P73" i="43" s="1"/>
  <c r="AJ516" i="46"/>
  <c r="AJ520" i="46" s="1"/>
  <c r="Y522" i="46"/>
  <c r="D64" i="43" s="1"/>
  <c r="AD522" i="46"/>
  <c r="I64" i="43" s="1"/>
  <c r="Y1126" i="79"/>
  <c r="Y1132" i="79"/>
  <c r="AI517" i="46"/>
  <c r="AF518" i="46"/>
  <c r="AF520" i="46"/>
  <c r="Y518" i="46"/>
  <c r="Y517" i="46"/>
  <c r="Y520" i="46"/>
  <c r="AA522" i="46"/>
  <c r="F64" i="43" s="1"/>
  <c r="AH518" i="46"/>
  <c r="AJ573" i="79"/>
  <c r="AA201" i="79"/>
  <c r="AB201" i="79"/>
  <c r="AJ384" i="79"/>
  <c r="AH573" i="79"/>
  <c r="AH577" i="79" s="1"/>
  <c r="AL384" i="79"/>
  <c r="AL390" i="79" s="1"/>
  <c r="AC201" i="79"/>
  <c r="AC204" i="79" s="1"/>
  <c r="AK384" i="79"/>
  <c r="AK388" i="79" s="1"/>
  <c r="AF384" i="79"/>
  <c r="AF387" i="79" s="1"/>
  <c r="AI573" i="79"/>
  <c r="AI582" i="79" s="1"/>
  <c r="N73" i="43" s="1"/>
  <c r="AL573" i="79"/>
  <c r="AL577" i="79" s="1"/>
  <c r="AE573" i="79"/>
  <c r="AE576" i="79" s="1"/>
  <c r="AG573" i="79"/>
  <c r="AG384" i="79"/>
  <c r="AG392" i="79" s="1"/>
  <c r="L70" i="43" s="1"/>
  <c r="AD384" i="79"/>
  <c r="AD388" i="79" s="1"/>
  <c r="AB573" i="79"/>
  <c r="Z201" i="79"/>
  <c r="AB384" i="79"/>
  <c r="AB387" i="79" s="1"/>
  <c r="Z384" i="79"/>
  <c r="AC384" i="79"/>
  <c r="AC388" i="79" s="1"/>
  <c r="AD939" i="79"/>
  <c r="AH939" i="79"/>
  <c r="AH950" i="79" s="1"/>
  <c r="M79" i="43" s="1"/>
  <c r="AJ939" i="79"/>
  <c r="AJ950" i="79" s="1"/>
  <c r="O79" i="43" s="1"/>
  <c r="AI939" i="79"/>
  <c r="AI950" i="79" s="1"/>
  <c r="N79" i="43" s="1"/>
  <c r="Z939" i="79"/>
  <c r="Z950" i="79" s="1"/>
  <c r="E79" i="43" s="1"/>
  <c r="AK939" i="79"/>
  <c r="AK950" i="79" s="1"/>
  <c r="P79" i="43" s="1"/>
  <c r="AL939" i="79"/>
  <c r="AE939" i="79"/>
  <c r="AE950" i="79" s="1"/>
  <c r="J79" i="43" s="1"/>
  <c r="AF939" i="79"/>
  <c r="AC939" i="79"/>
  <c r="AC950" i="79" s="1"/>
  <c r="H79" i="43" s="1"/>
  <c r="AA939" i="79"/>
  <c r="AA950" i="79" s="1"/>
  <c r="F79" i="43" s="1"/>
  <c r="AB939" i="79"/>
  <c r="AB950" i="79" s="1"/>
  <c r="G79" i="43" s="1"/>
  <c r="AG939" i="79"/>
  <c r="AG950" i="79" s="1"/>
  <c r="L79" i="43" s="1"/>
  <c r="Y1129" i="79"/>
  <c r="Z573" i="79"/>
  <c r="Y939" i="79"/>
  <c r="Y941" i="79" s="1"/>
  <c r="AA573" i="79"/>
  <c r="Y573" i="79"/>
  <c r="Y582" i="79" s="1"/>
  <c r="AJ1122" i="79"/>
  <c r="AJ1134" i="79" s="1"/>
  <c r="O82" i="43" s="1"/>
  <c r="AI1122" i="79"/>
  <c r="AL1122" i="79"/>
  <c r="AL1134" i="79" s="1"/>
  <c r="Q82" i="43" s="1"/>
  <c r="AG1122" i="79"/>
  <c r="AK1122" i="79"/>
  <c r="AK1134" i="79" s="1"/>
  <c r="P82" i="43" s="1"/>
  <c r="AH1122" i="79"/>
  <c r="AH1134" i="79" s="1"/>
  <c r="M82" i="43" s="1"/>
  <c r="AF1122" i="79"/>
  <c r="AC1122" i="79"/>
  <c r="AC1134" i="79" s="1"/>
  <c r="H82" i="43" s="1"/>
  <c r="AE1122" i="79"/>
  <c r="AE1134" i="79" s="1"/>
  <c r="J82" i="43" s="1"/>
  <c r="AB1122" i="79"/>
  <c r="AB1134" i="79" s="1"/>
  <c r="G82" i="43" s="1"/>
  <c r="AD1122" i="79"/>
  <c r="AD1134" i="79" s="1"/>
  <c r="I82" i="43" s="1"/>
  <c r="Z1122" i="79"/>
  <c r="Z1132" i="79" s="1"/>
  <c r="AA1122" i="79"/>
  <c r="AC573" i="79"/>
  <c r="AC579" i="79" s="1"/>
  <c r="AE202" i="79"/>
  <c r="AD201" i="79"/>
  <c r="AE384" i="79"/>
  <c r="AE387" i="79" s="1"/>
  <c r="AD573" i="79"/>
  <c r="AE206" i="79"/>
  <c r="AL756" i="79"/>
  <c r="AL766" i="79" s="1"/>
  <c r="Q76" i="43" s="1"/>
  <c r="AE756" i="79"/>
  <c r="AE766" i="79" s="1"/>
  <c r="J76" i="43" s="1"/>
  <c r="AI756" i="79"/>
  <c r="AG756" i="79"/>
  <c r="AF756" i="79"/>
  <c r="AF766" i="79" s="1"/>
  <c r="K76" i="43" s="1"/>
  <c r="Z756" i="79"/>
  <c r="Z766" i="79" s="1"/>
  <c r="E76" i="43" s="1"/>
  <c r="AD756" i="79"/>
  <c r="AC756" i="79"/>
  <c r="AC766" i="79" s="1"/>
  <c r="H76" i="43" s="1"/>
  <c r="AJ756" i="79"/>
  <c r="AJ766" i="79" s="1"/>
  <c r="O76" i="43" s="1"/>
  <c r="AH756" i="79"/>
  <c r="AH766" i="79" s="1"/>
  <c r="M76" i="43" s="1"/>
  <c r="AA756" i="79"/>
  <c r="AA766" i="79" s="1"/>
  <c r="F76" i="43" s="1"/>
  <c r="AB756" i="79"/>
  <c r="AB766" i="79" s="1"/>
  <c r="G76" i="43" s="1"/>
  <c r="AK756" i="79"/>
  <c r="AE203" i="79"/>
  <c r="AG201" i="79"/>
  <c r="AG205" i="79" s="1"/>
  <c r="AE204" i="79"/>
  <c r="AF573" i="79"/>
  <c r="AF577" i="79" s="1"/>
  <c r="Y384" i="79"/>
  <c r="Y392" i="79" s="1"/>
  <c r="AF201" i="79"/>
  <c r="AF204" i="79" s="1"/>
  <c r="AH384" i="79"/>
  <c r="AH392" i="79" s="1"/>
  <c r="M70" i="43" s="1"/>
  <c r="AG262" i="46"/>
  <c r="L58" i="43" s="1"/>
  <c r="AH517" i="46"/>
  <c r="AG260" i="46"/>
  <c r="AG261" i="46" s="1"/>
  <c r="L57" i="43" s="1"/>
  <c r="AH522" i="46"/>
  <c r="M64" i="43" s="1"/>
  <c r="Y1127" i="79"/>
  <c r="AG389" i="46"/>
  <c r="AG388" i="46"/>
  <c r="Y1124" i="79"/>
  <c r="AI201" i="79"/>
  <c r="AI202" i="79" s="1"/>
  <c r="AJ201" i="79"/>
  <c r="AJ206" i="79" s="1"/>
  <c r="AK201" i="79"/>
  <c r="AL201" i="79"/>
  <c r="AL206" i="79" s="1"/>
  <c r="AH201" i="79"/>
  <c r="AH208" i="79" s="1"/>
  <c r="M67" i="43" s="1"/>
  <c r="AA386" i="79"/>
  <c r="AA389" i="79"/>
  <c r="AA388" i="79"/>
  <c r="AA387" i="79"/>
  <c r="AF132" i="46"/>
  <c r="K55" i="43" s="1"/>
  <c r="Y763" i="79"/>
  <c r="Y762" i="79"/>
  <c r="Y757" i="79"/>
  <c r="Y761" i="79"/>
  <c r="Y758" i="79"/>
  <c r="Y760" i="79"/>
  <c r="AF260" i="46"/>
  <c r="AF259" i="46"/>
  <c r="Y1130" i="79"/>
  <c r="Y1128" i="79"/>
  <c r="Y1123" i="79"/>
  <c r="Y1131" i="79"/>
  <c r="AF389" i="46"/>
  <c r="AF390" i="46"/>
  <c r="AF388" i="46"/>
  <c r="AG517" i="46"/>
  <c r="AG518" i="46"/>
  <c r="AF262" i="46"/>
  <c r="K58" i="43" s="1"/>
  <c r="Y1134" i="79"/>
  <c r="AF517" i="46"/>
  <c r="AK387" i="46"/>
  <c r="AK389" i="46" s="1"/>
  <c r="AH387" i="46"/>
  <c r="AH392" i="46" s="1"/>
  <c r="M61" i="43" s="1"/>
  <c r="AG132" i="46"/>
  <c r="L55" i="43" s="1"/>
  <c r="AA392" i="79"/>
  <c r="F70" i="43" s="1"/>
  <c r="AF522" i="46"/>
  <c r="K64" i="43" s="1"/>
  <c r="AF519" i="46"/>
  <c r="AI384" i="79"/>
  <c r="AI386" i="79" s="1"/>
  <c r="AG522" i="46"/>
  <c r="L64" i="43" s="1"/>
  <c r="Y766" i="79"/>
  <c r="Y205" i="79"/>
  <c r="Y203" i="79"/>
  <c r="Y208" i="79"/>
  <c r="AI388" i="46"/>
  <c r="AI259" i="46"/>
  <c r="AI262" i="46"/>
  <c r="N58" i="43" s="1"/>
  <c r="AA388" i="46"/>
  <c r="AA389" i="46"/>
  <c r="AC519" i="46"/>
  <c r="AC518" i="46"/>
  <c r="AE519" i="46"/>
  <c r="AE518" i="46"/>
  <c r="Z518" i="46"/>
  <c r="AB518" i="46"/>
  <c r="AB519" i="46"/>
  <c r="AA518" i="46"/>
  <c r="AA519" i="46"/>
  <c r="Y388" i="46"/>
  <c r="Y389" i="46"/>
  <c r="AD388" i="46"/>
  <c r="AD389" i="46"/>
  <c r="AD518" i="46"/>
  <c r="AL518" i="46"/>
  <c r="AL522" i="46"/>
  <c r="Q64" i="43" s="1"/>
  <c r="AK259" i="46"/>
  <c r="AL517" i="46"/>
  <c r="Y260" i="46"/>
  <c r="AC262" i="46"/>
  <c r="H58" i="43" s="1"/>
  <c r="AC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D132" i="46"/>
  <c r="I55" i="43" s="1"/>
  <c r="AA132" i="46"/>
  <c r="F55" i="43" s="1"/>
  <c r="AB132" i="46"/>
  <c r="G55" i="43" s="1"/>
  <c r="AC132" i="46"/>
  <c r="H55" i="43" s="1"/>
  <c r="AE132" i="46"/>
  <c r="J55" i="43" s="1"/>
  <c r="AE208" i="79"/>
  <c r="J67" i="43" s="1"/>
  <c r="AE392" i="46"/>
  <c r="J61" i="43" s="1"/>
  <c r="AE390" i="46"/>
  <c r="AE388" i="46"/>
  <c r="Y132" i="46"/>
  <c r="Y131" i="46"/>
  <c r="Y392" i="46"/>
  <c r="Y202" i="79"/>
  <c r="Y206" i="79"/>
  <c r="Z262" i="46"/>
  <c r="E58" i="43" s="1"/>
  <c r="Z260" i="46"/>
  <c r="Z259" i="46"/>
  <c r="Z392" i="46"/>
  <c r="E61" i="43" s="1"/>
  <c r="Z388" i="46"/>
  <c r="AC131" i="46"/>
  <c r="H54" i="43" s="1"/>
  <c r="AA131" i="46"/>
  <c r="F54" i="43" s="1"/>
  <c r="AB131" i="46"/>
  <c r="G54" i="43" s="1"/>
  <c r="Z131" i="46"/>
  <c r="Z132" i="46"/>
  <c r="E55" i="43" s="1"/>
  <c r="I54" i="43"/>
  <c r="AK260" i="46" l="1"/>
  <c r="AI261" i="46"/>
  <c r="N57" i="43" s="1"/>
  <c r="AJ392" i="46"/>
  <c r="O61" i="43" s="1"/>
  <c r="AL262" i="46"/>
  <c r="Q58" i="43" s="1"/>
  <c r="AJ262" i="46"/>
  <c r="O58" i="43" s="1"/>
  <c r="AI132" i="46"/>
  <c r="N55" i="43" s="1"/>
  <c r="S20" i="47" s="1"/>
  <c r="AJ522" i="46"/>
  <c r="O64" i="43" s="1"/>
  <c r="AL259" i="46"/>
  <c r="AM259" i="46" s="1"/>
  <c r="AJ388" i="46"/>
  <c r="AJ518" i="46"/>
  <c r="AJ259" i="46"/>
  <c r="AJ261" i="46" s="1"/>
  <c r="O57" i="43" s="1"/>
  <c r="AJ517" i="46"/>
  <c r="AM517" i="46" s="1"/>
  <c r="AH260" i="46"/>
  <c r="AM260" i="46" s="1"/>
  <c r="AH262" i="46"/>
  <c r="M58" i="43" s="1"/>
  <c r="AI522" i="46"/>
  <c r="N64" i="43" s="1"/>
  <c r="AI518" i="46"/>
  <c r="AK579" i="79"/>
  <c r="AK517" i="46"/>
  <c r="AK132" i="46"/>
  <c r="P55" i="43" s="1"/>
  <c r="U17" i="47" s="1"/>
  <c r="AL392" i="46"/>
  <c r="Q61" i="43" s="1"/>
  <c r="AK574" i="79"/>
  <c r="AK522" i="46"/>
  <c r="P64" i="43" s="1"/>
  <c r="AK580" i="79"/>
  <c r="AK575" i="79"/>
  <c r="AL388" i="46"/>
  <c r="AK518" i="46"/>
  <c r="AK578" i="79"/>
  <c r="AK577" i="79"/>
  <c r="AJ132" i="46"/>
  <c r="O55" i="43" s="1"/>
  <c r="T18" i="47" s="1"/>
  <c r="AH132" i="46"/>
  <c r="M55" i="43" s="1"/>
  <c r="R21" i="47" s="1"/>
  <c r="AI392" i="46"/>
  <c r="N61" i="43" s="1"/>
  <c r="AL132" i="46"/>
  <c r="Q55" i="43" s="1"/>
  <c r="V20" i="47" s="1"/>
  <c r="P20" i="47"/>
  <c r="Q15" i="47"/>
  <c r="AB578" i="79"/>
  <c r="AB204" i="79"/>
  <c r="AB205" i="79"/>
  <c r="AA202" i="79"/>
  <c r="AA205" i="79"/>
  <c r="AA206" i="79"/>
  <c r="AD578" i="79"/>
  <c r="AD582" i="79"/>
  <c r="I73" i="43" s="1"/>
  <c r="Z205" i="79"/>
  <c r="Z206" i="79"/>
  <c r="AJ579" i="79"/>
  <c r="AJ582" i="79"/>
  <c r="O73" i="43" s="1"/>
  <c r="Y579" i="79"/>
  <c r="Y580" i="79"/>
  <c r="Z577" i="79"/>
  <c r="Z1134" i="79"/>
  <c r="E82" i="43" s="1"/>
  <c r="D70" i="43"/>
  <c r="AM131" i="46"/>
  <c r="C93" i="43" s="1"/>
  <c r="D76" i="43"/>
  <c r="AM520" i="46"/>
  <c r="D67" i="43"/>
  <c r="AD577" i="79"/>
  <c r="AH578" i="79"/>
  <c r="AL578" i="79"/>
  <c r="AD574" i="79"/>
  <c r="AI578" i="79"/>
  <c r="AE392" i="79"/>
  <c r="J70" i="43" s="1"/>
  <c r="AB203" i="79"/>
  <c r="AD386" i="79"/>
  <c r="AC205" i="79"/>
  <c r="AG579" i="79"/>
  <c r="AA575" i="79"/>
  <c r="AG578" i="79"/>
  <c r="AH574" i="79"/>
  <c r="AA577" i="79"/>
  <c r="AL575" i="79"/>
  <c r="AC208" i="79"/>
  <c r="H67" i="43" s="1"/>
  <c r="Z389" i="79"/>
  <c r="AC203" i="79"/>
  <c r="AD385" i="79"/>
  <c r="AB206" i="79"/>
  <c r="AL582" i="79"/>
  <c r="Q73" i="43" s="1"/>
  <c r="AL574" i="79"/>
  <c r="AB208" i="79"/>
  <c r="G67" i="43" s="1"/>
  <c r="AD392" i="79"/>
  <c r="I70" i="43" s="1"/>
  <c r="Z386" i="79"/>
  <c r="AB202" i="79"/>
  <c r="AB388" i="79"/>
  <c r="AK206" i="79"/>
  <c r="AA203" i="79"/>
  <c r="AA208" i="79"/>
  <c r="F67" i="43" s="1"/>
  <c r="AE388" i="79"/>
  <c r="AB389" i="79"/>
  <c r="AB392" i="79"/>
  <c r="G70" i="43" s="1"/>
  <c r="AI579" i="79"/>
  <c r="AK205" i="79"/>
  <c r="AI575" i="79"/>
  <c r="AG582" i="79"/>
  <c r="L73" i="43" s="1"/>
  <c r="AB386" i="79"/>
  <c r="AA574" i="79"/>
  <c r="AG580" i="79"/>
  <c r="AA204" i="79"/>
  <c r="AI574" i="79"/>
  <c r="AH575" i="79"/>
  <c r="AB385" i="79"/>
  <c r="AA576" i="79"/>
  <c r="AG575" i="79"/>
  <c r="AH582" i="79"/>
  <c r="M73" i="43" s="1"/>
  <c r="AA582" i="79"/>
  <c r="F73" i="43" s="1"/>
  <c r="AG574" i="79"/>
  <c r="AA578" i="79"/>
  <c r="AG577" i="79"/>
  <c r="AD389" i="79"/>
  <c r="AG203" i="79"/>
  <c r="AB576" i="79"/>
  <c r="AJ385" i="79"/>
  <c r="AK392" i="79"/>
  <c r="P70" i="43" s="1"/>
  <c r="AG386" i="79"/>
  <c r="AL205" i="79"/>
  <c r="AK386" i="79"/>
  <c r="AL389" i="79"/>
  <c r="AE575" i="79"/>
  <c r="AK385" i="79"/>
  <c r="Y944" i="79"/>
  <c r="AH389" i="79"/>
  <c r="AI385" i="79"/>
  <c r="AH390" i="79"/>
  <c r="AG208" i="79"/>
  <c r="L67" i="43" s="1"/>
  <c r="AD203" i="79"/>
  <c r="AH385" i="79"/>
  <c r="AG390" i="79"/>
  <c r="Y389" i="79"/>
  <c r="AK390" i="79"/>
  <c r="AL392" i="79"/>
  <c r="Q70" i="43" s="1"/>
  <c r="AJ390" i="79"/>
  <c r="AF582" i="79"/>
  <c r="K73" i="43" s="1"/>
  <c r="AG389" i="79"/>
  <c r="AL388" i="79"/>
  <c r="AJ386" i="79"/>
  <c r="AB582" i="79"/>
  <c r="G73" i="43" s="1"/>
  <c r="AG202" i="79"/>
  <c r="AC577" i="79"/>
  <c r="Y950" i="79"/>
  <c r="Q19" i="47"/>
  <c r="AC575" i="79"/>
  <c r="Q24" i="47"/>
  <c r="AD208" i="79"/>
  <c r="I67" i="43" s="1"/>
  <c r="AD206" i="79"/>
  <c r="AG206" i="79"/>
  <c r="Y946" i="79"/>
  <c r="Q26" i="47"/>
  <c r="AK208" i="79"/>
  <c r="P67" i="43" s="1"/>
  <c r="AF203" i="79"/>
  <c r="AJ580" i="79"/>
  <c r="AF386" i="79"/>
  <c r="AL386" i="79"/>
  <c r="AG388" i="79"/>
  <c r="AC576" i="79"/>
  <c r="AJ575" i="79"/>
  <c r="AF390" i="79"/>
  <c r="AH388" i="79"/>
  <c r="AJ577" i="79"/>
  <c r="AF580" i="79"/>
  <c r="AK389" i="79"/>
  <c r="AJ389" i="79"/>
  <c r="Z202" i="79"/>
  <c r="AG385" i="79"/>
  <c r="AB577" i="79"/>
  <c r="AH386" i="79"/>
  <c r="AF579" i="79"/>
  <c r="AF575" i="79"/>
  <c r="AL385" i="79"/>
  <c r="AJ392" i="79"/>
  <c r="O70" i="43" s="1"/>
  <c r="Z203" i="79"/>
  <c r="AB575" i="79"/>
  <c r="AJ574" i="79"/>
  <c r="AF574" i="79"/>
  <c r="Y940" i="79"/>
  <c r="AJ388" i="79"/>
  <c r="Y575" i="79"/>
  <c r="AB574" i="79"/>
  <c r="AJ578" i="79"/>
  <c r="AF576" i="79"/>
  <c r="AD579" i="79"/>
  <c r="Y947" i="79"/>
  <c r="AC386" i="79"/>
  <c r="AE574" i="79"/>
  <c r="AF205" i="79"/>
  <c r="Q31" i="47"/>
  <c r="AE582" i="79"/>
  <c r="J73" i="43" s="1"/>
  <c r="Q17" i="47"/>
  <c r="AK203" i="79"/>
  <c r="AL580" i="79"/>
  <c r="Z392" i="79"/>
  <c r="E70" i="43" s="1"/>
  <c r="Z388" i="79"/>
  <c r="AC574" i="79"/>
  <c r="AC202" i="79"/>
  <c r="AC390" i="79"/>
  <c r="AF385" i="79"/>
  <c r="AE579" i="79"/>
  <c r="AD575" i="79"/>
  <c r="AC392" i="79"/>
  <c r="H70" i="43" s="1"/>
  <c r="AI580" i="79"/>
  <c r="AI577" i="79"/>
  <c r="AC389" i="79"/>
  <c r="Z208" i="79"/>
  <c r="E67" i="43" s="1"/>
  <c r="Q21" i="47"/>
  <c r="AL579" i="79"/>
  <c r="AC582" i="79"/>
  <c r="H73" i="43" s="1"/>
  <c r="Y574" i="79"/>
  <c r="Z385" i="79"/>
  <c r="AC206" i="79"/>
  <c r="AC385" i="79"/>
  <c r="AF388" i="79"/>
  <c r="Y948" i="79"/>
  <c r="AK202" i="79"/>
  <c r="AF392" i="79"/>
  <c r="K70" i="43" s="1"/>
  <c r="AF261" i="46"/>
  <c r="K57" i="43" s="1"/>
  <c r="P39" i="47" s="1"/>
  <c r="AC578" i="79"/>
  <c r="AE580" i="79"/>
  <c r="AD390" i="79"/>
  <c r="AC387" i="79"/>
  <c r="AE577" i="79"/>
  <c r="AC580" i="79"/>
  <c r="AE578" i="79"/>
  <c r="AD580" i="79"/>
  <c r="D73" i="43"/>
  <c r="AH580" i="79"/>
  <c r="AH579" i="79"/>
  <c r="AA1126" i="79"/>
  <c r="AA1124" i="79"/>
  <c r="AA1131" i="79"/>
  <c r="AA1123" i="79"/>
  <c r="AA1130" i="79"/>
  <c r="AA1132" i="79"/>
  <c r="AA1127" i="79"/>
  <c r="AA1125" i="79"/>
  <c r="AI390" i="79"/>
  <c r="Z574" i="79"/>
  <c r="Z582" i="79"/>
  <c r="E73" i="43" s="1"/>
  <c r="Z760" i="79"/>
  <c r="Z757" i="79"/>
  <c r="Z758" i="79"/>
  <c r="Z764" i="79"/>
  <c r="Z761" i="79"/>
  <c r="Z1124" i="79"/>
  <c r="Z1123" i="79"/>
  <c r="Z1127" i="79"/>
  <c r="Z1126" i="79"/>
  <c r="Z1130" i="79"/>
  <c r="Z1131" i="79"/>
  <c r="AG1132" i="79"/>
  <c r="AG1123" i="79"/>
  <c r="AG1131" i="79"/>
  <c r="AG1128" i="79"/>
  <c r="AG1129" i="79"/>
  <c r="AG1130" i="79"/>
  <c r="AG1124" i="79"/>
  <c r="AG1127" i="79"/>
  <c r="AG1126" i="79"/>
  <c r="AF943" i="79"/>
  <c r="AF940" i="79"/>
  <c r="AF945" i="79"/>
  <c r="AF947" i="79"/>
  <c r="AF942" i="79"/>
  <c r="AF948" i="79"/>
  <c r="AF946" i="79"/>
  <c r="AF941" i="79"/>
  <c r="AD947" i="79"/>
  <c r="AD944" i="79"/>
  <c r="AD941" i="79"/>
  <c r="AD946" i="79"/>
  <c r="AD940" i="79"/>
  <c r="AD945" i="79"/>
  <c r="AD948" i="79"/>
  <c r="AD943" i="79"/>
  <c r="AK392" i="46"/>
  <c r="P61" i="43" s="1"/>
  <c r="AK388" i="46"/>
  <c r="AL208" i="79"/>
  <c r="Q67" i="43" s="1"/>
  <c r="AE389" i="79"/>
  <c r="AK762" i="79"/>
  <c r="AK763" i="79"/>
  <c r="AK757" i="79"/>
  <c r="AK761" i="79"/>
  <c r="AK760" i="79"/>
  <c r="AK764" i="79"/>
  <c r="AK758" i="79"/>
  <c r="AF757" i="79"/>
  <c r="AF764" i="79"/>
  <c r="AF758" i="79"/>
  <c r="AF762" i="79"/>
  <c r="AF763" i="79"/>
  <c r="AF759" i="79"/>
  <c r="AF760" i="79"/>
  <c r="AD1129" i="79"/>
  <c r="AD1127" i="79"/>
  <c r="AD1131" i="79"/>
  <c r="AD1123" i="79"/>
  <c r="AD1130" i="79"/>
  <c r="AD1126" i="79"/>
  <c r="AD1128" i="79"/>
  <c r="AD1132" i="79"/>
  <c r="AD1124" i="79"/>
  <c r="AL1123" i="79"/>
  <c r="AL1131" i="79"/>
  <c r="AL1126" i="79"/>
  <c r="AL1132" i="79"/>
  <c r="AL1130" i="79"/>
  <c r="AL1124" i="79"/>
  <c r="AL1129" i="79"/>
  <c r="AL1127" i="79"/>
  <c r="AL1128" i="79"/>
  <c r="AE946" i="79"/>
  <c r="AE948" i="79"/>
  <c r="AE942" i="79"/>
  <c r="AE944" i="79"/>
  <c r="AE943" i="79"/>
  <c r="AE947" i="79"/>
  <c r="AE940" i="79"/>
  <c r="AE945" i="79"/>
  <c r="AE941" i="79"/>
  <c r="AC944" i="79"/>
  <c r="AC941" i="79"/>
  <c r="AC943" i="79"/>
  <c r="AC940" i="79"/>
  <c r="AC946" i="79"/>
  <c r="AC942" i="79"/>
  <c r="AC947" i="79"/>
  <c r="AC945" i="79"/>
  <c r="AC948" i="79"/>
  <c r="Z578" i="79"/>
  <c r="AB760" i="79"/>
  <c r="AB764" i="79"/>
  <c r="AB759" i="79"/>
  <c r="AB757" i="79"/>
  <c r="AB758" i="79"/>
  <c r="AB761" i="79"/>
  <c r="AG764" i="79"/>
  <c r="AG762" i="79"/>
  <c r="AG761" i="79"/>
  <c r="AG763" i="79"/>
  <c r="AG757" i="79"/>
  <c r="AG758" i="79"/>
  <c r="AG760" i="79"/>
  <c r="AE386" i="79"/>
  <c r="AE390" i="79"/>
  <c r="AB1130" i="79"/>
  <c r="AB1124" i="79"/>
  <c r="AB1125" i="79"/>
  <c r="AB1131" i="79"/>
  <c r="AB1126" i="79"/>
  <c r="AB1132" i="79"/>
  <c r="AB1127" i="79"/>
  <c r="AB1123" i="79"/>
  <c r="AI1132" i="79"/>
  <c r="AI1128" i="79"/>
  <c r="AI1127" i="79"/>
  <c r="AI1126" i="79"/>
  <c r="AI1129" i="79"/>
  <c r="AI1130" i="79"/>
  <c r="AI1123" i="79"/>
  <c r="AI1124" i="79"/>
  <c r="AI1131" i="79"/>
  <c r="AL940" i="79"/>
  <c r="AL941" i="79"/>
  <c r="AL948" i="79"/>
  <c r="AL945" i="79"/>
  <c r="AL946" i="79"/>
  <c r="AL947" i="79"/>
  <c r="AL943" i="79"/>
  <c r="AL944" i="79"/>
  <c r="AF208" i="79"/>
  <c r="K67" i="43" s="1"/>
  <c r="AA758" i="79"/>
  <c r="AA760" i="79"/>
  <c r="AA759" i="79"/>
  <c r="AA757" i="79"/>
  <c r="AA764" i="79"/>
  <c r="AA761" i="79"/>
  <c r="AI763" i="79"/>
  <c r="AI761" i="79"/>
  <c r="AI764" i="79"/>
  <c r="AI757" i="79"/>
  <c r="AI762" i="79"/>
  <c r="AI760" i="79"/>
  <c r="AI758" i="79"/>
  <c r="AD205" i="79"/>
  <c r="AD202" i="79"/>
  <c r="AF950" i="79"/>
  <c r="K79" i="43" s="1"/>
  <c r="AE1124" i="79"/>
  <c r="AE1126" i="79"/>
  <c r="AE1131" i="79"/>
  <c r="AE1130" i="79"/>
  <c r="AE1129" i="79"/>
  <c r="AE1125" i="79"/>
  <c r="AE1123" i="79"/>
  <c r="AE1128" i="79"/>
  <c r="AE1132" i="79"/>
  <c r="AE1127" i="79"/>
  <c r="AJ1130" i="79"/>
  <c r="AJ1131" i="79"/>
  <c r="AJ1127" i="79"/>
  <c r="AJ1124" i="79"/>
  <c r="AJ1129" i="79"/>
  <c r="AJ1123" i="79"/>
  <c r="AJ1132" i="79"/>
  <c r="AJ1126" i="79"/>
  <c r="AJ1128" i="79"/>
  <c r="AK947" i="79"/>
  <c r="AK940" i="79"/>
  <c r="AK946" i="79"/>
  <c r="AK948" i="79"/>
  <c r="AK945" i="79"/>
  <c r="AK943" i="79"/>
  <c r="AK944" i="79"/>
  <c r="AK941" i="79"/>
  <c r="AD761" i="79"/>
  <c r="AD760" i="79"/>
  <c r="AD764" i="79"/>
  <c r="AD763" i="79"/>
  <c r="AD762" i="79"/>
  <c r="AD757" i="79"/>
  <c r="AD758" i="79"/>
  <c r="AK1128" i="79"/>
  <c r="AK1132" i="79"/>
  <c r="AK1127" i="79"/>
  <c r="AK1123" i="79"/>
  <c r="AK1129" i="79"/>
  <c r="AK1131" i="79"/>
  <c r="AK1126" i="79"/>
  <c r="AK1130" i="79"/>
  <c r="AK1124" i="79"/>
  <c r="AI389" i="79"/>
  <c r="AH758" i="79"/>
  <c r="AH764" i="79"/>
  <c r="AH763" i="79"/>
  <c r="AH757" i="79"/>
  <c r="AH760" i="79"/>
  <c r="AH762" i="79"/>
  <c r="AH761" i="79"/>
  <c r="AL950" i="79"/>
  <c r="Q79" i="43" s="1"/>
  <c r="Y577" i="79"/>
  <c r="Y578" i="79"/>
  <c r="Z940" i="79"/>
  <c r="Z947" i="79"/>
  <c r="Z948" i="79"/>
  <c r="Z943" i="79"/>
  <c r="Z944" i="79"/>
  <c r="Z941" i="79"/>
  <c r="AI392" i="79"/>
  <c r="N70" i="43" s="1"/>
  <c r="Z575" i="79"/>
  <c r="Y388" i="79"/>
  <c r="Y390" i="79"/>
  <c r="AJ762" i="79"/>
  <c r="AJ763" i="79"/>
  <c r="AJ764" i="79"/>
  <c r="AJ758" i="79"/>
  <c r="AJ757" i="79"/>
  <c r="AJ760" i="79"/>
  <c r="AJ761" i="79"/>
  <c r="AL757" i="79"/>
  <c r="AL758" i="79"/>
  <c r="AL763" i="79"/>
  <c r="AL764" i="79"/>
  <c r="AL760" i="79"/>
  <c r="AL761" i="79"/>
  <c r="AL762" i="79"/>
  <c r="AG1134" i="79"/>
  <c r="L82" i="43" s="1"/>
  <c r="AK766" i="79"/>
  <c r="P76" i="43" s="1"/>
  <c r="AF1125" i="79"/>
  <c r="AF1130" i="79"/>
  <c r="AF1129" i="79"/>
  <c r="AF1127" i="79"/>
  <c r="AF1132" i="79"/>
  <c r="AF1124" i="79"/>
  <c r="AF1128" i="79"/>
  <c r="AF1123" i="79"/>
  <c r="AF1126" i="79"/>
  <c r="AF1131" i="79"/>
  <c r="AB940" i="79"/>
  <c r="AB947" i="79"/>
  <c r="AB942" i="79"/>
  <c r="AB948" i="79"/>
  <c r="AB944" i="79"/>
  <c r="AB943" i="79"/>
  <c r="AB941" i="79"/>
  <c r="AI943" i="79"/>
  <c r="AI946" i="79"/>
  <c r="AI944" i="79"/>
  <c r="AI947" i="79"/>
  <c r="AI941" i="79"/>
  <c r="AI945" i="79"/>
  <c r="AI948" i="79"/>
  <c r="AI940" i="79"/>
  <c r="AG766" i="79"/>
  <c r="L76" i="43" s="1"/>
  <c r="AE764" i="79"/>
  <c r="AE761" i="79"/>
  <c r="AE757" i="79"/>
  <c r="AE762" i="79"/>
  <c r="AE763" i="79"/>
  <c r="AE760" i="79"/>
  <c r="AE758" i="79"/>
  <c r="AE759" i="79"/>
  <c r="AC1123" i="79"/>
  <c r="AC1127" i="79"/>
  <c r="AC1124" i="79"/>
  <c r="AC1131" i="79"/>
  <c r="AC1132" i="79"/>
  <c r="AC1129" i="79"/>
  <c r="AC1126" i="79"/>
  <c r="AC1125" i="79"/>
  <c r="AC1128" i="79"/>
  <c r="AC1130" i="79"/>
  <c r="AG945" i="79"/>
  <c r="AG943" i="79"/>
  <c r="AG947" i="79"/>
  <c r="AG944" i="79"/>
  <c r="AG940" i="79"/>
  <c r="AG948" i="79"/>
  <c r="AG941" i="79"/>
  <c r="AG946" i="79"/>
  <c r="AD950" i="79"/>
  <c r="I79" i="43" s="1"/>
  <c r="AI388" i="79"/>
  <c r="AF202" i="79"/>
  <c r="AE385" i="79"/>
  <c r="Y386" i="79"/>
  <c r="Y385" i="79"/>
  <c r="AA1134" i="79"/>
  <c r="F82" i="43" s="1"/>
  <c r="AD766" i="79"/>
  <c r="I76" i="43" s="1"/>
  <c r="AC762" i="79"/>
  <c r="AC760" i="79"/>
  <c r="AC759" i="79"/>
  <c r="AC761" i="79"/>
  <c r="AC763" i="79"/>
  <c r="AC764" i="79"/>
  <c r="AC757" i="79"/>
  <c r="AC758" i="79"/>
  <c r="AI1134" i="79"/>
  <c r="N82" i="43" s="1"/>
  <c r="AF1134" i="79"/>
  <c r="K82" i="43" s="1"/>
  <c r="AH1132" i="79"/>
  <c r="AH1130" i="79"/>
  <c r="AH1131" i="79"/>
  <c r="AH1123" i="79"/>
  <c r="AH1129" i="79"/>
  <c r="AH1127" i="79"/>
  <c r="AH1126" i="79"/>
  <c r="AH1124" i="79"/>
  <c r="AH1128" i="79"/>
  <c r="Y945" i="79"/>
  <c r="Y943" i="79"/>
  <c r="AA944" i="79"/>
  <c r="AA948" i="79"/>
  <c r="AA943" i="79"/>
  <c r="AA942" i="79"/>
  <c r="AA940" i="79"/>
  <c r="AA941" i="79"/>
  <c r="AA947" i="79"/>
  <c r="AJ943" i="79"/>
  <c r="AJ944" i="79"/>
  <c r="AJ941" i="79"/>
  <c r="AJ946" i="79"/>
  <c r="AJ940" i="79"/>
  <c r="AJ947" i="79"/>
  <c r="AJ945" i="79"/>
  <c r="AJ948" i="79"/>
  <c r="AI766" i="79"/>
  <c r="N76" i="43" s="1"/>
  <c r="AH944" i="79"/>
  <c r="AH941" i="79"/>
  <c r="AH945" i="79"/>
  <c r="AH946" i="79"/>
  <c r="AH940" i="79"/>
  <c r="AH947" i="79"/>
  <c r="AH948" i="79"/>
  <c r="AH943" i="79"/>
  <c r="P15" i="47"/>
  <c r="AI208" i="79"/>
  <c r="N67" i="43" s="1"/>
  <c r="AF391" i="46"/>
  <c r="K60" i="43" s="1"/>
  <c r="AF521" i="46"/>
  <c r="K63" i="43" s="1"/>
  <c r="D82" i="43"/>
  <c r="P17" i="47"/>
  <c r="P18" i="47"/>
  <c r="AJ205" i="79"/>
  <c r="AI203" i="79"/>
  <c r="P21" i="47"/>
  <c r="P24" i="47"/>
  <c r="Q22" i="47"/>
  <c r="Q25" i="47"/>
  <c r="AL203" i="79"/>
  <c r="AI205" i="79"/>
  <c r="AH389" i="46"/>
  <c r="E94" i="43" s="1"/>
  <c r="AH388" i="46"/>
  <c r="P19" i="47"/>
  <c r="AJ203" i="79"/>
  <c r="P22" i="47"/>
  <c r="Q23" i="47"/>
  <c r="AI206" i="79"/>
  <c r="P16" i="47"/>
  <c r="P25" i="47"/>
  <c r="P23" i="47"/>
  <c r="Q18" i="47"/>
  <c r="Q16" i="47"/>
  <c r="AL202" i="79"/>
  <c r="AJ202" i="79"/>
  <c r="P26" i="47"/>
  <c r="Q20" i="47"/>
  <c r="AJ208" i="79"/>
  <c r="O67" i="43" s="1"/>
  <c r="AH206" i="79"/>
  <c r="AH202" i="79"/>
  <c r="AH203" i="79"/>
  <c r="AH205" i="79"/>
  <c r="Y261" i="46"/>
  <c r="D57" i="43" s="1"/>
  <c r="D58" i="43"/>
  <c r="Q34" i="47"/>
  <c r="Q40" i="47"/>
  <c r="Q41" i="47"/>
  <c r="Q36" i="47"/>
  <c r="Q30" i="47"/>
  <c r="Q35" i="47"/>
  <c r="Q37" i="47"/>
  <c r="Q38" i="47"/>
  <c r="Q39" i="47"/>
  <c r="Q33" i="47"/>
  <c r="Q32" i="47"/>
  <c r="AK261" i="46"/>
  <c r="P57" i="43" s="1"/>
  <c r="AA391" i="46"/>
  <c r="F60" i="43" s="1"/>
  <c r="K45" i="47" s="1"/>
  <c r="AC391" i="46"/>
  <c r="H60" i="43" s="1"/>
  <c r="M45" i="47" s="1"/>
  <c r="AE521" i="46"/>
  <c r="J63" i="43" s="1"/>
  <c r="AB521" i="46"/>
  <c r="G63" i="43" s="1"/>
  <c r="AA521" i="46"/>
  <c r="F63" i="43" s="1"/>
  <c r="AC521" i="46"/>
  <c r="H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7" i="79"/>
  <c r="J66" i="43" s="1"/>
  <c r="Z261" i="46"/>
  <c r="J54" i="43"/>
  <c r="D54" i="43"/>
  <c r="D55" i="43"/>
  <c r="E54" i="43"/>
  <c r="AL261" i="46" l="1"/>
  <c r="Q57" i="43" s="1"/>
  <c r="R58" i="43"/>
  <c r="F93" i="43"/>
  <c r="S26" i="47"/>
  <c r="S37" i="47"/>
  <c r="T22" i="47"/>
  <c r="S31" i="47"/>
  <c r="S22" i="47"/>
  <c r="S41" i="47"/>
  <c r="S18" i="47"/>
  <c r="S33" i="47"/>
  <c r="S30" i="47"/>
  <c r="S16" i="47"/>
  <c r="S21" i="47"/>
  <c r="T23" i="47"/>
  <c r="S35" i="47"/>
  <c r="S34" i="47"/>
  <c r="S40" i="47"/>
  <c r="S25" i="47"/>
  <c r="S19" i="47"/>
  <c r="S24" i="47"/>
  <c r="S23" i="47"/>
  <c r="S38" i="47"/>
  <c r="S36" i="47"/>
  <c r="S39" i="47"/>
  <c r="S32" i="47"/>
  <c r="S15" i="47"/>
  <c r="S17" i="47"/>
  <c r="D93" i="43"/>
  <c r="AM262" i="46"/>
  <c r="D104" i="43" s="1"/>
  <c r="AM518" i="46"/>
  <c r="D94" i="43"/>
  <c r="D103" i="43" s="1"/>
  <c r="AH261" i="46"/>
  <c r="M57" i="43" s="1"/>
  <c r="R36" i="47" s="1"/>
  <c r="R20" i="47"/>
  <c r="R26" i="47"/>
  <c r="R64" i="43"/>
  <c r="U19" i="47"/>
  <c r="AM522" i="46"/>
  <c r="F104" i="43" s="1"/>
  <c r="U24" i="47"/>
  <c r="U22" i="47"/>
  <c r="U26" i="47"/>
  <c r="U15" i="47"/>
  <c r="U20" i="47"/>
  <c r="U18" i="47"/>
  <c r="U16" i="47"/>
  <c r="U21" i="47"/>
  <c r="U25" i="47"/>
  <c r="U23" i="47"/>
  <c r="V19" i="47"/>
  <c r="R15" i="47"/>
  <c r="R19" i="47"/>
  <c r="R22" i="47"/>
  <c r="T39" i="47"/>
  <c r="T33" i="47"/>
  <c r="T24" i="47"/>
  <c r="T34" i="47"/>
  <c r="T38" i="47"/>
  <c r="T31" i="47"/>
  <c r="T20" i="47"/>
  <c r="T15" i="47"/>
  <c r="T16" i="47"/>
  <c r="T30" i="47"/>
  <c r="T35" i="47"/>
  <c r="T36" i="47"/>
  <c r="T40" i="47"/>
  <c r="F94" i="43"/>
  <c r="T26" i="47"/>
  <c r="T21" i="47"/>
  <c r="T19" i="47"/>
  <c r="T41" i="47"/>
  <c r="T32" i="47"/>
  <c r="T37" i="47"/>
  <c r="T25" i="47"/>
  <c r="T17" i="47"/>
  <c r="R23" i="47"/>
  <c r="R17" i="47"/>
  <c r="R25" i="47"/>
  <c r="R16" i="47"/>
  <c r="R18" i="47"/>
  <c r="R24" i="47"/>
  <c r="V15" i="47"/>
  <c r="V16" i="47"/>
  <c r="V24" i="47"/>
  <c r="V25" i="47"/>
  <c r="AM132" i="46"/>
  <c r="C104" i="43" s="1"/>
  <c r="V21" i="47"/>
  <c r="V39" i="47"/>
  <c r="V22" i="47"/>
  <c r="V26" i="47"/>
  <c r="V23" i="47"/>
  <c r="V18" i="47"/>
  <c r="V17" i="47"/>
  <c r="R54" i="43"/>
  <c r="AM386" i="79"/>
  <c r="AM385" i="79"/>
  <c r="AM208" i="79"/>
  <c r="G104" i="43" s="1"/>
  <c r="U31" i="47"/>
  <c r="R55" i="43"/>
  <c r="AM261" i="46"/>
  <c r="AM388" i="46"/>
  <c r="AM203" i="79"/>
  <c r="AM202" i="79"/>
  <c r="AM1124" i="79"/>
  <c r="AM1127" i="79"/>
  <c r="AM758" i="79"/>
  <c r="AM1123" i="79"/>
  <c r="AM757" i="79"/>
  <c r="AM941" i="79"/>
  <c r="AM1131" i="79"/>
  <c r="AM389" i="46"/>
  <c r="AM1126" i="79"/>
  <c r="AM943" i="79"/>
  <c r="AM1132" i="79"/>
  <c r="AM760" i="79"/>
  <c r="AM1130" i="79"/>
  <c r="AM205" i="79"/>
  <c r="AM575" i="79"/>
  <c r="D79" i="43"/>
  <c r="R79" i="43" s="1"/>
  <c r="AM950" i="79"/>
  <c r="K104" i="43" s="1"/>
  <c r="AM577" i="79"/>
  <c r="R73" i="43"/>
  <c r="AM582" i="79"/>
  <c r="I104" i="43" s="1"/>
  <c r="AM392" i="46"/>
  <c r="E104" i="43" s="1"/>
  <c r="AM574" i="79"/>
  <c r="AM392" i="79"/>
  <c r="H104" i="43" s="1"/>
  <c r="AM388" i="79"/>
  <c r="AM940" i="79"/>
  <c r="AM1134" i="79"/>
  <c r="L104" i="43" s="1"/>
  <c r="AM764" i="79"/>
  <c r="AM948" i="79"/>
  <c r="AM947" i="79"/>
  <c r="AM766" i="79"/>
  <c r="J104" i="43" s="1"/>
  <c r="C103" i="43"/>
  <c r="AB207" i="79"/>
  <c r="G66" i="43" s="1"/>
  <c r="AA207" i="79"/>
  <c r="F66" i="43" s="1"/>
  <c r="P30" i="47"/>
  <c r="P37" i="47"/>
  <c r="P33" i="47"/>
  <c r="P56" i="47"/>
  <c r="P32" i="47"/>
  <c r="P48" i="47"/>
  <c r="P54" i="47"/>
  <c r="P34" i="47"/>
  <c r="P40" i="47"/>
  <c r="H94" i="43"/>
  <c r="H96" i="43"/>
  <c r="AE581" i="79"/>
  <c r="J72" i="43" s="1"/>
  <c r="P51" i="47"/>
  <c r="K94" i="43"/>
  <c r="AC391" i="79"/>
  <c r="H69" i="43" s="1"/>
  <c r="H93" i="43"/>
  <c r="P55" i="47"/>
  <c r="P50" i="47"/>
  <c r="K101" i="43"/>
  <c r="R76" i="43"/>
  <c r="R70" i="43"/>
  <c r="AC207" i="79"/>
  <c r="H66" i="43" s="1"/>
  <c r="AC581" i="79"/>
  <c r="H72" i="43" s="1"/>
  <c r="L100" i="43"/>
  <c r="P47" i="47"/>
  <c r="P35" i="47"/>
  <c r="P38" i="47"/>
  <c r="I93" i="43"/>
  <c r="P53" i="47"/>
  <c r="P36" i="47"/>
  <c r="P31" i="47"/>
  <c r="L94" i="43"/>
  <c r="R61" i="43"/>
  <c r="P46" i="47"/>
  <c r="P52" i="47"/>
  <c r="P41" i="47"/>
  <c r="J96" i="43"/>
  <c r="K93" i="43"/>
  <c r="P45" i="47"/>
  <c r="P49" i="47"/>
  <c r="L102" i="43"/>
  <c r="M102" i="43" s="1"/>
  <c r="I94" i="43"/>
  <c r="AE391" i="79"/>
  <c r="J69" i="43" s="1"/>
  <c r="O98" i="47" s="1"/>
  <c r="J93" i="43"/>
  <c r="AE949" i="79"/>
  <c r="J78" i="43" s="1"/>
  <c r="L93" i="43"/>
  <c r="AF1133" i="79"/>
  <c r="K81" i="43" s="1"/>
  <c r="AC949" i="79"/>
  <c r="H78" i="43" s="1"/>
  <c r="J94" i="43"/>
  <c r="L97" i="43"/>
  <c r="I96" i="43"/>
  <c r="AC765" i="79"/>
  <c r="H75" i="43" s="1"/>
  <c r="K100" i="43"/>
  <c r="K96" i="43"/>
  <c r="R82" i="43"/>
  <c r="AE1133" i="79"/>
  <c r="J81" i="43" s="1"/>
  <c r="AE765" i="79"/>
  <c r="J75" i="43" s="1"/>
  <c r="L101" i="43"/>
  <c r="AC1133" i="79"/>
  <c r="H81" i="43" s="1"/>
  <c r="L96" i="43"/>
  <c r="J100" i="43"/>
  <c r="P62" i="47"/>
  <c r="P66" i="47"/>
  <c r="P69" i="47"/>
  <c r="P67" i="47"/>
  <c r="P61" i="47"/>
  <c r="P71" i="47"/>
  <c r="P70" i="47"/>
  <c r="P68" i="47"/>
  <c r="P64" i="47"/>
  <c r="P60" i="47"/>
  <c r="P63" i="47"/>
  <c r="P65" i="47"/>
  <c r="Q27" i="47"/>
  <c r="Q29" i="47" s="1"/>
  <c r="Q42" i="47" s="1"/>
  <c r="Q44" i="47" s="1"/>
  <c r="P27" i="47"/>
  <c r="P29" i="47" s="1"/>
  <c r="E93" i="43"/>
  <c r="G94" i="43"/>
  <c r="R67" i="43"/>
  <c r="G96" i="43"/>
  <c r="G93" i="43"/>
  <c r="F96" i="43"/>
  <c r="V30" i="47"/>
  <c r="V31" i="47"/>
  <c r="V33" i="47"/>
  <c r="V37" i="47"/>
  <c r="V34" i="47"/>
  <c r="V38" i="47"/>
  <c r="U40" i="47"/>
  <c r="U36" i="47"/>
  <c r="U41" i="47"/>
  <c r="U3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M54" i="47"/>
  <c r="M55" i="47"/>
  <c r="M51" i="47"/>
  <c r="M50" i="47"/>
  <c r="M52" i="47"/>
  <c r="M46" i="47"/>
  <c r="M56" i="47"/>
  <c r="M48" i="47"/>
  <c r="M53" i="47"/>
  <c r="M71" i="47"/>
  <c r="M65" i="47"/>
  <c r="M68" i="47"/>
  <c r="M70" i="47"/>
  <c r="M63" i="47"/>
  <c r="M61" i="47"/>
  <c r="M60" i="47"/>
  <c r="M66" i="47"/>
  <c r="M69" i="47"/>
  <c r="M64" i="47"/>
  <c r="M67" i="47"/>
  <c r="M62"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R35" i="47" l="1"/>
  <c r="R34" i="47"/>
  <c r="R57" i="43"/>
  <c r="R33" i="47"/>
  <c r="R41" i="47"/>
  <c r="R39" i="47"/>
  <c r="R38" i="47"/>
  <c r="S27" i="47"/>
  <c r="S29" i="47" s="1"/>
  <c r="S42" i="47" s="1"/>
  <c r="S44" i="47" s="1"/>
  <c r="AM263" i="46"/>
  <c r="R32" i="47"/>
  <c r="R40" i="47"/>
  <c r="R37" i="47"/>
  <c r="R31" i="47"/>
  <c r="R30" i="47"/>
  <c r="U27" i="47"/>
  <c r="U29" i="47" s="1"/>
  <c r="U42" i="47" s="1"/>
  <c r="U44" i="47" s="1"/>
  <c r="T27" i="47"/>
  <c r="T29" i="47" s="1"/>
  <c r="T42" i="47" s="1"/>
  <c r="T44" i="47" s="1"/>
  <c r="R27" i="47"/>
  <c r="R29" i="47" s="1"/>
  <c r="AM133" i="46"/>
  <c r="V27" i="47"/>
  <c r="V29" i="47" s="1"/>
  <c r="V42" i="47" s="1"/>
  <c r="V44" i="47" s="1"/>
  <c r="L81" i="47"/>
  <c r="H20" i="43"/>
  <c r="W15" i="47"/>
  <c r="M82" i="47"/>
  <c r="M104" i="43"/>
  <c r="M94" i="43"/>
  <c r="L85" i="47"/>
  <c r="L77" i="47"/>
  <c r="W26" i="47"/>
  <c r="L82" i="47"/>
  <c r="L86" i="47"/>
  <c r="L75" i="47"/>
  <c r="M100" i="43"/>
  <c r="L79" i="47"/>
  <c r="L83" i="47"/>
  <c r="L78" i="47"/>
  <c r="L76" i="47"/>
  <c r="L80" i="47"/>
  <c r="M101" i="43"/>
  <c r="M93" i="43"/>
  <c r="L84" i="47"/>
  <c r="W18" i="47"/>
  <c r="M96" i="43"/>
  <c r="O92" i="47"/>
  <c r="O99" i="47"/>
  <c r="O94" i="47"/>
  <c r="O101" i="47"/>
  <c r="M92" i="47"/>
  <c r="M98" i="47"/>
  <c r="O114" i="47"/>
  <c r="O116" i="47"/>
  <c r="O97" i="47"/>
  <c r="M116" i="47"/>
  <c r="O113" i="47"/>
  <c r="O107" i="47"/>
  <c r="O141" i="47"/>
  <c r="O91" i="47"/>
  <c r="O128" i="47"/>
  <c r="O93" i="47"/>
  <c r="O108" i="47"/>
  <c r="M111" i="47"/>
  <c r="O111" i="47"/>
  <c r="O110" i="47"/>
  <c r="O100" i="47"/>
  <c r="O109" i="47"/>
  <c r="O112" i="47"/>
  <c r="O137" i="47"/>
  <c r="O135" i="47"/>
  <c r="O120" i="47"/>
  <c r="O96" i="47"/>
  <c r="O124" i="47"/>
  <c r="O126" i="47"/>
  <c r="E35" i="43"/>
  <c r="O105" i="47"/>
  <c r="O115" i="47"/>
  <c r="O106" i="47"/>
  <c r="O95" i="47"/>
  <c r="O90" i="47"/>
  <c r="O122" i="47"/>
  <c r="O127" i="47"/>
  <c r="M86" i="47"/>
  <c r="M93" i="47"/>
  <c r="M112" i="47"/>
  <c r="M78" i="47"/>
  <c r="M75" i="47"/>
  <c r="M80" i="47"/>
  <c r="M113" i="47"/>
  <c r="M100" i="47"/>
  <c r="P42" i="47"/>
  <c r="P44" i="47" s="1"/>
  <c r="P57" i="47" s="1"/>
  <c r="P59" i="47" s="1"/>
  <c r="P72" i="47" s="1"/>
  <c r="P74" i="47" s="1"/>
  <c r="M122" i="47"/>
  <c r="M95" i="47"/>
  <c r="M110" i="47"/>
  <c r="M107" i="47"/>
  <c r="M96" i="47"/>
  <c r="M114" i="47"/>
  <c r="M76" i="47"/>
  <c r="M97" i="47"/>
  <c r="M85" i="47"/>
  <c r="M79" i="47"/>
  <c r="M84" i="47"/>
  <c r="M94" i="47"/>
  <c r="M90" i="47"/>
  <c r="M108" i="47"/>
  <c r="M105" i="47"/>
  <c r="M91" i="47"/>
  <c r="M109" i="47"/>
  <c r="M99" i="47"/>
  <c r="M81" i="47"/>
  <c r="M154" i="47"/>
  <c r="M83" i="47"/>
  <c r="M115" i="47"/>
  <c r="M101" i="47"/>
  <c r="M77" i="47"/>
  <c r="M106" i="47"/>
  <c r="M150" i="47"/>
  <c r="M124" i="47"/>
  <c r="O160" i="47"/>
  <c r="O150" i="47"/>
  <c r="M135" i="47"/>
  <c r="O155" i="47"/>
  <c r="O157" i="47"/>
  <c r="O123" i="47"/>
  <c r="M136" i="47"/>
  <c r="O145" i="47"/>
  <c r="O131" i="47"/>
  <c r="O161" i="47"/>
  <c r="O151" i="47"/>
  <c r="O121" i="47"/>
  <c r="O139" i="47"/>
  <c r="M126" i="47"/>
  <c r="M156" i="47"/>
  <c r="M155" i="47"/>
  <c r="M151" i="47"/>
  <c r="M127" i="47"/>
  <c r="M143" i="47"/>
  <c r="O140" i="47"/>
  <c r="M130" i="47"/>
  <c r="M131" i="47"/>
  <c r="O159" i="47"/>
  <c r="O138" i="47"/>
  <c r="O143" i="47"/>
  <c r="O142" i="47"/>
  <c r="O146" i="47"/>
  <c r="M120" i="47"/>
  <c r="M121" i="47"/>
  <c r="M123" i="47"/>
  <c r="M159" i="47"/>
  <c r="M146" i="47"/>
  <c r="M145" i="47"/>
  <c r="M139" i="47"/>
  <c r="O144" i="47"/>
  <c r="O152" i="47"/>
  <c r="M144" i="47"/>
  <c r="M138" i="47"/>
  <c r="M141" i="47"/>
  <c r="M129" i="47"/>
  <c r="M160" i="47"/>
  <c r="O154" i="47"/>
  <c r="O130" i="47"/>
  <c r="O153" i="47"/>
  <c r="O129" i="47"/>
  <c r="M142" i="47"/>
  <c r="M137" i="47"/>
  <c r="M158" i="47"/>
  <c r="M152" i="47"/>
  <c r="O125" i="47"/>
  <c r="O136" i="47"/>
  <c r="M161" i="47"/>
  <c r="M125" i="47"/>
  <c r="E33" i="43"/>
  <c r="M128" i="47"/>
  <c r="M157" i="47"/>
  <c r="O158" i="47"/>
  <c r="O156" i="47"/>
  <c r="M153" i="47"/>
  <c r="M140" i="47"/>
  <c r="W17" i="47"/>
  <c r="W25" i="47"/>
  <c r="W20" i="47"/>
  <c r="W22" i="47"/>
  <c r="W24" i="47"/>
  <c r="W19" i="47"/>
  <c r="W21" i="47"/>
  <c r="W16" i="47"/>
  <c r="W23" i="47"/>
  <c r="K63" i="47"/>
  <c r="K65" i="47"/>
  <c r="K81" i="47"/>
  <c r="K76" i="47"/>
  <c r="K85" i="47"/>
  <c r="K77" i="47"/>
  <c r="K64" i="47"/>
  <c r="K84" i="47"/>
  <c r="K69" i="47"/>
  <c r="K78" i="47"/>
  <c r="K86" i="47"/>
  <c r="K83" i="47"/>
  <c r="K68" i="47"/>
  <c r="K79" i="47"/>
  <c r="K62" i="47"/>
  <c r="K60" i="47"/>
  <c r="K80" i="47"/>
  <c r="K71" i="47"/>
  <c r="K75" i="47"/>
  <c r="K70" i="47"/>
  <c r="K67" i="47"/>
  <c r="K61" i="47"/>
  <c r="K82" i="47"/>
  <c r="K66" i="47"/>
  <c r="J40" i="47"/>
  <c r="J35" i="47"/>
  <c r="J33" i="47"/>
  <c r="J41" i="47"/>
  <c r="J37" i="47"/>
  <c r="J31" i="47"/>
  <c r="J38" i="47"/>
  <c r="W38" i="47" s="1"/>
  <c r="J36" i="47"/>
  <c r="W36" i="47" s="1"/>
  <c r="J32" i="47"/>
  <c r="J30" i="47"/>
  <c r="J39" i="47"/>
  <c r="J34" i="47"/>
  <c r="I27" i="47"/>
  <c r="I29" i="47" s="1"/>
  <c r="O27" i="47"/>
  <c r="O29" i="47" s="1"/>
  <c r="J27" i="47"/>
  <c r="J29" i="47" s="1"/>
  <c r="M27" i="47"/>
  <c r="M29" i="47" s="1"/>
  <c r="L27" i="47"/>
  <c r="L29" i="47" s="1"/>
  <c r="N27" i="47"/>
  <c r="N29" i="47" s="1"/>
  <c r="K29" i="47"/>
  <c r="W35" i="47" l="1"/>
  <c r="W34" i="47"/>
  <c r="W33" i="47"/>
  <c r="W41" i="47"/>
  <c r="W30" i="47"/>
  <c r="W39" i="47"/>
  <c r="W32" i="47"/>
  <c r="W40" i="47"/>
  <c r="W31" i="47"/>
  <c r="R42" i="47"/>
  <c r="R44" i="47" s="1"/>
  <c r="W37" i="47"/>
  <c r="W27" i="47"/>
  <c r="C105" i="43" s="1"/>
  <c r="J42" i="47"/>
  <c r="J44" i="47" s="1"/>
  <c r="I42" i="47"/>
  <c r="I44" i="47" s="1"/>
  <c r="O42" i="47"/>
  <c r="O44" i="47" s="1"/>
  <c r="O57" i="47" s="1"/>
  <c r="O59" i="47" s="1"/>
  <c r="N42" i="47"/>
  <c r="N44" i="47" s="1"/>
  <c r="M42" i="47"/>
  <c r="M44" i="47" s="1"/>
  <c r="M57" i="47" s="1"/>
  <c r="M59" i="47" s="1"/>
  <c r="L42" i="47"/>
  <c r="W29" i="47" l="1"/>
  <c r="C106" i="43"/>
  <c r="M72" i="47"/>
  <c r="M74" i="47" s="1"/>
  <c r="M87" i="47" s="1"/>
  <c r="M89" i="47" s="1"/>
  <c r="M102" i="47" s="1"/>
  <c r="O72" i="47"/>
  <c r="O74" i="47" s="1"/>
  <c r="O87" i="47" s="1"/>
  <c r="O89" i="47" s="1"/>
  <c r="O102" i="47" s="1"/>
  <c r="L44" i="47"/>
  <c r="L57" i="47" s="1"/>
  <c r="L59" i="47" s="1"/>
  <c r="O104" i="47" l="1"/>
  <c r="O117" i="47" s="1"/>
  <c r="O119" i="47" s="1"/>
  <c r="O132" i="47" s="1"/>
  <c r="O134" i="47" s="1"/>
  <c r="O147" i="47" s="1"/>
  <c r="O149" i="47" s="1"/>
  <c r="O162" i="47" s="1"/>
  <c r="J84" i="43" s="1"/>
  <c r="J85" i="43" s="1"/>
  <c r="M104" i="47"/>
  <c r="M117" i="47" s="1"/>
  <c r="M119" i="47" s="1"/>
  <c r="M132" i="47" s="1"/>
  <c r="M134" i="47" s="1"/>
  <c r="M147" i="47" s="1"/>
  <c r="M149" i="47" s="1"/>
  <c r="M162" i="47" s="1"/>
  <c r="H84" i="43" s="1"/>
  <c r="H85" i="43" s="1"/>
  <c r="L72" i="47"/>
  <c r="L74" i="47" s="1"/>
  <c r="L87" i="47" s="1"/>
  <c r="L89" i="47" s="1"/>
  <c r="F33" i="43" l="1"/>
  <c r="G33" i="43" s="1"/>
  <c r="F35" i="43"/>
  <c r="G35" i="43" s="1"/>
  <c r="W42" i="47" l="1"/>
  <c r="D105" i="43" s="1"/>
  <c r="K42" i="47"/>
  <c r="D106" i="43" l="1"/>
  <c r="K44" i="47"/>
  <c r="K57" i="47" s="1"/>
  <c r="K59" i="47" s="1"/>
  <c r="W44" i="47"/>
  <c r="K72" i="47" l="1"/>
  <c r="K74" i="47" s="1"/>
  <c r="K87" i="47" s="1"/>
  <c r="K89" i="47" s="1"/>
  <c r="D384" i="46" l="1"/>
  <c r="AH384" i="46"/>
  <c r="AH390" i="46" s="1"/>
  <c r="AH391" i="46" s="1"/>
  <c r="M60" i="43" s="1"/>
  <c r="R56" i="47" s="1"/>
  <c r="AI384" i="46"/>
  <c r="AI390" i="46" s="1"/>
  <c r="AI391" i="46" s="1"/>
  <c r="N60" i="43" s="1"/>
  <c r="AG384" i="46"/>
  <c r="AG390" i="46" s="1"/>
  <c r="AG391" i="46" s="1"/>
  <c r="L60" i="43" s="1"/>
  <c r="AL384" i="46"/>
  <c r="AL390" i="46" s="1"/>
  <c r="AL391" i="46" s="1"/>
  <c r="Q60" i="43" s="1"/>
  <c r="AK384" i="46"/>
  <c r="AK390" i="46" s="1"/>
  <c r="AK391" i="46" s="1"/>
  <c r="P60" i="43" s="1"/>
  <c r="U52" i="47" s="1"/>
  <c r="AJ384" i="46"/>
  <c r="AJ390" i="46" s="1"/>
  <c r="AJ391" i="46" s="1"/>
  <c r="O60" i="43" s="1"/>
  <c r="Z384" i="46"/>
  <c r="Z390" i="46" s="1"/>
  <c r="Z391" i="46" s="1"/>
  <c r="E60" i="43" s="1"/>
  <c r="AD384" i="46"/>
  <c r="AD390" i="46" s="1"/>
  <c r="AD391" i="46" s="1"/>
  <c r="I60" i="43" s="1"/>
  <c r="N46" i="47" s="1"/>
  <c r="Y395" i="46"/>
  <c r="Y519" i="46" s="1"/>
  <c r="Y384" i="46"/>
  <c r="Y390" i="46" s="1"/>
  <c r="Y391" i="46" s="1"/>
  <c r="D60" i="43" s="1"/>
  <c r="V54" i="47" l="1"/>
  <c r="V55" i="47"/>
  <c r="T45" i="47"/>
  <c r="T52" i="47"/>
  <c r="T56" i="47"/>
  <c r="T50" i="47"/>
  <c r="T51" i="47"/>
  <c r="T48" i="47"/>
  <c r="T54" i="47"/>
  <c r="T49" i="47"/>
  <c r="T47" i="47"/>
  <c r="T46" i="47"/>
  <c r="S45" i="47"/>
  <c r="S56" i="47"/>
  <c r="S50" i="47"/>
  <c r="S53" i="47"/>
  <c r="S49" i="47"/>
  <c r="S55" i="47"/>
  <c r="S47" i="47"/>
  <c r="S46" i="47"/>
  <c r="S52" i="47"/>
  <c r="S54" i="47"/>
  <c r="S48" i="47"/>
  <c r="S51" i="47"/>
  <c r="AM390" i="46"/>
  <c r="AM391" i="46" s="1"/>
  <c r="AM393" i="46" s="1"/>
  <c r="E95" i="43"/>
  <c r="Y521" i="46"/>
  <c r="D63" i="43" s="1"/>
  <c r="I65" i="47" s="1"/>
  <c r="J45" i="47"/>
  <c r="T55" i="47"/>
  <c r="U47" i="47"/>
  <c r="U55" i="47"/>
  <c r="U51" i="47"/>
  <c r="U50" i="47"/>
  <c r="U48" i="47"/>
  <c r="U46" i="47"/>
  <c r="U56" i="47"/>
  <c r="U45" i="47"/>
  <c r="U53" i="47"/>
  <c r="U54" i="47"/>
  <c r="U49" i="47"/>
  <c r="V45" i="47"/>
  <c r="V49" i="47"/>
  <c r="V51" i="47"/>
  <c r="V56" i="47"/>
  <c r="V47" i="47"/>
  <c r="V50" i="47"/>
  <c r="V48" i="47"/>
  <c r="V46" i="47"/>
  <c r="V53" i="47"/>
  <c r="V52" i="47"/>
  <c r="Q53" i="47"/>
  <c r="Q49" i="47"/>
  <c r="Q46" i="47"/>
  <c r="Q56" i="47"/>
  <c r="Q48" i="47"/>
  <c r="Q47" i="47"/>
  <c r="Q54" i="47"/>
  <c r="Q52" i="47"/>
  <c r="Q45" i="47"/>
  <c r="Q50" i="47"/>
  <c r="Q51" i="47"/>
  <c r="R48" i="47"/>
  <c r="R55" i="47"/>
  <c r="R54" i="47"/>
  <c r="R52" i="47"/>
  <c r="R45" i="47"/>
  <c r="R50" i="47"/>
  <c r="R53" i="47"/>
  <c r="R51" i="47"/>
  <c r="R46" i="47"/>
  <c r="R49" i="47"/>
  <c r="R47" i="47"/>
  <c r="Q55" i="47"/>
  <c r="N45" i="47"/>
  <c r="N50" i="47"/>
  <c r="N56" i="47"/>
  <c r="N48" i="47"/>
  <c r="N47" i="47"/>
  <c r="N55" i="47"/>
  <c r="N51" i="47"/>
  <c r="N49" i="47"/>
  <c r="N52" i="47"/>
  <c r="N54" i="47"/>
  <c r="I53" i="47"/>
  <c r="I56" i="47"/>
  <c r="I50" i="47"/>
  <c r="I54" i="47"/>
  <c r="I49" i="47"/>
  <c r="I55" i="47"/>
  <c r="I46" i="47"/>
  <c r="I51" i="47"/>
  <c r="I47" i="47"/>
  <c r="I48" i="47"/>
  <c r="R60" i="43"/>
  <c r="I45" i="47"/>
  <c r="I52" i="47"/>
  <c r="N53" i="47"/>
  <c r="J47" i="47"/>
  <c r="J52" i="47"/>
  <c r="J54" i="47"/>
  <c r="J48" i="47"/>
  <c r="J51" i="47"/>
  <c r="J46" i="47"/>
  <c r="J55" i="47"/>
  <c r="J53" i="47"/>
  <c r="J49" i="47"/>
  <c r="J56" i="47"/>
  <c r="J50" i="47"/>
  <c r="T53" i="47"/>
  <c r="AG395" i="46"/>
  <c r="AG519" i="46" s="1"/>
  <c r="AG521" i="46" s="1"/>
  <c r="L63" i="43" s="1"/>
  <c r="Q65" i="47" s="1"/>
  <c r="AH395" i="46"/>
  <c r="AH519" i="46" s="1"/>
  <c r="AH521" i="46" s="1"/>
  <c r="M63" i="43" s="1"/>
  <c r="R62" i="47" s="1"/>
  <c r="AJ395" i="46"/>
  <c r="AJ519" i="46" s="1"/>
  <c r="AJ521" i="46" s="1"/>
  <c r="O63" i="43" s="1"/>
  <c r="AK395" i="46"/>
  <c r="AK519" i="46" s="1"/>
  <c r="AK521" i="46" s="1"/>
  <c r="P63" i="43" s="1"/>
  <c r="U64" i="47" s="1"/>
  <c r="AL395" i="46"/>
  <c r="AL519" i="46" s="1"/>
  <c r="AL521" i="46" s="1"/>
  <c r="Q63" i="43" s="1"/>
  <c r="V62" i="47" s="1"/>
  <c r="Z395" i="46"/>
  <c r="Z519" i="46" s="1"/>
  <c r="Z521" i="46" s="1"/>
  <c r="E63" i="43" s="1"/>
  <c r="J64" i="47" s="1"/>
  <c r="AD395" i="46"/>
  <c r="AD519" i="46" s="1"/>
  <c r="AD521" i="46" s="1"/>
  <c r="I63" i="43" s="1"/>
  <c r="AI395" i="46"/>
  <c r="AI519" i="46" s="1"/>
  <c r="AI521" i="46" s="1"/>
  <c r="N63" i="43" s="1"/>
  <c r="S60" i="47" s="1"/>
  <c r="I67" i="47" l="1"/>
  <c r="I61" i="47"/>
  <c r="W55" i="47"/>
  <c r="J61" i="47"/>
  <c r="T57" i="47"/>
  <c r="T59" i="47" s="1"/>
  <c r="W54" i="47"/>
  <c r="U67" i="47"/>
  <c r="R68" i="47"/>
  <c r="R63" i="43"/>
  <c r="I63" i="47"/>
  <c r="I68" i="47"/>
  <c r="I71" i="47"/>
  <c r="V70" i="47"/>
  <c r="V68" i="47"/>
  <c r="U66" i="47"/>
  <c r="AM519" i="46"/>
  <c r="AM521" i="46" s="1"/>
  <c r="AM523" i="46" s="1"/>
  <c r="V67" i="47"/>
  <c r="V60" i="47"/>
  <c r="I60" i="47"/>
  <c r="I70" i="47"/>
  <c r="I66" i="47"/>
  <c r="R70" i="47"/>
  <c r="Q62" i="47"/>
  <c r="U65" i="47"/>
  <c r="S69" i="47"/>
  <c r="J69" i="47"/>
  <c r="I69" i="47"/>
  <c r="I64" i="47"/>
  <c r="I62" i="47"/>
  <c r="Q60" i="47"/>
  <c r="Q63" i="47"/>
  <c r="F95" i="43"/>
  <c r="F103" i="43" s="1"/>
  <c r="N69" i="47"/>
  <c r="N61" i="47"/>
  <c r="N63" i="47"/>
  <c r="N70" i="47"/>
  <c r="N66" i="47"/>
  <c r="N67" i="47"/>
  <c r="N65" i="47"/>
  <c r="N64" i="47"/>
  <c r="N62" i="47"/>
  <c r="N68" i="47"/>
  <c r="N71" i="47"/>
  <c r="N60" i="47"/>
  <c r="T60" i="47"/>
  <c r="T63" i="47"/>
  <c r="T65" i="47"/>
  <c r="T68" i="47"/>
  <c r="T67" i="47"/>
  <c r="T62" i="47"/>
  <c r="T66" i="47"/>
  <c r="T70" i="47"/>
  <c r="T64" i="47"/>
  <c r="T71" i="47"/>
  <c r="T69" i="47"/>
  <c r="T61" i="47"/>
  <c r="W48" i="47"/>
  <c r="W46" i="47"/>
  <c r="U57" i="47"/>
  <c r="U59" i="47" s="1"/>
  <c r="J57" i="47"/>
  <c r="J59" i="47" s="1"/>
  <c r="J62" i="47"/>
  <c r="W50" i="47"/>
  <c r="R61" i="47"/>
  <c r="Q57" i="47"/>
  <c r="Q59" i="47" s="1"/>
  <c r="V66" i="47"/>
  <c r="V64" i="47"/>
  <c r="V69" i="47"/>
  <c r="V65" i="47"/>
  <c r="R66" i="47"/>
  <c r="R65" i="47"/>
  <c r="R67" i="47"/>
  <c r="R57" i="47"/>
  <c r="R59" i="47" s="1"/>
  <c r="R60" i="47"/>
  <c r="Q71" i="47"/>
  <c r="Q67" i="47"/>
  <c r="Q66" i="47"/>
  <c r="V63" i="47"/>
  <c r="V61" i="47"/>
  <c r="U63" i="47"/>
  <c r="U61" i="47"/>
  <c r="S71" i="47"/>
  <c r="R69" i="47"/>
  <c r="R71" i="47"/>
  <c r="J71" i="47"/>
  <c r="J68" i="47"/>
  <c r="W49" i="47"/>
  <c r="W53" i="47"/>
  <c r="N57" i="47"/>
  <c r="N59" i="47" s="1"/>
  <c r="AJ396" i="46"/>
  <c r="AJ204" i="79" s="1"/>
  <c r="AJ207" i="79" s="1"/>
  <c r="O66" i="43" s="1"/>
  <c r="T77" i="47" s="1"/>
  <c r="AH396" i="46"/>
  <c r="AH204" i="79" s="1"/>
  <c r="AH207" i="79" s="1"/>
  <c r="M66" i="43" s="1"/>
  <c r="R77" i="47" s="1"/>
  <c r="AG396" i="46"/>
  <c r="AG204" i="79" s="1"/>
  <c r="AG207" i="79" s="1"/>
  <c r="L66" i="43" s="1"/>
  <c r="Q79" i="47" s="1"/>
  <c r="Z396" i="46"/>
  <c r="Z204" i="79" s="1"/>
  <c r="Z207" i="79" s="1"/>
  <c r="E66" i="43" s="1"/>
  <c r="J75" i="47" s="1"/>
  <c r="AI396" i="46"/>
  <c r="AI204" i="79" s="1"/>
  <c r="AI207" i="79" s="1"/>
  <c r="N66" i="43" s="1"/>
  <c r="S85" i="47" s="1"/>
  <c r="AD396" i="46"/>
  <c r="AD204" i="79" s="1"/>
  <c r="AD207" i="79" s="1"/>
  <c r="I66" i="43" s="1"/>
  <c r="N76" i="47" s="1"/>
  <c r="Y396" i="46"/>
  <c r="Y204" i="79" s="1"/>
  <c r="AL396" i="46"/>
  <c r="AL204" i="79" s="1"/>
  <c r="AL207" i="79" s="1"/>
  <c r="Q66" i="43" s="1"/>
  <c r="V85" i="47" s="1"/>
  <c r="AK396" i="46"/>
  <c r="AK204" i="79" s="1"/>
  <c r="AK207" i="79" s="1"/>
  <c r="P66" i="43" s="1"/>
  <c r="U85" i="47" s="1"/>
  <c r="Q61" i="47"/>
  <c r="Q70" i="47"/>
  <c r="Q64" i="47"/>
  <c r="J63" i="47"/>
  <c r="J67" i="47"/>
  <c r="W52" i="47"/>
  <c r="W56" i="47"/>
  <c r="S67" i="47"/>
  <c r="S65" i="47"/>
  <c r="S66" i="47"/>
  <c r="S63" i="47"/>
  <c r="S61" i="47"/>
  <c r="S62" i="47"/>
  <c r="S68" i="47"/>
  <c r="U69" i="47"/>
  <c r="U70" i="47"/>
  <c r="U62" i="47"/>
  <c r="U71" i="47"/>
  <c r="U60" i="47"/>
  <c r="S64" i="47"/>
  <c r="J60" i="47"/>
  <c r="J66" i="47"/>
  <c r="J65" i="47"/>
  <c r="J70" i="47"/>
  <c r="I57" i="47"/>
  <c r="I59" i="47" s="1"/>
  <c r="W45" i="47"/>
  <c r="W47" i="47"/>
  <c r="W51" i="47"/>
  <c r="R63" i="47"/>
  <c r="R64" i="47"/>
  <c r="Q69" i="47"/>
  <c r="Q68" i="47"/>
  <c r="V71" i="47"/>
  <c r="U68" i="47"/>
  <c r="E103" i="43"/>
  <c r="S70" i="47"/>
  <c r="V57" i="47"/>
  <c r="V59" i="47" s="1"/>
  <c r="S57" i="47"/>
  <c r="S59" i="47" s="1"/>
  <c r="Q81" i="47" l="1"/>
  <c r="I72" i="47"/>
  <c r="I74" i="47" s="1"/>
  <c r="Q82" i="47"/>
  <c r="U79" i="47"/>
  <c r="S78" i="47"/>
  <c r="U75" i="47"/>
  <c r="R83" i="47"/>
  <c r="S80" i="47"/>
  <c r="U82" i="47"/>
  <c r="U81" i="47"/>
  <c r="S77" i="47"/>
  <c r="V86" i="47"/>
  <c r="J82" i="47"/>
  <c r="V72" i="47"/>
  <c r="V74" i="47" s="1"/>
  <c r="V81" i="47"/>
  <c r="W67" i="47"/>
  <c r="W65" i="47"/>
  <c r="Q85" i="47"/>
  <c r="T79" i="47"/>
  <c r="U84" i="47"/>
  <c r="Q83" i="47"/>
  <c r="T83" i="47"/>
  <c r="W61" i="47"/>
  <c r="N72" i="47"/>
  <c r="N74" i="47" s="1"/>
  <c r="N86" i="47"/>
  <c r="W64" i="47"/>
  <c r="W66" i="47"/>
  <c r="V84" i="47"/>
  <c r="R75" i="47"/>
  <c r="R78" i="47"/>
  <c r="U72" i="47"/>
  <c r="U74" i="47" s="1"/>
  <c r="T80" i="47"/>
  <c r="N77" i="47"/>
  <c r="N80" i="47"/>
  <c r="W69" i="47"/>
  <c r="W70" i="47"/>
  <c r="W63" i="47"/>
  <c r="S72" i="47"/>
  <c r="S74" i="47" s="1"/>
  <c r="R79" i="47"/>
  <c r="R72" i="47"/>
  <c r="R74" i="47" s="1"/>
  <c r="Q72" i="47"/>
  <c r="Q74" i="47" s="1"/>
  <c r="T81" i="47"/>
  <c r="T86" i="47"/>
  <c r="N83" i="47"/>
  <c r="N82" i="47"/>
  <c r="W60" i="47"/>
  <c r="W71" i="47"/>
  <c r="R82" i="47"/>
  <c r="R81" i="47"/>
  <c r="T82" i="47"/>
  <c r="T84" i="47"/>
  <c r="T72" i="47"/>
  <c r="T74" i="47" s="1"/>
  <c r="N84" i="47"/>
  <c r="W62" i="47"/>
  <c r="W68" i="47"/>
  <c r="AI397" i="46"/>
  <c r="AI387" i="79" s="1"/>
  <c r="AI391" i="79" s="1"/>
  <c r="N69" i="43" s="1"/>
  <c r="Z397" i="46"/>
  <c r="Z387" i="79" s="1"/>
  <c r="AL397" i="46"/>
  <c r="AL387" i="79" s="1"/>
  <c r="AL391" i="79" s="1"/>
  <c r="Q69" i="43" s="1"/>
  <c r="AH397" i="46"/>
  <c r="AH387" i="79" s="1"/>
  <c r="AH391" i="79" s="1"/>
  <c r="M69" i="43" s="1"/>
  <c r="AK397" i="46"/>
  <c r="AK387" i="79" s="1"/>
  <c r="AK391" i="79" s="1"/>
  <c r="P69" i="43" s="1"/>
  <c r="AJ397" i="46"/>
  <c r="AJ387" i="79" s="1"/>
  <c r="AJ391" i="79" s="1"/>
  <c r="O69" i="43" s="1"/>
  <c r="AD397" i="46"/>
  <c r="AD387" i="79" s="1"/>
  <c r="AD391" i="79" s="1"/>
  <c r="I69" i="43" s="1"/>
  <c r="AG397" i="46"/>
  <c r="AG387" i="79" s="1"/>
  <c r="AG391" i="79" s="1"/>
  <c r="L69" i="43" s="1"/>
  <c r="Y397" i="46"/>
  <c r="Y387" i="79" s="1"/>
  <c r="J79" i="47"/>
  <c r="V78" i="47"/>
  <c r="V77" i="47"/>
  <c r="V76" i="47"/>
  <c r="V75" i="47"/>
  <c r="S86" i="47"/>
  <c r="S83" i="47"/>
  <c r="S84" i="47"/>
  <c r="S79" i="47"/>
  <c r="S76" i="47"/>
  <c r="S82" i="47"/>
  <c r="J72" i="47"/>
  <c r="J74" i="47" s="1"/>
  <c r="T75" i="47"/>
  <c r="T85" i="47"/>
  <c r="T78" i="47"/>
  <c r="T76" i="47"/>
  <c r="N79" i="47"/>
  <c r="N78" i="47"/>
  <c r="N75" i="47"/>
  <c r="N85" i="47"/>
  <c r="J84" i="47"/>
  <c r="J77" i="47"/>
  <c r="J86" i="47"/>
  <c r="J76" i="47"/>
  <c r="J83" i="47"/>
  <c r="J80" i="47"/>
  <c r="Y207" i="79"/>
  <c r="D66" i="43" s="1"/>
  <c r="AM204" i="79"/>
  <c r="G95" i="43"/>
  <c r="Q86" i="47"/>
  <c r="Q84" i="47"/>
  <c r="Q76" i="47"/>
  <c r="Q77" i="47"/>
  <c r="Q75" i="47"/>
  <c r="J78" i="47"/>
  <c r="V82" i="47"/>
  <c r="Q80" i="47"/>
  <c r="W57" i="47"/>
  <c r="S75" i="47"/>
  <c r="S81" i="47"/>
  <c r="Q78" i="47"/>
  <c r="U76" i="47"/>
  <c r="U83" i="47"/>
  <c r="U77" i="47"/>
  <c r="U78" i="47"/>
  <c r="R80" i="47"/>
  <c r="R76" i="47"/>
  <c r="R84" i="47"/>
  <c r="R85" i="47"/>
  <c r="R86" i="47"/>
  <c r="J81" i="47"/>
  <c r="U80" i="47"/>
  <c r="U86" i="47"/>
  <c r="V80" i="47"/>
  <c r="J85" i="47"/>
  <c r="V79" i="47"/>
  <c r="V83" i="47"/>
  <c r="N81" i="47"/>
  <c r="N87" i="47" l="1"/>
  <c r="N89" i="47" s="1"/>
  <c r="V87" i="47"/>
  <c r="V89" i="47" s="1"/>
  <c r="J87" i="47"/>
  <c r="J89" i="47" s="1"/>
  <c r="Q87" i="47"/>
  <c r="Q89" i="47" s="1"/>
  <c r="T87" i="47"/>
  <c r="T89" i="47" s="1"/>
  <c r="S87" i="47"/>
  <c r="S89" i="47" s="1"/>
  <c r="R87" i="47"/>
  <c r="R89" i="47" s="1"/>
  <c r="U87" i="47"/>
  <c r="U89" i="47" s="1"/>
  <c r="AI398" i="46"/>
  <c r="AI576" i="79" s="1"/>
  <c r="AI581" i="79" s="1"/>
  <c r="N72" i="43" s="1"/>
  <c r="AH398" i="46"/>
  <c r="AH576" i="79" s="1"/>
  <c r="AH581" i="79" s="1"/>
  <c r="M72" i="43" s="1"/>
  <c r="AK398" i="46"/>
  <c r="AK576" i="79" s="1"/>
  <c r="AK581" i="79" s="1"/>
  <c r="P72" i="43" s="1"/>
  <c r="Z398" i="46"/>
  <c r="Z576" i="79" s="1"/>
  <c r="AG398" i="46"/>
  <c r="AG576" i="79" s="1"/>
  <c r="AG581" i="79" s="1"/>
  <c r="L72" i="43" s="1"/>
  <c r="AL398" i="46"/>
  <c r="AL576" i="79" s="1"/>
  <c r="AL581" i="79" s="1"/>
  <c r="Q72" i="43" s="1"/>
  <c r="Y398" i="46"/>
  <c r="Y576" i="79" s="1"/>
  <c r="AJ398" i="46"/>
  <c r="AJ576" i="79" s="1"/>
  <c r="AJ581" i="79" s="1"/>
  <c r="O72" i="43" s="1"/>
  <c r="AD398" i="46"/>
  <c r="AD576" i="79" s="1"/>
  <c r="AD581" i="79" s="1"/>
  <c r="I72" i="43" s="1"/>
  <c r="T96" i="47"/>
  <c r="T92" i="47"/>
  <c r="T99" i="47"/>
  <c r="T91" i="47"/>
  <c r="T100" i="47"/>
  <c r="T95" i="47"/>
  <c r="T94" i="47"/>
  <c r="T97" i="47"/>
  <c r="T90" i="47"/>
  <c r="T101" i="47"/>
  <c r="T98" i="47"/>
  <c r="T93" i="47"/>
  <c r="Y391" i="79"/>
  <c r="D69" i="43" s="1"/>
  <c r="AM387" i="79"/>
  <c r="H95" i="43"/>
  <c r="U101" i="47"/>
  <c r="U100" i="47"/>
  <c r="U92" i="47"/>
  <c r="U94" i="47"/>
  <c r="U95" i="47"/>
  <c r="U91" i="47"/>
  <c r="U96" i="47"/>
  <c r="U90" i="47"/>
  <c r="U98" i="47"/>
  <c r="U99" i="47"/>
  <c r="U97" i="47"/>
  <c r="U93" i="47"/>
  <c r="S100" i="47"/>
  <c r="S92" i="47"/>
  <c r="S99" i="47"/>
  <c r="S95" i="47"/>
  <c r="S90" i="47"/>
  <c r="S93" i="47"/>
  <c r="S91" i="47"/>
  <c r="S101" i="47"/>
  <c r="S94" i="47"/>
  <c r="S98" i="47"/>
  <c r="S97" i="47"/>
  <c r="S96" i="47"/>
  <c r="W59" i="47"/>
  <c r="W72" i="47" s="1"/>
  <c r="E105" i="43"/>
  <c r="I77" i="47"/>
  <c r="I81" i="47"/>
  <c r="I76" i="47"/>
  <c r="I84" i="47"/>
  <c r="I78" i="47"/>
  <c r="I86" i="47"/>
  <c r="I79" i="47"/>
  <c r="I85" i="47"/>
  <c r="I80" i="47"/>
  <c r="I83" i="47"/>
  <c r="I75" i="47"/>
  <c r="I82" i="47"/>
  <c r="Q95" i="47"/>
  <c r="Q96" i="47"/>
  <c r="Q99" i="47"/>
  <c r="Q91" i="47"/>
  <c r="Q94" i="47"/>
  <c r="Q97" i="47"/>
  <c r="Q98" i="47"/>
  <c r="Q90" i="47"/>
  <c r="Q101" i="47"/>
  <c r="Q93" i="47"/>
  <c r="Q100" i="47"/>
  <c r="Q92" i="47"/>
  <c r="R95" i="47"/>
  <c r="R98" i="47"/>
  <c r="R101" i="47"/>
  <c r="R94" i="47"/>
  <c r="R93" i="47"/>
  <c r="R92" i="47"/>
  <c r="R96" i="47"/>
  <c r="R97" i="47"/>
  <c r="R100" i="47"/>
  <c r="R90" i="47"/>
  <c r="R91" i="47"/>
  <c r="R99" i="47"/>
  <c r="N98" i="47"/>
  <c r="N93" i="47"/>
  <c r="N90" i="47"/>
  <c r="N99" i="47"/>
  <c r="N92" i="47"/>
  <c r="N91" i="47"/>
  <c r="N96" i="47"/>
  <c r="N97" i="47"/>
  <c r="N95" i="47"/>
  <c r="N100" i="47"/>
  <c r="N94" i="47"/>
  <c r="N101" i="47"/>
  <c r="V96" i="47"/>
  <c r="V95" i="47"/>
  <c r="V101" i="47"/>
  <c r="V91" i="47"/>
  <c r="V98" i="47"/>
  <c r="V94" i="47"/>
  <c r="V97" i="47"/>
  <c r="V92" i="47"/>
  <c r="V93" i="47"/>
  <c r="V90" i="47"/>
  <c r="V100" i="47"/>
  <c r="V99" i="47"/>
  <c r="N102" i="47" l="1"/>
  <c r="N104" i="47" s="1"/>
  <c r="V102" i="47"/>
  <c r="V104" i="47" s="1"/>
  <c r="U102" i="47"/>
  <c r="U104" i="47" s="1"/>
  <c r="Q102" i="47"/>
  <c r="Q104" i="47" s="1"/>
  <c r="R102" i="47"/>
  <c r="R104" i="47" s="1"/>
  <c r="T102" i="47"/>
  <c r="T104" i="47" s="1"/>
  <c r="I87" i="47"/>
  <c r="I89" i="47" s="1"/>
  <c r="S102" i="47"/>
  <c r="S104" i="47" s="1"/>
  <c r="N115" i="47"/>
  <c r="N111" i="47"/>
  <c r="N105" i="47"/>
  <c r="N106" i="47"/>
  <c r="N107" i="47"/>
  <c r="N108" i="47"/>
  <c r="N109" i="47"/>
  <c r="N112" i="47"/>
  <c r="N114" i="47"/>
  <c r="N113" i="47"/>
  <c r="N116" i="47"/>
  <c r="N110" i="47"/>
  <c r="S116" i="47"/>
  <c r="S109" i="47"/>
  <c r="S105" i="47"/>
  <c r="S114" i="47"/>
  <c r="S111" i="47"/>
  <c r="S113" i="47"/>
  <c r="S108" i="47"/>
  <c r="S112" i="47"/>
  <c r="S106" i="47"/>
  <c r="S107" i="47"/>
  <c r="S110" i="47"/>
  <c r="S115" i="47"/>
  <c r="T116" i="47"/>
  <c r="T111" i="47"/>
  <c r="T115" i="47"/>
  <c r="T112" i="47"/>
  <c r="T109" i="47"/>
  <c r="T106" i="47"/>
  <c r="T108" i="47"/>
  <c r="T110" i="47"/>
  <c r="T113" i="47"/>
  <c r="T114" i="47"/>
  <c r="T105" i="47"/>
  <c r="T107" i="47"/>
  <c r="E106" i="43"/>
  <c r="I96" i="47"/>
  <c r="I95" i="47"/>
  <c r="I92" i="47"/>
  <c r="I94" i="47"/>
  <c r="I97" i="47"/>
  <c r="I101" i="47"/>
  <c r="I91" i="47"/>
  <c r="I98" i="47"/>
  <c r="I99" i="47"/>
  <c r="I90" i="47"/>
  <c r="I93" i="47"/>
  <c r="I100" i="47"/>
  <c r="Y581" i="79"/>
  <c r="D72" i="43" s="1"/>
  <c r="AM576" i="79"/>
  <c r="I95" i="43"/>
  <c r="U108" i="47"/>
  <c r="U112" i="47"/>
  <c r="U113" i="47"/>
  <c r="U115" i="47"/>
  <c r="U109" i="47"/>
  <c r="U110" i="47"/>
  <c r="U116" i="47"/>
  <c r="U111" i="47"/>
  <c r="U114" i="47"/>
  <c r="U106" i="47"/>
  <c r="U107" i="47"/>
  <c r="U105" i="47"/>
  <c r="W74" i="47"/>
  <c r="F105" i="43"/>
  <c r="F106" i="43" s="1"/>
  <c r="AJ399" i="46"/>
  <c r="AJ759" i="79" s="1"/>
  <c r="AJ765" i="79" s="1"/>
  <c r="O75" i="43" s="1"/>
  <c r="AG399" i="46"/>
  <c r="AG759" i="79" s="1"/>
  <c r="AG765" i="79" s="1"/>
  <c r="L75" i="43" s="1"/>
  <c r="AD399" i="46"/>
  <c r="AD759" i="79" s="1"/>
  <c r="AD765" i="79" s="1"/>
  <c r="I75" i="43" s="1"/>
  <c r="AI399" i="46"/>
  <c r="AI759" i="79" s="1"/>
  <c r="AI765" i="79" s="1"/>
  <c r="N75" i="43" s="1"/>
  <c r="Y399" i="46"/>
  <c r="Y759" i="79" s="1"/>
  <c r="AH399" i="46"/>
  <c r="AH759" i="79" s="1"/>
  <c r="AH765" i="79" s="1"/>
  <c r="M75" i="43" s="1"/>
  <c r="Z399" i="46"/>
  <c r="Z759" i="79" s="1"/>
  <c r="AL399" i="46"/>
  <c r="AL759" i="79" s="1"/>
  <c r="AL765" i="79" s="1"/>
  <c r="Q75" i="43" s="1"/>
  <c r="AK399" i="46"/>
  <c r="AK759" i="79" s="1"/>
  <c r="AK765" i="79" s="1"/>
  <c r="P75" i="43" s="1"/>
  <c r="V108" i="47"/>
  <c r="V111" i="47"/>
  <c r="V115" i="47"/>
  <c r="V110" i="47"/>
  <c r="V114" i="47"/>
  <c r="V107" i="47"/>
  <c r="V106" i="47"/>
  <c r="V105" i="47"/>
  <c r="V112" i="47"/>
  <c r="V113" i="47"/>
  <c r="V109" i="47"/>
  <c r="V116" i="47"/>
  <c r="R107" i="47"/>
  <c r="R105" i="47"/>
  <c r="R113" i="47"/>
  <c r="R109" i="47"/>
  <c r="R111" i="47"/>
  <c r="R116" i="47"/>
  <c r="R108" i="47"/>
  <c r="R110" i="47"/>
  <c r="R115" i="47"/>
  <c r="R114" i="47"/>
  <c r="R112" i="47"/>
  <c r="R106" i="47"/>
  <c r="Q108" i="47"/>
  <c r="Q112" i="47"/>
  <c r="Q110" i="47"/>
  <c r="Q115" i="47"/>
  <c r="Q114" i="47"/>
  <c r="Q109" i="47"/>
  <c r="Q106" i="47"/>
  <c r="Q105" i="47"/>
  <c r="Q111" i="47"/>
  <c r="Q107" i="47"/>
  <c r="Q116" i="47"/>
  <c r="Q113" i="47"/>
  <c r="N117" i="47" l="1"/>
  <c r="N119" i="47" s="1"/>
  <c r="V117" i="47"/>
  <c r="V119" i="47" s="1"/>
  <c r="Q117" i="47"/>
  <c r="Q119" i="47" s="1"/>
  <c r="T117" i="47"/>
  <c r="T119" i="47" s="1"/>
  <c r="U117" i="47"/>
  <c r="U119" i="47" s="1"/>
  <c r="I102" i="47"/>
  <c r="I104" i="47" s="1"/>
  <c r="S117" i="47"/>
  <c r="S119" i="47" s="1"/>
  <c r="R117" i="47"/>
  <c r="R119" i="47" s="1"/>
  <c r="N129" i="47"/>
  <c r="N124" i="47"/>
  <c r="N123" i="47"/>
  <c r="N125" i="47"/>
  <c r="N127" i="47"/>
  <c r="N121" i="47"/>
  <c r="N128" i="47"/>
  <c r="N120" i="47"/>
  <c r="N131" i="47"/>
  <c r="N130" i="47"/>
  <c r="N122" i="47"/>
  <c r="N126" i="47"/>
  <c r="U126" i="47"/>
  <c r="U121" i="47"/>
  <c r="U125" i="47"/>
  <c r="U124" i="47"/>
  <c r="U120" i="47"/>
  <c r="U127" i="47"/>
  <c r="U128" i="47"/>
  <c r="U122" i="47"/>
  <c r="U123" i="47"/>
  <c r="U131" i="47"/>
  <c r="U129" i="47"/>
  <c r="U130" i="47"/>
  <c r="R130" i="47"/>
  <c r="R131" i="47"/>
  <c r="R128" i="47"/>
  <c r="R121" i="47"/>
  <c r="R122" i="47"/>
  <c r="R120" i="47"/>
  <c r="R127" i="47"/>
  <c r="R125" i="47"/>
  <c r="R129" i="47"/>
  <c r="R124" i="47"/>
  <c r="R126" i="47"/>
  <c r="R123" i="47"/>
  <c r="Q130" i="47"/>
  <c r="Q126" i="47"/>
  <c r="Q122" i="47"/>
  <c r="Q120" i="47"/>
  <c r="Q121" i="47"/>
  <c r="Q131" i="47"/>
  <c r="Q128" i="47"/>
  <c r="Q124" i="47"/>
  <c r="Q125" i="47"/>
  <c r="Q127" i="47"/>
  <c r="Q129" i="47"/>
  <c r="Q123" i="47"/>
  <c r="V124" i="47"/>
  <c r="V120" i="47"/>
  <c r="V128" i="47"/>
  <c r="V123" i="47"/>
  <c r="V130" i="47"/>
  <c r="V121" i="47"/>
  <c r="V126" i="47"/>
  <c r="V131" i="47"/>
  <c r="V127" i="47"/>
  <c r="V125" i="47"/>
  <c r="V122" i="47"/>
  <c r="V129" i="47"/>
  <c r="J95" i="43"/>
  <c r="AM759" i="79"/>
  <c r="Y765" i="79"/>
  <c r="D75" i="43" s="1"/>
  <c r="T124" i="47"/>
  <c r="T127" i="47"/>
  <c r="T130" i="47"/>
  <c r="T122" i="47"/>
  <c r="T125" i="47"/>
  <c r="T121" i="47"/>
  <c r="T123" i="47"/>
  <c r="T129" i="47"/>
  <c r="T131" i="47"/>
  <c r="T126" i="47"/>
  <c r="T128" i="47"/>
  <c r="T120" i="47"/>
  <c r="AI400" i="46"/>
  <c r="AI942" i="79" s="1"/>
  <c r="AI949" i="79" s="1"/>
  <c r="N78" i="43" s="1"/>
  <c r="AH400" i="46"/>
  <c r="AH942" i="79" s="1"/>
  <c r="AH949" i="79" s="1"/>
  <c r="M78" i="43" s="1"/>
  <c r="AG400" i="46"/>
  <c r="AG942" i="79" s="1"/>
  <c r="AG949" i="79" s="1"/>
  <c r="L78" i="43" s="1"/>
  <c r="AL400" i="46"/>
  <c r="AL942" i="79" s="1"/>
  <c r="AL949" i="79" s="1"/>
  <c r="Q78" i="43" s="1"/>
  <c r="AD400" i="46"/>
  <c r="AD942" i="79" s="1"/>
  <c r="AD949" i="79" s="1"/>
  <c r="I78" i="43" s="1"/>
  <c r="AJ400" i="46"/>
  <c r="AJ942" i="79" s="1"/>
  <c r="AJ949" i="79" s="1"/>
  <c r="O78" i="43" s="1"/>
  <c r="Y400" i="46"/>
  <c r="Y942" i="79" s="1"/>
  <c r="Z400" i="46"/>
  <c r="Z942" i="79" s="1"/>
  <c r="AK400" i="46"/>
  <c r="AK942" i="79" s="1"/>
  <c r="AK949" i="79" s="1"/>
  <c r="P78" i="43" s="1"/>
  <c r="S124" i="47"/>
  <c r="S123" i="47"/>
  <c r="S131" i="47"/>
  <c r="S130" i="47"/>
  <c r="S125" i="47"/>
  <c r="S122" i="47"/>
  <c r="S126" i="47"/>
  <c r="S121" i="47"/>
  <c r="S120" i="47"/>
  <c r="S129" i="47"/>
  <c r="S128" i="47"/>
  <c r="S127" i="47"/>
  <c r="I105" i="47"/>
  <c r="I106" i="47"/>
  <c r="I109" i="47"/>
  <c r="I108" i="47"/>
  <c r="I116" i="47"/>
  <c r="I113" i="47"/>
  <c r="I110" i="47"/>
  <c r="I107" i="47"/>
  <c r="I111" i="47"/>
  <c r="I112" i="47"/>
  <c r="I114" i="47"/>
  <c r="I115" i="47"/>
  <c r="V132" i="47" l="1"/>
  <c r="V134" i="47" s="1"/>
  <c r="N132" i="47"/>
  <c r="N134" i="47" s="1"/>
  <c r="T132" i="47"/>
  <c r="T134" i="47" s="1"/>
  <c r="I117" i="47"/>
  <c r="I119" i="47" s="1"/>
  <c r="Q132" i="47"/>
  <c r="Q134" i="47" s="1"/>
  <c r="R132" i="47"/>
  <c r="R134" i="47" s="1"/>
  <c r="S132" i="47"/>
  <c r="S134" i="47" s="1"/>
  <c r="U132" i="47"/>
  <c r="U134" i="47" s="1"/>
  <c r="S139" i="47"/>
  <c r="S138" i="47"/>
  <c r="S136" i="47"/>
  <c r="S135" i="47"/>
  <c r="S144" i="47"/>
  <c r="S145" i="47"/>
  <c r="S140" i="47"/>
  <c r="S146" i="47"/>
  <c r="S143" i="47"/>
  <c r="S137" i="47"/>
  <c r="S142" i="47"/>
  <c r="S141" i="47"/>
  <c r="AD401" i="46"/>
  <c r="AD1125" i="79" s="1"/>
  <c r="AD1133" i="79" s="1"/>
  <c r="I81" i="43" s="1"/>
  <c r="E34" i="43" s="1"/>
  <c r="Z401" i="46"/>
  <c r="Z1125" i="79" s="1"/>
  <c r="AK401" i="46"/>
  <c r="AK1125" i="79" s="1"/>
  <c r="AK1133" i="79" s="1"/>
  <c r="P81" i="43" s="1"/>
  <c r="E41" i="43" s="1"/>
  <c r="AL401" i="46"/>
  <c r="AL1125" i="79" s="1"/>
  <c r="AL1133" i="79" s="1"/>
  <c r="Q81" i="43" s="1"/>
  <c r="E42" i="43" s="1"/>
  <c r="AJ401" i="46"/>
  <c r="AJ1125" i="79" s="1"/>
  <c r="AJ1133" i="79" s="1"/>
  <c r="O81" i="43" s="1"/>
  <c r="E40" i="43" s="1"/>
  <c r="AH401" i="46"/>
  <c r="AH1125" i="79" s="1"/>
  <c r="AH1133" i="79" s="1"/>
  <c r="M81" i="43" s="1"/>
  <c r="E38" i="43" s="1"/>
  <c r="AG401" i="46"/>
  <c r="AG1125" i="79" s="1"/>
  <c r="AG1133" i="79" s="1"/>
  <c r="L81" i="43" s="1"/>
  <c r="E37" i="43" s="1"/>
  <c r="AI401" i="46"/>
  <c r="AI1125" i="79" s="1"/>
  <c r="AI1133" i="79" s="1"/>
  <c r="N81" i="43" s="1"/>
  <c r="E39" i="43" s="1"/>
  <c r="Y401" i="46"/>
  <c r="Y1125" i="79" s="1"/>
  <c r="V145" i="47"/>
  <c r="V142" i="47"/>
  <c r="V141" i="47"/>
  <c r="V137" i="47"/>
  <c r="V146" i="47"/>
  <c r="V143" i="47"/>
  <c r="V135" i="47"/>
  <c r="V138" i="47"/>
  <c r="V136" i="47"/>
  <c r="V140" i="47"/>
  <c r="V144" i="47"/>
  <c r="V139" i="47"/>
  <c r="I124" i="47"/>
  <c r="I126" i="47"/>
  <c r="I129" i="47"/>
  <c r="I128" i="47"/>
  <c r="I127" i="47"/>
  <c r="I131" i="47"/>
  <c r="I121" i="47"/>
  <c r="I123" i="47"/>
  <c r="I120" i="47"/>
  <c r="I122" i="47"/>
  <c r="I125" i="47"/>
  <c r="I130" i="47"/>
  <c r="Y949" i="79"/>
  <c r="D78" i="43" s="1"/>
  <c r="K95" i="43"/>
  <c r="AM942" i="79"/>
  <c r="U141" i="47"/>
  <c r="U139" i="47"/>
  <c r="U140" i="47"/>
  <c r="U142" i="47"/>
  <c r="U135" i="47"/>
  <c r="U146" i="47"/>
  <c r="U136" i="47"/>
  <c r="U145" i="47"/>
  <c r="U143" i="47"/>
  <c r="U137" i="47"/>
  <c r="U138" i="47"/>
  <c r="U144" i="47"/>
  <c r="T144" i="47"/>
  <c r="T143" i="47"/>
  <c r="T138" i="47"/>
  <c r="T141" i="47"/>
  <c r="T139" i="47"/>
  <c r="T142" i="47"/>
  <c r="T136" i="47"/>
  <c r="T146" i="47"/>
  <c r="T135" i="47"/>
  <c r="T145" i="47"/>
  <c r="T140" i="47"/>
  <c r="T137" i="47"/>
  <c r="R137" i="47"/>
  <c r="R140" i="47"/>
  <c r="R144" i="47"/>
  <c r="R139" i="47"/>
  <c r="R141" i="47"/>
  <c r="R136" i="47"/>
  <c r="R135" i="47"/>
  <c r="R143" i="47"/>
  <c r="R138" i="47"/>
  <c r="R146" i="47"/>
  <c r="R142" i="47"/>
  <c r="R145" i="47"/>
  <c r="N142" i="47"/>
  <c r="N139" i="47"/>
  <c r="N146" i="47"/>
  <c r="N138" i="47"/>
  <c r="N143" i="47"/>
  <c r="N136" i="47"/>
  <c r="N144" i="47"/>
  <c r="N140" i="47"/>
  <c r="N145" i="47"/>
  <c r="N135" i="47"/>
  <c r="N137" i="47"/>
  <c r="N141" i="47"/>
  <c r="Q135" i="47"/>
  <c r="Q141" i="47"/>
  <c r="Q139" i="47"/>
  <c r="Q137" i="47"/>
  <c r="Q143" i="47"/>
  <c r="Q145" i="47"/>
  <c r="Q142" i="47"/>
  <c r="Q144" i="47"/>
  <c r="Q138" i="47"/>
  <c r="Q136" i="47"/>
  <c r="Q146" i="47"/>
  <c r="Q140" i="47"/>
  <c r="V147" i="47" l="1"/>
  <c r="V149" i="47" s="1"/>
  <c r="N147" i="47"/>
  <c r="N149" i="47" s="1"/>
  <c r="Q147" i="47"/>
  <c r="Q149" i="47" s="1"/>
  <c r="I132" i="47"/>
  <c r="I134" i="47" s="1"/>
  <c r="U147" i="47"/>
  <c r="U149" i="47" s="1"/>
  <c r="R147" i="47"/>
  <c r="R149" i="47" s="1"/>
  <c r="T147" i="47"/>
  <c r="T149" i="47" s="1"/>
  <c r="S147" i="47"/>
  <c r="S149" i="47" s="1"/>
  <c r="Y1133" i="79"/>
  <c r="D81" i="43" s="1"/>
  <c r="E29" i="43" s="1"/>
  <c r="AM1125" i="79"/>
  <c r="L95" i="43"/>
  <c r="T151" i="47"/>
  <c r="T153" i="47"/>
  <c r="T158" i="47"/>
  <c r="T159" i="47"/>
  <c r="T160" i="47"/>
  <c r="T155" i="47"/>
  <c r="T157" i="47"/>
  <c r="T156" i="47"/>
  <c r="T152" i="47"/>
  <c r="T161" i="47"/>
  <c r="T150" i="47"/>
  <c r="T154" i="47"/>
  <c r="S154" i="47"/>
  <c r="S155" i="47"/>
  <c r="S161" i="47"/>
  <c r="S153" i="47"/>
  <c r="S150" i="47"/>
  <c r="S160" i="47"/>
  <c r="S152" i="47"/>
  <c r="S158" i="47"/>
  <c r="S156" i="47"/>
  <c r="S157" i="47"/>
  <c r="S159" i="47"/>
  <c r="S151" i="47"/>
  <c r="N156" i="47"/>
  <c r="N159" i="47"/>
  <c r="N155" i="47"/>
  <c r="N154" i="47"/>
  <c r="N152" i="47"/>
  <c r="N160" i="47"/>
  <c r="N150" i="47"/>
  <c r="N158" i="47"/>
  <c r="N157" i="47"/>
  <c r="N151" i="47"/>
  <c r="N161" i="47"/>
  <c r="N153" i="47"/>
  <c r="Q151" i="47"/>
  <c r="Q154" i="47"/>
  <c r="Q159" i="47"/>
  <c r="Q158" i="47"/>
  <c r="Q152" i="47"/>
  <c r="Q157" i="47"/>
  <c r="Q160" i="47"/>
  <c r="Q156" i="47"/>
  <c r="Q150" i="47"/>
  <c r="Q153" i="47"/>
  <c r="Q161" i="47"/>
  <c r="Q155" i="47"/>
  <c r="R159" i="47"/>
  <c r="R158" i="47"/>
  <c r="R156" i="47"/>
  <c r="R153" i="47"/>
  <c r="R152" i="47"/>
  <c r="R155" i="47"/>
  <c r="R157" i="47"/>
  <c r="R161" i="47"/>
  <c r="R160" i="47"/>
  <c r="R154" i="47"/>
  <c r="R151" i="47"/>
  <c r="R150" i="47"/>
  <c r="U154" i="47"/>
  <c r="U159" i="47"/>
  <c r="U156" i="47"/>
  <c r="U158" i="47"/>
  <c r="U152" i="47"/>
  <c r="U153" i="47"/>
  <c r="U157" i="47"/>
  <c r="U150" i="47"/>
  <c r="U155" i="47"/>
  <c r="U151" i="47"/>
  <c r="U160" i="47"/>
  <c r="U161" i="47"/>
  <c r="I138" i="47"/>
  <c r="I136" i="47"/>
  <c r="I139" i="47"/>
  <c r="I137" i="47"/>
  <c r="I145" i="47"/>
  <c r="I144" i="47"/>
  <c r="I141" i="47"/>
  <c r="I146" i="47"/>
  <c r="I140" i="47"/>
  <c r="I135" i="47"/>
  <c r="I142" i="47"/>
  <c r="I143" i="47"/>
  <c r="V161" i="47"/>
  <c r="V154" i="47"/>
  <c r="V150" i="47"/>
  <c r="V160" i="47"/>
  <c r="V159" i="47"/>
  <c r="V151" i="47"/>
  <c r="V155" i="47"/>
  <c r="V157" i="47"/>
  <c r="V158" i="47"/>
  <c r="V153" i="47"/>
  <c r="V156" i="47"/>
  <c r="V152" i="47"/>
  <c r="N162" i="47" l="1"/>
  <c r="I84" i="43" s="1"/>
  <c r="F34" i="43" s="1"/>
  <c r="G34" i="43" s="1"/>
  <c r="V162" i="47"/>
  <c r="Q84" i="43" s="1"/>
  <c r="Q85" i="43" s="1"/>
  <c r="R162" i="47"/>
  <c r="M84" i="43" s="1"/>
  <c r="S162" i="47"/>
  <c r="N84" i="43" s="1"/>
  <c r="T162" i="47"/>
  <c r="O84" i="43" s="1"/>
  <c r="I147" i="47"/>
  <c r="I149" i="47" s="1"/>
  <c r="Q162" i="47"/>
  <c r="L84" i="43" s="1"/>
  <c r="M95" i="43"/>
  <c r="U162" i="47"/>
  <c r="P84" i="43" s="1"/>
  <c r="I155" i="47"/>
  <c r="I153" i="47"/>
  <c r="I150" i="47"/>
  <c r="I157" i="47"/>
  <c r="I160" i="47"/>
  <c r="I159" i="47"/>
  <c r="I156" i="47"/>
  <c r="I152" i="47"/>
  <c r="I154" i="47"/>
  <c r="I151" i="47"/>
  <c r="I161" i="47"/>
  <c r="I158" i="47"/>
  <c r="I85" i="43" l="1"/>
  <c r="F42" i="43"/>
  <c r="G42" i="43" s="1"/>
  <c r="F39" i="43"/>
  <c r="G39" i="43" s="1"/>
  <c r="N85" i="43"/>
  <c r="F37" i="43"/>
  <c r="G37" i="43" s="1"/>
  <c r="L85" i="43"/>
  <c r="I162" i="47"/>
  <c r="D84" i="43" s="1"/>
  <c r="F41" i="43"/>
  <c r="G41" i="43" s="1"/>
  <c r="P85" i="43"/>
  <c r="F40" i="43"/>
  <c r="G40" i="43" s="1"/>
  <c r="O85" i="43"/>
  <c r="F38" i="43"/>
  <c r="G38" i="43" s="1"/>
  <c r="M85" i="43"/>
  <c r="F29" i="43" l="1"/>
  <c r="D85" i="43"/>
  <c r="G29" i="43" l="1"/>
  <c r="AM493" i="79" l="1"/>
  <c r="AA497" i="79"/>
  <c r="AA585" i="79" s="1"/>
  <c r="AA763" i="79" s="1"/>
  <c r="AM496" i="79" l="1"/>
  <c r="AA570" i="79"/>
  <c r="AA580" i="79" s="1"/>
  <c r="Z497" i="79"/>
  <c r="Z587" i="79" s="1"/>
  <c r="Z1129" i="79" s="1"/>
  <c r="Z586" i="79"/>
  <c r="Z946" i="79" s="1"/>
  <c r="AA586" i="79"/>
  <c r="AA946" i="79" s="1"/>
  <c r="AA587" i="79"/>
  <c r="AA1129" i="79" s="1"/>
  <c r="Z585" i="79" l="1"/>
  <c r="Z763" i="79" s="1"/>
  <c r="Z570" i="79"/>
  <c r="Z580" i="79" s="1"/>
  <c r="AB497" i="79"/>
  <c r="AB585" i="79" s="1"/>
  <c r="AB763" i="79" s="1"/>
  <c r="AB586" i="79" l="1"/>
  <c r="AB946" i="79" s="1"/>
  <c r="K99" i="43" s="1"/>
  <c r="AB570" i="79"/>
  <c r="AB580" i="79" s="1"/>
  <c r="J99" i="43"/>
  <c r="AB587" i="79"/>
  <c r="AB1129" i="79" s="1"/>
  <c r="L99" i="43" s="1"/>
  <c r="AM763" i="79"/>
  <c r="AM946" i="79" l="1"/>
  <c r="I99" i="43"/>
  <c r="AM580" i="79"/>
  <c r="AM1129" i="79"/>
  <c r="M99" i="43" l="1"/>
  <c r="C40" i="85" l="1"/>
  <c r="C43" i="85"/>
  <c r="C42" i="85"/>
  <c r="C41" i="85"/>
  <c r="D41" i="85" l="1"/>
  <c r="F45" i="85" l="1"/>
  <c r="AF211" i="79" s="1"/>
  <c r="AF389" i="79" s="1"/>
  <c r="F44" i="85" l="1"/>
  <c r="AF198" i="79" s="1"/>
  <c r="AF206" i="79" s="1"/>
  <c r="AM206" i="79" s="1"/>
  <c r="AM207" i="79" s="1"/>
  <c r="AM209" i="79" s="1"/>
  <c r="F46" i="85"/>
  <c r="AF212" i="79" s="1"/>
  <c r="AF578" i="79" s="1"/>
  <c r="AF391" i="79"/>
  <c r="K69" i="43" s="1"/>
  <c r="AM389" i="79"/>
  <c r="H97" i="43"/>
  <c r="F47" i="85" l="1"/>
  <c r="F48" i="85" s="1"/>
  <c r="AF214" i="79" s="1"/>
  <c r="AF944" i="79" s="1"/>
  <c r="AF207" i="79"/>
  <c r="K66" i="43" s="1"/>
  <c r="P92" i="47" s="1"/>
  <c r="G97" i="43"/>
  <c r="G103" i="43" s="1"/>
  <c r="AM578" i="79"/>
  <c r="AF581" i="79"/>
  <c r="K72" i="43" s="1"/>
  <c r="I97" i="43"/>
  <c r="AF213" i="79" l="1"/>
  <c r="AF761" i="79" s="1"/>
  <c r="P76" i="47"/>
  <c r="W76" i="47" s="1"/>
  <c r="P75" i="47"/>
  <c r="W75" i="47" s="1"/>
  <c r="P80" i="47"/>
  <c r="W80" i="47" s="1"/>
  <c r="P78" i="47"/>
  <c r="W78" i="47" s="1"/>
  <c r="P84" i="47"/>
  <c r="W84" i="47" s="1"/>
  <c r="R66" i="43"/>
  <c r="P90" i="47"/>
  <c r="P79" i="47"/>
  <c r="W79" i="47" s="1"/>
  <c r="P77" i="47"/>
  <c r="W77" i="47" s="1"/>
  <c r="P94" i="47"/>
  <c r="P82" i="47"/>
  <c r="W82" i="47" s="1"/>
  <c r="P100" i="47"/>
  <c r="P98" i="47"/>
  <c r="P97" i="47"/>
  <c r="P96" i="47"/>
  <c r="P85" i="47"/>
  <c r="W85" i="47" s="1"/>
  <c r="P99" i="47"/>
  <c r="P86" i="47"/>
  <c r="W86" i="47" s="1"/>
  <c r="P83" i="47"/>
  <c r="W83" i="47" s="1"/>
  <c r="P101" i="47"/>
  <c r="P93" i="47"/>
  <c r="P81" i="47"/>
  <c r="W81" i="47" s="1"/>
  <c r="P91" i="47"/>
  <c r="P95" i="47"/>
  <c r="P106" i="47"/>
  <c r="P113" i="47"/>
  <c r="P105" i="47"/>
  <c r="P114" i="47"/>
  <c r="P111" i="47"/>
  <c r="P115" i="47"/>
  <c r="P116" i="47"/>
  <c r="P110" i="47"/>
  <c r="P107" i="47"/>
  <c r="P112" i="47"/>
  <c r="P108" i="47"/>
  <c r="P109" i="47"/>
  <c r="AM944" i="79"/>
  <c r="AF949" i="79"/>
  <c r="K78" i="43" s="1"/>
  <c r="K97" i="43"/>
  <c r="AF765" i="79"/>
  <c r="K75" i="43" s="1"/>
  <c r="AM761" i="79"/>
  <c r="J97" i="43"/>
  <c r="W87" i="47" l="1"/>
  <c r="G105" i="43" s="1"/>
  <c r="P87" i="47"/>
  <c r="P89" i="47" s="1"/>
  <c r="P102" i="47" s="1"/>
  <c r="P104" i="47" s="1"/>
  <c r="P117" i="47" s="1"/>
  <c r="P119" i="47" s="1"/>
  <c r="M97" i="43"/>
  <c r="P130" i="47"/>
  <c r="P138" i="47"/>
  <c r="P137" i="47"/>
  <c r="P156" i="47"/>
  <c r="P126" i="47"/>
  <c r="P157" i="47"/>
  <c r="P120" i="47"/>
  <c r="P146" i="47"/>
  <c r="P135" i="47"/>
  <c r="P151" i="47"/>
  <c r="P142" i="47"/>
  <c r="P144" i="47"/>
  <c r="P128" i="47"/>
  <c r="P121" i="47"/>
  <c r="P125" i="47"/>
  <c r="P139" i="47"/>
  <c r="P159" i="47"/>
  <c r="P141" i="47"/>
  <c r="P123" i="47"/>
  <c r="P140" i="47"/>
  <c r="P152" i="47"/>
  <c r="P143" i="47"/>
  <c r="P155" i="47"/>
  <c r="P122" i="47"/>
  <c r="E36" i="43"/>
  <c r="P136" i="47"/>
  <c r="P154" i="47"/>
  <c r="P129" i="47"/>
  <c r="P127" i="47"/>
  <c r="P145" i="47"/>
  <c r="P153" i="47"/>
  <c r="P161" i="47"/>
  <c r="P124" i="47"/>
  <c r="P150" i="47"/>
  <c r="P131" i="47"/>
  <c r="P158" i="47"/>
  <c r="P160" i="47"/>
  <c r="W89" i="47" l="1"/>
  <c r="G106" i="43"/>
  <c r="P132" i="47"/>
  <c r="P134" i="47" s="1"/>
  <c r="P147" i="47" s="1"/>
  <c r="P149" i="47" s="1"/>
  <c r="P162" i="47" s="1"/>
  <c r="K84" i="43" s="1"/>
  <c r="F36" i="43" l="1"/>
  <c r="K85" i="43"/>
  <c r="G36" i="43" l="1"/>
  <c r="AB311" i="79" l="1"/>
  <c r="AB395" i="79" s="1"/>
  <c r="AB579" i="79" s="1"/>
  <c r="AB581" i="79" s="1"/>
  <c r="G72" i="43" s="1"/>
  <c r="AB381" i="79"/>
  <c r="AB390" i="79" s="1"/>
  <c r="AB391" i="79" s="1"/>
  <c r="G69" i="43" s="1"/>
  <c r="AB396" i="79"/>
  <c r="AB762" i="79" s="1"/>
  <c r="AB765" i="79" s="1"/>
  <c r="G75" i="43" s="1"/>
  <c r="AB398" i="79"/>
  <c r="AB1128" i="79" s="1"/>
  <c r="AB1133" i="79" s="1"/>
  <c r="G81" i="43" s="1"/>
  <c r="AB397" i="79"/>
  <c r="AB945" i="79" s="1"/>
  <c r="AB949" i="79" s="1"/>
  <c r="G78" i="43" s="1"/>
  <c r="AM310" i="79"/>
  <c r="Z311" i="79"/>
  <c r="Z396" i="79" s="1"/>
  <c r="Z762" i="79" s="1"/>
  <c r="AA311" i="79"/>
  <c r="AA398" i="79" s="1"/>
  <c r="AA1128" i="79" s="1"/>
  <c r="AA1133" i="79" s="1"/>
  <c r="F81" i="43" s="1"/>
  <c r="Z398" i="79" l="1"/>
  <c r="Z1128" i="79" s="1"/>
  <c r="AM1128" i="79" s="1"/>
  <c r="AM1133" i="79" s="1"/>
  <c r="AM1135" i="79" s="1"/>
  <c r="AA381" i="79"/>
  <c r="AA390" i="79" s="1"/>
  <c r="AA391" i="79" s="1"/>
  <c r="F69" i="43" s="1"/>
  <c r="K96" i="47" s="1"/>
  <c r="Z395" i="79"/>
  <c r="Z579" i="79" s="1"/>
  <c r="Z581" i="79" s="1"/>
  <c r="E72" i="43" s="1"/>
  <c r="Z397" i="79"/>
  <c r="Z945" i="79" s="1"/>
  <c r="Z949" i="79" s="1"/>
  <c r="E78" i="43" s="1"/>
  <c r="Z381" i="79"/>
  <c r="Z390" i="79" s="1"/>
  <c r="L100" i="47"/>
  <c r="L101" i="47"/>
  <c r="L96" i="47"/>
  <c r="L92" i="47"/>
  <c r="L95" i="47"/>
  <c r="L91" i="47"/>
  <c r="L94" i="47"/>
  <c r="L99" i="47"/>
  <c r="L98" i="47"/>
  <c r="L93" i="47"/>
  <c r="L90" i="47"/>
  <c r="L97" i="47"/>
  <c r="L124" i="47"/>
  <c r="L106" i="47"/>
  <c r="L128" i="47"/>
  <c r="L127" i="47"/>
  <c r="L116" i="47"/>
  <c r="L138" i="47"/>
  <c r="L139" i="47"/>
  <c r="L114" i="47"/>
  <c r="L129" i="47"/>
  <c r="L111" i="47"/>
  <c r="L131" i="47"/>
  <c r="L112" i="47"/>
  <c r="L137" i="47"/>
  <c r="L105" i="47"/>
  <c r="L107" i="47"/>
  <c r="L122" i="47"/>
  <c r="L126" i="47"/>
  <c r="L145" i="47"/>
  <c r="L120" i="47"/>
  <c r="L146" i="47"/>
  <c r="L130" i="47"/>
  <c r="L140" i="47"/>
  <c r="L141" i="47"/>
  <c r="L121" i="47"/>
  <c r="L109" i="47"/>
  <c r="L143" i="47"/>
  <c r="L142" i="47"/>
  <c r="L110" i="47"/>
  <c r="L135" i="47"/>
  <c r="L125" i="47"/>
  <c r="L123" i="47"/>
  <c r="L113" i="47"/>
  <c r="L115" i="47"/>
  <c r="L108" i="47"/>
  <c r="L136" i="47"/>
  <c r="L144" i="47"/>
  <c r="L158" i="47"/>
  <c r="L152" i="47"/>
  <c r="L151" i="47"/>
  <c r="L153" i="47"/>
  <c r="L160" i="47"/>
  <c r="L159" i="47"/>
  <c r="L157" i="47"/>
  <c r="L161" i="47"/>
  <c r="E32" i="43"/>
  <c r="L155" i="47"/>
  <c r="L156" i="47"/>
  <c r="L150" i="47"/>
  <c r="L154" i="47"/>
  <c r="AA395" i="79"/>
  <c r="AA579" i="79" s="1"/>
  <c r="AA581" i="79" s="1"/>
  <c r="F72" i="43" s="1"/>
  <c r="AA396" i="79"/>
  <c r="AA762" i="79" s="1"/>
  <c r="AA765" i="79" s="1"/>
  <c r="F75" i="43" s="1"/>
  <c r="AA397" i="79"/>
  <c r="AA945" i="79" s="1"/>
  <c r="AA949" i="79" s="1"/>
  <c r="F78" i="43" s="1"/>
  <c r="Z765" i="79"/>
  <c r="E75" i="43" s="1"/>
  <c r="K92" i="47" l="1"/>
  <c r="AM390" i="79"/>
  <c r="AM391" i="79" s="1"/>
  <c r="AM393" i="79" s="1"/>
  <c r="L98" i="43"/>
  <c r="L103" i="43" s="1"/>
  <c r="Z1133" i="79"/>
  <c r="E81" i="43" s="1"/>
  <c r="R81" i="43" s="1"/>
  <c r="J98" i="43"/>
  <c r="J103" i="43" s="1"/>
  <c r="K109" i="47"/>
  <c r="K101" i="47"/>
  <c r="K90" i="47"/>
  <c r="K98" i="47"/>
  <c r="K97" i="47"/>
  <c r="K93" i="47"/>
  <c r="K94" i="47"/>
  <c r="K95" i="47"/>
  <c r="K100" i="47"/>
  <c r="AM945" i="79"/>
  <c r="AM949" i="79" s="1"/>
  <c r="AM951" i="79" s="1"/>
  <c r="H98" i="43"/>
  <c r="H103" i="43" s="1"/>
  <c r="K91" i="47"/>
  <c r="K99" i="47"/>
  <c r="R78" i="43"/>
  <c r="Z391" i="79"/>
  <c r="E69" i="43" s="1"/>
  <c r="J96" i="47" s="1"/>
  <c r="W96" i="47" s="1"/>
  <c r="K145" i="47"/>
  <c r="AM762" i="79"/>
  <c r="AM765" i="79" s="1"/>
  <c r="AM767" i="79" s="1"/>
  <c r="AM579" i="79"/>
  <c r="AM581" i="79" s="1"/>
  <c r="AM583" i="79" s="1"/>
  <c r="K112" i="47"/>
  <c r="K125" i="47"/>
  <c r="K126" i="47"/>
  <c r="K139" i="47"/>
  <c r="K158" i="47"/>
  <c r="K160" i="47"/>
  <c r="K115" i="47"/>
  <c r="K135" i="47"/>
  <c r="K110" i="47"/>
  <c r="K129" i="47"/>
  <c r="K150" i="47"/>
  <c r="K98" i="43"/>
  <c r="K103" i="43" s="1"/>
  <c r="I98" i="43"/>
  <c r="I103" i="43" s="1"/>
  <c r="K128" i="47"/>
  <c r="K146" i="47"/>
  <c r="K106" i="47"/>
  <c r="K153" i="47"/>
  <c r="K120" i="47"/>
  <c r="K124" i="47"/>
  <c r="K156" i="47"/>
  <c r="E31" i="43"/>
  <c r="K140" i="47"/>
  <c r="K108" i="47"/>
  <c r="K151" i="47"/>
  <c r="K138" i="47"/>
  <c r="R75" i="43"/>
  <c r="K136" i="47"/>
  <c r="K155" i="47"/>
  <c r="K105" i="47"/>
  <c r="K122" i="47"/>
  <c r="K131" i="47"/>
  <c r="K130" i="47"/>
  <c r="K141" i="47"/>
  <c r="K111" i="47"/>
  <c r="K107" i="47"/>
  <c r="K142" i="47"/>
  <c r="K127" i="47"/>
  <c r="K113" i="47"/>
  <c r="R72" i="43"/>
  <c r="L102" i="47"/>
  <c r="L104" i="47" s="1"/>
  <c r="L117" i="47" s="1"/>
  <c r="L119" i="47" s="1"/>
  <c r="L132" i="47" s="1"/>
  <c r="L134" i="47" s="1"/>
  <c r="L147" i="47" s="1"/>
  <c r="L149" i="47" s="1"/>
  <c r="L162" i="47" s="1"/>
  <c r="G84" i="43" s="1"/>
  <c r="K144" i="47"/>
  <c r="K114" i="47"/>
  <c r="K157" i="47"/>
  <c r="K161" i="47"/>
  <c r="K143" i="47"/>
  <c r="K152" i="47"/>
  <c r="K123" i="47"/>
  <c r="K121" i="47"/>
  <c r="K116" i="47"/>
  <c r="K154" i="47"/>
  <c r="K159" i="47"/>
  <c r="K137" i="47"/>
  <c r="J108" i="47" l="1"/>
  <c r="W108" i="47" s="1"/>
  <c r="J116" i="47"/>
  <c r="W116" i="47" s="1"/>
  <c r="J157" i="47"/>
  <c r="W157" i="47" s="1"/>
  <c r="E30" i="43"/>
  <c r="J98" i="47"/>
  <c r="W98" i="47" s="1"/>
  <c r="J114" i="47"/>
  <c r="W114" i="47" s="1"/>
  <c r="J127" i="47"/>
  <c r="W127" i="47" s="1"/>
  <c r="J120" i="47"/>
  <c r="W120" i="47" s="1"/>
  <c r="J144" i="47"/>
  <c r="W144" i="47" s="1"/>
  <c r="J93" i="47"/>
  <c r="W93" i="47" s="1"/>
  <c r="J115" i="47"/>
  <c r="W115" i="47" s="1"/>
  <c r="J106" i="47"/>
  <c r="W106" i="47" s="1"/>
  <c r="J140" i="47"/>
  <c r="W140" i="47" s="1"/>
  <c r="J112" i="47"/>
  <c r="W112" i="47" s="1"/>
  <c r="J154" i="47"/>
  <c r="W154" i="47" s="1"/>
  <c r="J126" i="47"/>
  <c r="W126" i="47" s="1"/>
  <c r="J137" i="47"/>
  <c r="W137" i="47" s="1"/>
  <c r="J129" i="47"/>
  <c r="W129" i="47" s="1"/>
  <c r="J159" i="47"/>
  <c r="W159" i="47" s="1"/>
  <c r="J111" i="47"/>
  <c r="W111" i="47" s="1"/>
  <c r="J94" i="47"/>
  <c r="W94" i="47" s="1"/>
  <c r="J146" i="47"/>
  <c r="W146" i="47" s="1"/>
  <c r="J156" i="47"/>
  <c r="W156" i="47" s="1"/>
  <c r="J150" i="47"/>
  <c r="W150" i="47" s="1"/>
  <c r="J135" i="47"/>
  <c r="W135" i="47" s="1"/>
  <c r="J113" i="47"/>
  <c r="W113" i="47" s="1"/>
  <c r="J158" i="47"/>
  <c r="W158" i="47" s="1"/>
  <c r="J141" i="47"/>
  <c r="W141" i="47" s="1"/>
  <c r="J130" i="47"/>
  <c r="W130" i="47" s="1"/>
  <c r="J139" i="47"/>
  <c r="W139" i="47" s="1"/>
  <c r="J100" i="47"/>
  <c r="W100" i="47" s="1"/>
  <c r="J151" i="47"/>
  <c r="W151" i="47" s="1"/>
  <c r="J124" i="47"/>
  <c r="W124" i="47" s="1"/>
  <c r="J161" i="47"/>
  <c r="W161" i="47" s="1"/>
  <c r="J143" i="47"/>
  <c r="W143" i="47" s="1"/>
  <c r="J138" i="47"/>
  <c r="W138" i="47" s="1"/>
  <c r="J136" i="47"/>
  <c r="W136" i="47" s="1"/>
  <c r="J107" i="47"/>
  <c r="W107" i="47" s="1"/>
  <c r="J160" i="47"/>
  <c r="W160" i="47" s="1"/>
  <c r="J101" i="47"/>
  <c r="W101" i="47" s="1"/>
  <c r="J97" i="47"/>
  <c r="W97" i="47" s="1"/>
  <c r="J110" i="47"/>
  <c r="W110" i="47" s="1"/>
  <c r="J122" i="47"/>
  <c r="W122" i="47" s="1"/>
  <c r="J91" i="47"/>
  <c r="W91" i="47" s="1"/>
  <c r="J90" i="47"/>
  <c r="W90" i="47" s="1"/>
  <c r="J92" i="47"/>
  <c r="W92" i="47" s="1"/>
  <c r="K102" i="47"/>
  <c r="K104" i="47" s="1"/>
  <c r="K117" i="47" s="1"/>
  <c r="K119" i="47" s="1"/>
  <c r="K132" i="47" s="1"/>
  <c r="K134" i="47" s="1"/>
  <c r="K147" i="47" s="1"/>
  <c r="K149" i="47" s="1"/>
  <c r="K162" i="47" s="1"/>
  <c r="F84" i="43" s="1"/>
  <c r="E43" i="43"/>
  <c r="R69" i="43"/>
  <c r="H19" i="43" s="1"/>
  <c r="J155" i="47"/>
  <c r="W155" i="47" s="1"/>
  <c r="J105" i="47"/>
  <c r="W105" i="47" s="1"/>
  <c r="J121" i="47"/>
  <c r="W121" i="47" s="1"/>
  <c r="J125" i="47"/>
  <c r="W125" i="47" s="1"/>
  <c r="J152" i="47"/>
  <c r="W152" i="47" s="1"/>
  <c r="J142" i="47"/>
  <c r="W142" i="47" s="1"/>
  <c r="J131" i="47"/>
  <c r="W131" i="47" s="1"/>
  <c r="J109" i="47"/>
  <c r="W109" i="47" s="1"/>
  <c r="J153" i="47"/>
  <c r="W153" i="47" s="1"/>
  <c r="J128" i="47"/>
  <c r="W128" i="47" s="1"/>
  <c r="J123" i="47"/>
  <c r="W123" i="47" s="1"/>
  <c r="J145" i="47"/>
  <c r="W145" i="47" s="1"/>
  <c r="J99" i="47"/>
  <c r="W99" i="47" s="1"/>
  <c r="J95" i="47"/>
  <c r="W95" i="47" s="1"/>
  <c r="M98" i="43"/>
  <c r="M103" i="43" s="1"/>
  <c r="F32" i="43"/>
  <c r="G32" i="43" s="1"/>
  <c r="G85" i="43"/>
  <c r="W102" i="47" l="1"/>
  <c r="W104" i="47" s="1"/>
  <c r="W117" i="47" s="1"/>
  <c r="J102" i="47"/>
  <c r="J104" i="47" s="1"/>
  <c r="J117" i="47" s="1"/>
  <c r="J119" i="47" s="1"/>
  <c r="J132" i="47" s="1"/>
  <c r="J134" i="47" s="1"/>
  <c r="J147" i="47" s="1"/>
  <c r="J149" i="47" s="1"/>
  <c r="J162" i="47" s="1"/>
  <c r="E84" i="43" s="1"/>
  <c r="E85" i="43" s="1"/>
  <c r="F31" i="43"/>
  <c r="G31" i="43" s="1"/>
  <c r="F85" i="43"/>
  <c r="H105" i="43" l="1"/>
  <c r="H106" i="43" s="1"/>
  <c r="R84" i="43"/>
  <c r="H21" i="43" s="1"/>
  <c r="H22" i="43" s="1"/>
  <c r="F30" i="43"/>
  <c r="G30" i="43" s="1"/>
  <c r="G43" i="43" s="1"/>
  <c r="I105" i="43"/>
  <c r="I106" i="43" s="1"/>
  <c r="W119" i="47"/>
  <c r="W132" i="47" s="1"/>
  <c r="F43" i="43" l="1"/>
  <c r="R85" i="43"/>
  <c r="W134" i="47"/>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authors>
    <author>tc={F6BA68C6-5F14-0D4F-9021-3897CE90409E}</author>
  </authors>
  <commentList>
    <comment ref="O328"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Corrected value</t>
        </r>
      </text>
    </comment>
  </commentList>
</comments>
</file>

<file path=xl/comments2.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<sst xmlns="http://schemas.openxmlformats.org/spreadsheetml/2006/main" count="3119" uniqueCount="798">
  <si>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</si>
  <si>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</si>
  <si>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</si>
  <si>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</si>
  <si>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</si>
  <si>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</si>
  <si>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</si>
  <si>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</si>
  <si>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</si>
  <si>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</si>
  <si>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</si>
  <si>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</si>
  <si>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</si>
  <si>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</si>
  <si>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</si>
  <si>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</si>
  <si>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</si>
  <si>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</si>
  <si>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</si>
  <si>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</si>
  <si>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</si>
  <si>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</si>
  <si>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</si>
  <si>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</si>
  <si>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</si>
  <si>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</si>
  <si>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</si>
  <si>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</si>
  <si>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</si>
  <si>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</si>
  <si>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</si>
  <si>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</si>
  <si>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</si>
  <si>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</si>
  <si>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</si>
  <si>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</si>
  <si>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</si>
  <si>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</si>
  <si>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</si>
  <si>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</si>
  <si>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</si>
  <si>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</si>
  <si>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</si>
  <si>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</si>
  <si>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</si>
  <si>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</si>
  <si>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</si>
  <si>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</si>
  <si>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</si>
  <si>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</si>
  <si>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</si>
  <si>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</si>
  <si>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</si>
  <si>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</si>
  <si>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</si>
  <si>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</si>
  <si>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</si>
  <si>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</si>
  <si>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</si>
  <si>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</si>
  <si>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</si>
  <si>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</si>
  <si>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</si>
  <si>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</si>
  <si>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</si>
  <si>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</si>
  <si>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</si>
  <si>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</si>
  <si>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</si>
  <si>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</si>
  <si>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</si>
  <si>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</si>
  <si>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</si>
  <si>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</si>
  <si>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</si>
  <si>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</si>
  <si>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</si>
  <si>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</si>
  <si>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</si>
  <si>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</si>
  <si>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</si>
  <si>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</si>
  <si>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</si>
  <si>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</si>
  <si>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</si>
  <si>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</si>
  <si>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</si>
  <si>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</si>
  <si>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</si>
  <si>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</si>
  <si>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</si>
  <si>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</si>
  <si>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</si>
  <si>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</si>
  <si>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</si>
  <si>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</si>
  <si>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</si>
  <si>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</si>
  <si>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</si>
  <si>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</si>
  <si>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</si>
  <si>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</si>
  <si>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</si>
  <si>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</si>
  <si>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</si>
  <si>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</si>
  <si>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</si>
  <si>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</si>
  <si>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</si>
  <si>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</si>
  <si>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</si>
  <si>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</si>
  <si>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</si>
  <si>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</si>
  <si>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</si>
  <si>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</si>
  <si>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</si>
  <si>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</si>
  <si>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</si>
  <si>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</si>
  <si>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</si>
  <si>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</si>
  <si>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</si>
  <si>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</si>
  <si>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</si>
  <si>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</si>
  <si>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</si>
  <si>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</si>
  <si>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</si>
  <si>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</si>
  <si>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</si>
  <si>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</si>
  <si>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</si>
  <si>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</si>
  <si>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</si>
  <si>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</si>
  <si>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</si>
  <si>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</si>
  <si>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</si>
  <si>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</si>
  <si>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</si>
  <si>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</si>
  <si>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</si>
  <si>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</si>
  <si>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</si>
  <si>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</si>
  <si>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</si>
  <si>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</si>
  <si>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</si>
  <si>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</si>
  <si>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</si>
  <si>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</si>
  <si>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</si>
  <si>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</si>
  <si>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</si>
  <si>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</si>
  <si>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</si>
  <si>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</si>
  <si>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</si>
  <si>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</si>
  <si>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</si>
  <si>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</si>
  <si>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</si>
  <si>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</si>
  <si>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</si>
  <si>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</si>
  <si>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</si>
  <si>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</si>
  <si>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</si>
  <si>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</si>
  <si>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</si>
  <si>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</si>
  <si>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</si>
  <si>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</si>
  <si>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</si>
  <si>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</si>
  <si>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</si>
  <si>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</si>
  <si>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</si>
  <si>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</si>
  <si>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</si>
  <si>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</si>
  <si>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</si>
  <si>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</si>
  <si>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</si>
  <si>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</si>
  <si>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</si>
  <si>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</si>
  <si>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</si>
  <si>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</si>
  <si>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</si>
  <si>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</si>
  <si>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</si>
  <si>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</si>
  <si>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</si>
  <si>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</si>
  <si>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</si>
  <si>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</si>
  <si>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</si>
  <si>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</si>
  <si>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</si>
  <si>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</si>
  <si>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</si>
  <si>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</si>
  <si>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</si>
  <si>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</si>
  <si>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</si>
  <si>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</si>
  <si>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</si>
  <si>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</si>
  <si>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</si>
  <si>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</si>
  <si>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</si>
  <si>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</si>
  <si>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</si>
  <si>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</si>
  <si>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</si>
  <si>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</si>
  <si>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</si>
  <si>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</si>
  <si>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</si>
  <si>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</si>
  <si>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</si>
  <si>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</si>
  <si>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</si>
  <si>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</si>
  <si>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</si>
  <si>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</si>
  <si>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</si>
  <si>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</si>
  <si>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</si>
  <si>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</si>
  <si>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</si>
  <si>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</si>
  <si>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</si>
  <si>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</si>
  <si>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</si>
  <si>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</si>
  <si>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</si>
  <si>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</si>
  <si>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</si>
  <si>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</si>
  <si>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</si>
  <si>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</si>
  <si>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</si>
  <si>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</si>
  <si>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</si>
  <si>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</si>
  <si>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</si>
  <si>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</si>
  <si>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</si>
  <si>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</si>
  <si>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</si>
  <si>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</si>
  <si>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</si>
  <si>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</si>
  <si>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</si>
  <si>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</si>
  <si>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</si>
  <si>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</si>
  <si>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</si>
  <si>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</si>
  <si>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</si>
  <si>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</si>
  <si>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</si>
  <si>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</si>
  <si>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</si>
  <si>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</si>
  <si>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</si>
  <si>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</si>
  <si>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</si>
  <si>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</si>
  <si>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</si>
  <si>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</si>
  <si>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</si>
  <si>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</si>
  <si>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</si>
  <si>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</si>
  <si>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</si>
  <si>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</si>
  <si>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</si>
  <si>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</si>
  <si>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</si>
  <si>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</si>
  <si>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</si>
  <si>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</si>
  <si>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</si>
  <si>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</si>
  <si>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</si>
  <si>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</si>
  <si>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</si>
  <si>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</si>
  <si>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</si>
  <si>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</si>
  <si>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</si>
  <si>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</si>
  <si>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</si>
  <si>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</si>
  <si>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</si>
  <si>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</si>
  <si>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</si>
  <si>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</si>
  <si>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</si>
  <si>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</si>
  <si>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</si>
  <si>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</si>
  <si>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</si>
  <si>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</si>
  <si>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</si>
  <si>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</si>
  <si>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</si>
  <si>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</si>
  <si>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</si>
  <si>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</si>
  <si>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</si>
  <si>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</si>
  <si>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</si>
  <si>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</si>
  <si>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</si>
  <si>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</si>
  <si>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</si>
  <si>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</si>
  <si>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</si>
  <si>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</si>
  <si>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</si>
  <si>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</si>
  <si>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</si>
  <si>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</si>
  <si>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</si>
  <si>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</si>
  <si>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</si>
  <si>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</si>
  <si>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</si>
  <si>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</si>
  <si>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</si>
  <si>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</si>
  <si>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</si>
  <si>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</si>
  <si>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</si>
  <si>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</si>
  <si>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</si>
  <si>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</si>
  <si>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</si>
  <si>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</si>
  <si>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</si>
  <si>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</si>
  <si>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</si>
  <si>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</si>
  <si>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</si>
  <si>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</si>
  <si>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</si>
  <si>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</si>
  <si>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</si>
  <si>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</si>
  <si>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</si>
  <si>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</si>
  <si>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</si>
  <si>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</si>
  <si>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</si>
  <si>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</si>
  <si>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</si>
  <si>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</si>
  <si>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</si>
  <si>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</si>
  <si>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</si>
  <si>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</si>
  <si>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</si>
  <si>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</si>
  <si>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</si>
  <si>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</si>
  <si>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</si>
  <si>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</si>
  <si>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</si>
  <si>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</si>
  <si>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</si>
  <si>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</si>
  <si>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</si>
  <si>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</si>
  <si>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</si>
  <si>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</si>
  <si>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</si>
  <si>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</si>
  <si>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</si>
  <si>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</si>
  <si>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</si>
  <si>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</si>
  <si>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</si>
  <si>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</si>
  <si>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</si>
  <si>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</si>
  <si>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</si>
  <si>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</si>
  <si>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</si>
  <si>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</si>
  <si>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</si>
  <si>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</si>
  <si>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</si>
  <si>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</si>
  <si>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</si>
  <si>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</si>
  <si>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</si>
  <si>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</si>
  <si>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</si>
  <si>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</si>
  <si>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</si>
  <si>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</si>
  <si>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</si>
  <si>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</si>
  <si>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</si>
  <si>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</si>
  <si>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</si>
  <si>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</si>
  <si>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</si>
  <si>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</si>
  <si>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</si>
  <si>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</si>
  <si>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</si>
  <si>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</si>
  <si>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</si>
  <si>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</si>
  <si>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</si>
  <si>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</si>
  <si>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</si>
  <si>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</si>
  <si>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</si>
  <si>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</si>
  <si>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</si>
  <si>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</si>
  <si>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</si>
  <si>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</si>
  <si>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</si>
  <si>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</si>
  <si>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</si>
  <si>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</si>
  <si>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</si>
  <si>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</si>
  <si>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</si>
  <si>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</si>
  <si>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</si>
  <si>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</si>
  <si>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</si>
  <si>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</si>
  <si>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</si>
  <si>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</si>
  <si>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</si>
  <si>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</si>
  <si>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</si>
  <si>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</si>
  <si>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</si>
  <si>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</si>
  <si>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</si>
  <si>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</si>
  <si>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</si>
  <si>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</si>
  <si>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</si>
  <si>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</si>
  <si>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</si>
  <si>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</si>
  <si>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</si>
  <si>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</si>
  <si>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</si>
  <si>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</si>
  <si>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</si>
  <si>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</si>
  <si>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</si>
  <si>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</si>
  <si>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</si>
  <si>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</si>
  <si>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</si>
  <si>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</si>
  <si>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</si>
  <si>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</si>
  <si>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</si>
  <si>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</si>
  <si>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</si>
  <si>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</si>
  <si>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</si>
  <si>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</si>
  <si>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</si>
  <si>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</si>
  <si>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</si>
  <si>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</si>
  <si>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</si>
  <si>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</si>
  <si>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</si>
  <si>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</si>
  <si>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</si>
  <si>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</si>
  <si>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</si>
  <si>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</si>
  <si>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</si>
  <si>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</si>
  <si>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</si>
  <si>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</si>
  <si>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</si>
  <si>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</si>
  <si>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</si>
  <si>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</si>
  <si>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</si>
  <si>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</si>
  <si>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</si>
  <si>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</si>
  <si>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</si>
  <si>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</si>
  <si>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</si>
  <si>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</si>
  <si>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</si>
  <si>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</si>
  <si>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</si>
  <si>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</si>
  <si>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</si>
  <si>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</si>
  <si>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</si>
  <si>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</si>
  <si>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</si>
  <si>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</si>
  <si>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</si>
  <si>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</si>
  <si>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</si>
  <si>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</si>
  <si>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</si>
  <si>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</si>
  <si>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</si>
  <si>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</si>
  <si>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</si>
  <si>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</si>
  <si>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</si>
  <si>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</si>
  <si>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</si>
  <si>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</si>
  <si>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</si>
  <si>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</si>
  <si>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</si>
  <si>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</si>
  <si>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</si>
  <si>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</si>
  <si>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</si>
  <si>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</si>
  <si>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</si>
  <si>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</si>
  <si>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</si>
  <si>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</si>
  <si>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</si>
  <si>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</si>
  <si>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</si>
  <si>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</si>
  <si>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</si>
  <si>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</si>
  <si>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</si>
  <si>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</si>
  <si>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</si>
  <si>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</si>
  <si>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</si>
  <si>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</si>
  <si>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</si>
  <si>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</si>
  <si>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</si>
  <si>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</si>
  <si>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</si>
  <si>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</si>
  <si>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</si>
  <si>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</si>
  <si>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</si>
  <si>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</si>
  <si>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</si>
  <si>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</si>
  <si>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</si>
  <si>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</si>
  <si>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</si>
  <si>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</si>
  <si>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</si>
  <si>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</si>
  <si>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</si>
  <si>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</si>
  <si>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</si>
  <si>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</si>
  <si>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</si>
  <si>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</si>
  <si>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</si>
  <si>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</si>
  <si>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</si>
  <si>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</si>
  <si>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</si>
  <si>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</si>
  <si>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</si>
  <si>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</si>
  <si>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</si>
  <si>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</si>
  <si>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</si>
  <si>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</si>
  <si>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</si>
  <si>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</si>
  <si>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</si>
  <si>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</si>
  <si>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</si>
  <si>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</si>
  <si>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</si>
  <si>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</si>
  <si>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</si>
  <si>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</si>
  <si>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</si>
  <si>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</si>
  <si>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</si>
  <si>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</si>
  <si>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</si>
  <si>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</si>
  <si>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</si>
  <si>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</si>
  <si>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</si>
  <si>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</si>
  <si>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</si>
  <si>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</si>
  <si>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</si>
  <si>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</si>
  <si>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</si>
  <si>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</si>
  <si>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</si>
  <si>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</si>
  <si>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</si>
  <si>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</si>
  <si>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</si>
  <si>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</si>
  <si>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</si>
  <si>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</si>
  <si>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</si>
  <si>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</si>
  <si>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</si>
  <si>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</si>
  <si>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</si>
  <si>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</si>
  <si>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</si>
  <si>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</si>
  <si>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</si>
  <si>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</si>
  <si>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</si>
  <si>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</si>
  <si>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</si>
  <si>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</si>
  <si>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</si>
  <si>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</si>
  <si>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</si>
  <si>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</si>
  <si>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</si>
  <si>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</si>
  <si>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</si>
  <si>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</si>
  <si>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</si>
  <si>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</si>
  <si>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</si>
  <si>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</si>
  <si>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</si>
  <si>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</si>
  <si>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</si>
  <si>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</si>
  <si>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</si>
  <si>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</si>
  <si>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</si>
  <si>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</si>
  <si>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</si>
  <si>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</si>
  <si>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</si>
  <si>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</si>
  <si>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</si>
  <si>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</si>
  <si>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</si>
  <si>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</si>
  <si>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</si>
  <si>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</si>
  <si>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</si>
  <si>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</si>
  <si>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</si>
  <si>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</si>
  <si>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</si>
  <si>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</si>
  <si>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</si>
  <si>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</si>
  <si>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</si>
  <si>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</si>
  <si>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</si>
  <si>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</si>
  <si>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</si>
  <si>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</si>
  <si>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</si>
  <si>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Net to Gross Ratio</t>
  </si>
  <si>
    <t>Fixture type</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</si>
  <si>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</si>
  <si>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</si>
  <si>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</si>
  <si>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</si>
  <si>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</si>
  <si>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</si>
  <si>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</si>
  <si>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</si>
  <si>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</si>
  <si>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</si>
  <si>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</si>
  <si>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</si>
  <si>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</si>
  <si>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t>Summary of Project #1</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</si>
  <si>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</si>
  <si>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</si>
  <si>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EB-2019-0033</t>
  </si>
  <si>
    <t>2020 IRM Application</t>
  </si>
  <si>
    <t>2013 COS Application</t>
  </si>
  <si>
    <t>EB-2012-0175</t>
  </si>
  <si>
    <t>GS 50 to 499 kW</t>
  </si>
  <si>
    <t>GS 500 to 4,999 kW</t>
  </si>
  <si>
    <t>EB-2013-0179</t>
  </si>
  <si>
    <t>EB-2014-0122</t>
  </si>
  <si>
    <t>EB-2015-0111</t>
  </si>
  <si>
    <t>EB-2016-0112</t>
  </si>
  <si>
    <t>EB-2017-0083</t>
  </si>
  <si>
    <t>EB-2018-0077</t>
  </si>
  <si>
    <t>2017 True-up</t>
  </si>
  <si>
    <t>2016 True-up</t>
  </si>
  <si>
    <t>Save on Energy Instant Discount Program</t>
  </si>
  <si>
    <t>Whole Home Pilot Program</t>
  </si>
  <si>
    <t>2012-2013</t>
  </si>
  <si>
    <t>Unverified</t>
  </si>
  <si>
    <t>Less Street Lighting</t>
  </si>
  <si>
    <t>Instant Rebates</t>
  </si>
  <si>
    <t>ERTH Power Inc. -- WCHE rate zone</t>
  </si>
  <si>
    <t>Persistence in 2016</t>
  </si>
  <si>
    <t>Persistence in 2017</t>
  </si>
  <si>
    <t>Persistence in 2018</t>
  </si>
  <si>
    <t>Persistence in 2019</t>
  </si>
  <si>
    <t>Details of Project #1 (October, 2015)</t>
  </si>
  <si>
    <t>HPS</t>
  </si>
  <si>
    <t>Billing Wattage (W)</t>
  </si>
  <si>
    <t>d * e / 1000</t>
  </si>
  <si>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r>
      <rPr>
        <b/>
        <sz val="11"/>
        <color theme="0"/>
        <rFont val="Calibri"/>
        <family val="2"/>
        <scheme val="minor"/>
      </rPr>
      <t xml:space="preserve"> /1000</t>
    </r>
  </si>
  <si>
    <t>Details of Project #1 (November, 2015)</t>
  </si>
  <si>
    <t>Details of Project #1 (December, 2015)</t>
  </si>
  <si>
    <t>Phillips</t>
  </si>
  <si>
    <t>Phillips - Lantern</t>
  </si>
  <si>
    <t>MH</t>
  </si>
  <si>
    <t>Acuity</t>
  </si>
  <si>
    <t>King</t>
  </si>
  <si>
    <t>Phillips-Decorative</t>
  </si>
  <si>
    <t>Phillips-Lantern</t>
  </si>
  <si>
    <t>Phillips-Metro</t>
  </si>
  <si>
    <t>FLOOD LT</t>
  </si>
  <si>
    <t>Table 8-a:  Name of Municipality - Goderich</t>
  </si>
  <si>
    <t>CDM was not included in the load forecast</t>
  </si>
  <si>
    <t>EB-2008-0248 Decision, p.4</t>
  </si>
  <si>
    <t>New Construction (Pre-2011)</t>
  </si>
  <si>
    <t>Row 132</t>
  </si>
  <si>
    <t>Removed values</t>
  </si>
  <si>
    <t>2019 LRAMVA is not part of this application</t>
  </si>
  <si>
    <t>Row 58</t>
  </si>
  <si>
    <t>Street light values removed from Retrofit program</t>
  </si>
  <si>
    <t>Avoids double counting as streetlights are dealt as a special case (see Tab 8)</t>
  </si>
  <si>
    <t>AF198, AF211:AF214</t>
  </si>
  <si>
    <t>Street light demand reductions from Tab 8</t>
  </si>
  <si>
    <t>IESO does not estimate customer peak reduction for street light projects</t>
  </si>
  <si>
    <t>Rows 59, 60, 124,125</t>
  </si>
  <si>
    <t>Where IESO shows adjustments in more than one year, these are shown separately</t>
  </si>
  <si>
    <t>Facilitates comparison with IESO reports</t>
  </si>
  <si>
    <t>C51:52, H154:H155</t>
  </si>
  <si>
    <t>Carry charge interest rate for Jan-Apr 2020 estimated</t>
  </si>
  <si>
    <t>OEB has not yet published rates for 2020</t>
  </si>
  <si>
    <t>8. Street Lighting</t>
  </si>
  <si>
    <t>Entire tab</t>
  </si>
  <si>
    <t>Reporting on street light demand reduction project</t>
  </si>
  <si>
    <t>Note:  Persistence estimated from persistence seen with other LDCs for the same program.</t>
  </si>
  <si>
    <t>D30:K31</t>
  </si>
  <si>
    <t>Corrected LRAMVA threshold</t>
  </si>
  <si>
    <t>As discussed in response to Board Staff question 26</t>
  </si>
  <si>
    <t>Table 8:  Name of Municipality - Goderich</t>
  </si>
  <si>
    <t>Gross savings</t>
  </si>
  <si>
    <t>NTG</t>
  </si>
  <si>
    <t>Net savings</t>
  </si>
  <si>
    <t>Sources:</t>
  </si>
  <si>
    <t>Application 148009</t>
  </si>
  <si>
    <t>Gross savings from Post-Project evaluation</t>
  </si>
  <si>
    <t>D58:M58</t>
  </si>
  <si>
    <t>B20:E24</t>
  </si>
  <si>
    <t>Added new table showing energy savings associated with Streetlighting program</t>
  </si>
  <si>
    <t>Updated values pulled from Tab 8</t>
  </si>
  <si>
    <t>NTG from 2017 IESO final results report for ERII in 2015</t>
  </si>
  <si>
    <t>E279:M477, P279:X279</t>
  </si>
  <si>
    <t>D157, O328</t>
  </si>
  <si>
    <t>Corrected values to be consistent with IESO reports</t>
  </si>
  <si>
    <t>STAFF question 28b</t>
  </si>
  <si>
    <t>Clarify values and their calculation. Staff Question 27d</t>
  </si>
  <si>
    <t>Z436:AB436, Z307:AA307</t>
  </si>
  <si>
    <t>Project specific data on persistence permitted a more accurate calculation of allocation</t>
  </si>
  <si>
    <t>Updated values on allocation across rate classes for Retrofit program</t>
  </si>
  <si>
    <t>NEW</t>
  </si>
  <si>
    <t>2013 Settlement Agreement, p. 14, EB-2012-0175, Interrogatory Staff-23 excluding 2011 which is fully captured in forecast</t>
  </si>
  <si>
    <t>Cumulative gross kW reduction</t>
  </si>
  <si>
    <t>D41:D43</t>
  </si>
  <si>
    <t>Cumulative net kW reduction</t>
  </si>
  <si>
    <t>Cumulative gross reduction is shown as well as cumulative net reduction</t>
  </si>
  <si>
    <t>Greater consistency with ETPL methodologyl STAFF question 27c</t>
  </si>
  <si>
    <t>Greater clarity on where number comes from/how calculated</t>
  </si>
  <si>
    <t>Partial persistence data provided by the IESO for 2013-2014 was incorporated</t>
  </si>
  <si>
    <t>IESO data replaced estimates where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</si>
</sst>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8">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8"/>
      <name val="Calibri"/>
      <family val="2"/>
      <scheme val="minor"/>
    </font>
    <font>
      <sz val="10"/>
      <color rgb="FFFF0000"/>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66"/>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3" fontId="58" fillId="28" borderId="35" xfId="0" applyNumberFormat="1" applyFont="1" applyFill="1" applyBorder="1" applyAlignment="1" applyProtection="1">
      <alignment horizontal="center" vertical="center"/>
      <protection locked="0"/>
    </xf>
    <xf numFmtId="0" fontId="220" fillId="28" borderId="0" xfId="0" applyFont="1" applyFill="1" applyProtection="1">
      <protection locked="0"/>
    </xf>
    <xf numFmtId="3" fontId="207" fillId="2" borderId="40"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center" vertical="center"/>
      <protection locked="0"/>
    </xf>
    <xf numFmtId="10" fontId="58" fillId="28" borderId="8" xfId="0" applyNumberFormat="1" applyFont="1" applyFill="1" applyBorder="1" applyAlignment="1">
      <alignment horizontal="center"/>
    </xf>
    <xf numFmtId="9" fontId="72" fillId="26" borderId="35" xfId="5151" applyNumberFormat="1" applyFont="1" applyFill="1" applyBorder="1" applyAlignment="1">
      <alignment horizontal="center" vertical="center" wrapText="1"/>
    </xf>
    <xf numFmtId="40" fontId="5" fillId="28" borderId="35" xfId="0" applyNumberFormat="1" applyFont="1" applyFill="1" applyBorder="1" applyProtection="1">
      <protection locked="0"/>
    </xf>
    <xf numFmtId="166" fontId="5" fillId="28" borderId="35" xfId="71" applyNumberFormat="1" applyFont="1" applyFill="1" applyBorder="1" applyProtection="1">
      <protection locked="0"/>
    </xf>
    <xf numFmtId="166" fontId="4" fillId="28" borderId="35" xfId="71" quotePrefix="1" applyNumberFormat="1" applyFont="1" applyFill="1" applyBorder="1" applyProtection="1">
      <protection locked="0"/>
    </xf>
    <xf numFmtId="10" fontId="45" fillId="28" borderId="0" xfId="72" applyNumberFormat="1" applyFont="1" applyFill="1" applyBorder="1" applyAlignment="1">
      <alignment horizontal="center" vertical="center"/>
    </xf>
    <xf numFmtId="9" fontId="72" fillId="26" borderId="35" xfId="5151" applyNumberFormat="1" applyFont="1" applyFill="1" applyBorder="1" applyAlignment="1">
      <alignment horizontal="center" vertical="center" wrapText="1"/>
    </xf>
    <xf numFmtId="169" fontId="0" fillId="2" borderId="0" xfId="0" applyNumberFormat="1" applyFont="1" applyFill="1"/>
    <xf numFmtId="9" fontId="58" fillId="28" borderId="0" xfId="0" applyNumberFormat="1" applyFont="1" applyFill="1" applyBorder="1" applyAlignment="1">
      <alignment horizontal="center" vertical="center"/>
    </xf>
    <xf numFmtId="9" fontId="58" fillId="91" borderId="0" xfId="0" applyNumberFormat="1" applyFont="1" applyFill="1" applyAlignment="1">
      <alignment horizontal="center"/>
    </xf>
    <xf numFmtId="0" fontId="0" fillId="94" borderId="0" xfId="0" applyFill="1"/>
    <xf numFmtId="38" fontId="222" fillId="28" borderId="34" xfId="0" applyNumberFormat="1" applyFont="1" applyFill="1" applyBorder="1" applyAlignment="1" applyProtection="1">
      <alignment horizontal="center"/>
      <protection locked="0"/>
    </xf>
    <xf numFmtId="0" fontId="58" fillId="28" borderId="34" xfId="0" applyNumberFormat="1" applyFont="1" applyFill="1" applyBorder="1" applyAlignment="1" applyProtection="1">
      <alignment horizontal="center"/>
      <protection locked="0"/>
    </xf>
    <xf numFmtId="0" fontId="220" fillId="28" borderId="0" xfId="0" applyFont="1" applyFill="1" applyAlignment="1" applyProtection="1">
      <protection locked="0"/>
    </xf>
    <xf numFmtId="0" fontId="247" fillId="28" borderId="35" xfId="0" applyFont="1" applyFill="1" applyBorder="1" applyProtection="1">
      <protection locked="0"/>
    </xf>
    <xf numFmtId="177" fontId="247" fillId="28" borderId="35" xfId="71" applyNumberFormat="1" applyFont="1" applyFill="1" applyBorder="1" applyProtection="1">
      <protection locked="0"/>
    </xf>
    <xf numFmtId="40" fontId="247" fillId="28" borderId="35" xfId="0" applyNumberFormat="1" applyFont="1" applyFill="1" applyBorder="1" applyProtection="1">
      <protection locked="0"/>
    </xf>
    <xf numFmtId="166" fontId="247" fillId="28" borderId="35" xfId="0" applyNumberFormat="1" applyFont="1" applyFill="1" applyBorder="1" applyProtection="1">
      <protection locked="0"/>
    </xf>
    <xf numFmtId="0" fontId="73" fillId="2" borderId="0" xfId="0" applyFont="1" applyFill="1"/>
    <xf numFmtId="40" fontId="247" fillId="28" borderId="35" xfId="0" quotePrefix="1" applyNumberFormat="1" applyFont="1" applyFill="1" applyBorder="1" applyAlignment="1" applyProtection="1">
      <alignment horizont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2630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38668" y="134471"/>
          <a:ext cx="21138443" cy="21757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2182667"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32289750" cy="1956506"/>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8184157"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22058842"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8203339" cy="233349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8157825"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1984467" cy="2179410"/>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41987" y="281441"/>
          <a:ext cx="17460266" cy="1560058"/>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55265" y="216648"/>
          <a:ext cx="20069125" cy="2242899"/>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person displayName="David Heeney" id="{5CCFEC77-8B19-EF49-9618-C5410E91F795}" userId="S::dheeney@indeco.com::1d983c83-c71e-4a86-b049-f31a9419a2d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328" dT="2020-01-27T22:16:13.92" personId="{5CCFEC77-8B19-EF49-9618-C5410E91F795}" id="{F6BA68C6-5F14-0D4F-9021-3897CE90409E}">
    <text>Corrected value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zoomScale="80" zoomScaleNormal="80" workbookViewId="0">
      <selection activeCell="C17" sqref="C17"/>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79" t="s">
        <v>174</v>
      </c>
      <c r="C3" s="779"/>
    </row>
    <row r="4" spans="1:3" ht="11.25" customHeight="1"/>
    <row r="5" spans="1:3" s="30" customFormat="1" ht="25.5" customHeight="1">
      <c r="B5" s="60" t="s">
        <v>419</v>
      </c>
      <c r="C5" s="60" t="s">
        <v>173</v>
      </c>
    </row>
    <row r="6" spans="1:3" s="176" customFormat="1" ht="48" customHeight="1">
      <c r="A6" s="241"/>
      <c r="B6" s="618" t="s">
        <v>170</v>
      </c>
      <c r="C6" s="671" t="s">
        <v>599</v>
      </c>
    </row>
    <row r="7" spans="1:3" s="176" customFormat="1" ht="21" customHeight="1">
      <c r="A7" s="241"/>
      <c r="B7" s="612" t="s">
        <v>551</v>
      </c>
      <c r="C7" s="672" t="s">
        <v>612</v>
      </c>
    </row>
    <row r="8" spans="1:3" s="176" customFormat="1" ht="32.25" customHeight="1">
      <c r="B8" s="612" t="s">
        <v>367</v>
      </c>
      <c r="C8" s="673" t="s">
        <v>600</v>
      </c>
    </row>
    <row r="9" spans="1:3" s="176" customFormat="1" ht="27.75" customHeight="1">
      <c r="B9" s="612" t="s">
        <v>169</v>
      </c>
      <c r="C9" s="673" t="s">
        <v>601</v>
      </c>
    </row>
    <row r="10" spans="1:3" s="176" customFormat="1" ht="33" customHeight="1">
      <c r="B10" s="612" t="s">
        <v>597</v>
      </c>
      <c r="C10" s="672" t="s">
        <v>605</v>
      </c>
    </row>
    <row r="11" spans="1:3" s="176" customFormat="1" ht="26.25" customHeight="1">
      <c r="B11" s="627" t="s">
        <v>368</v>
      </c>
      <c r="C11" s="675" t="s">
        <v>602</v>
      </c>
    </row>
    <row r="12" spans="1:3" s="176" customFormat="1" ht="39.75" customHeight="1">
      <c r="B12" s="612" t="s">
        <v>369</v>
      </c>
      <c r="C12" s="673" t="s">
        <v>603</v>
      </c>
    </row>
    <row r="13" spans="1:3" s="176" customFormat="1" ht="18" customHeight="1">
      <c r="B13" s="612" t="s">
        <v>370</v>
      </c>
      <c r="C13" s="673" t="s">
        <v>604</v>
      </c>
    </row>
    <row r="14" spans="1:3" s="176" customFormat="1" ht="13.5" customHeight="1">
      <c r="B14" s="612"/>
      <c r="C14" s="674"/>
    </row>
    <row r="15" spans="1:3" s="176" customFormat="1" ht="18" customHeight="1">
      <c r="B15" s="612" t="s">
        <v>668</v>
      </c>
      <c r="C15" s="672" t="s">
        <v>666</v>
      </c>
    </row>
    <row r="16" spans="1:3" s="176" customFormat="1" ht="8.25" customHeight="1">
      <c r="B16" s="612"/>
      <c r="C16" s="674"/>
    </row>
    <row r="17" spans="2:3" s="176" customFormat="1" ht="33" customHeight="1">
      <c r="B17" s="676" t="s">
        <v>598</v>
      </c>
      <c r="C17" s="677" t="s">
        <v>667</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AP534"/>
  <sheetViews>
    <sheetView topLeftCell="C451" zoomScale="93" zoomScaleNormal="90" zoomScaleSheetLayoutView="80" zoomScalePageLayoutView="85" workbookViewId="0">
      <selection activeCell="G467" sqref="G467"/>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42578125" style="253" customWidth="1"/>
    <col min="16" max="24" width="9.42578125" style="253" customWidth="1" outlineLevel="1"/>
    <col min="25" max="25" width="14.140625" style="255" customWidth="1"/>
    <col min="26" max="26" width="14.42578125" style="255" customWidth="1"/>
    <col min="27" max="27" width="16.85546875" style="255" customWidth="1"/>
    <col min="28" max="28" width="17.42578125" style="255" customWidth="1"/>
    <col min="29" max="35" width="14.42578125" style="255" customWidth="1"/>
    <col min="36" max="38" width="15" style="255" customWidth="1"/>
    <col min="39" max="39" width="14.28515625" style="256" customWidth="1"/>
    <col min="40" max="40" width="14.42578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29"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29"/>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26" t="s">
        <v>550</v>
      </c>
      <c r="D5" s="827"/>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29" t="s">
        <v>504</v>
      </c>
      <c r="C7" s="830" t="s">
        <v>631</v>
      </c>
      <c r="D7" s="830"/>
      <c r="E7" s="830"/>
      <c r="F7" s="830"/>
      <c r="G7" s="830"/>
      <c r="H7" s="830"/>
      <c r="I7" s="830"/>
      <c r="J7" s="830"/>
      <c r="K7" s="830"/>
      <c r="L7" s="830"/>
      <c r="M7" s="830"/>
      <c r="N7" s="830"/>
      <c r="O7" s="830"/>
      <c r="P7" s="830"/>
      <c r="Q7" s="830"/>
      <c r="R7" s="830"/>
      <c r="S7" s="830"/>
      <c r="T7" s="830"/>
      <c r="U7" s="830"/>
      <c r="V7" s="830"/>
      <c r="W7" s="830"/>
      <c r="X7" s="830"/>
      <c r="Y7" s="606"/>
      <c r="Z7" s="606"/>
      <c r="AA7" s="606"/>
      <c r="AB7" s="606"/>
      <c r="AC7" s="606"/>
      <c r="AD7" s="606"/>
      <c r="AE7" s="270"/>
      <c r="AF7" s="270"/>
      <c r="AG7" s="270"/>
      <c r="AH7" s="270"/>
      <c r="AI7" s="270"/>
      <c r="AJ7" s="270"/>
      <c r="AK7" s="270"/>
      <c r="AL7" s="270"/>
    </row>
    <row r="8" spans="1:39" s="271" customFormat="1" ht="58.5" customHeight="1">
      <c r="A8" s="509"/>
      <c r="B8" s="829"/>
      <c r="C8" s="830" t="s">
        <v>569</v>
      </c>
      <c r="D8" s="830"/>
      <c r="E8" s="830"/>
      <c r="F8" s="830"/>
      <c r="G8" s="830"/>
      <c r="H8" s="830"/>
      <c r="I8" s="830"/>
      <c r="J8" s="830"/>
      <c r="K8" s="830"/>
      <c r="L8" s="830"/>
      <c r="M8" s="830"/>
      <c r="N8" s="830"/>
      <c r="O8" s="830"/>
      <c r="P8" s="830"/>
      <c r="Q8" s="830"/>
      <c r="R8" s="830"/>
      <c r="S8" s="830"/>
      <c r="T8" s="830"/>
      <c r="U8" s="830"/>
      <c r="V8" s="830"/>
      <c r="W8" s="830"/>
      <c r="X8" s="830"/>
      <c r="Y8" s="606"/>
      <c r="Z8" s="606"/>
      <c r="AA8" s="606"/>
      <c r="AB8" s="606"/>
      <c r="AC8" s="606"/>
      <c r="AD8" s="606"/>
      <c r="AE8" s="272"/>
      <c r="AF8" s="255"/>
      <c r="AG8" s="255"/>
      <c r="AH8" s="255"/>
      <c r="AI8" s="255"/>
      <c r="AJ8" s="255"/>
      <c r="AK8" s="255"/>
      <c r="AL8" s="255"/>
      <c r="AM8" s="256"/>
    </row>
    <row r="9" spans="1:39" s="271" customFormat="1" ht="57.75" customHeight="1">
      <c r="A9" s="509"/>
      <c r="B9" s="273"/>
      <c r="C9" s="830" t="s">
        <v>568</v>
      </c>
      <c r="D9" s="830"/>
      <c r="E9" s="830"/>
      <c r="F9" s="830"/>
      <c r="G9" s="830"/>
      <c r="H9" s="830"/>
      <c r="I9" s="830"/>
      <c r="J9" s="830"/>
      <c r="K9" s="830"/>
      <c r="L9" s="830"/>
      <c r="M9" s="830"/>
      <c r="N9" s="830"/>
      <c r="O9" s="830"/>
      <c r="P9" s="830"/>
      <c r="Q9" s="830"/>
      <c r="R9" s="830"/>
      <c r="S9" s="830"/>
      <c r="T9" s="830"/>
      <c r="U9" s="830"/>
      <c r="V9" s="830"/>
      <c r="W9" s="830"/>
      <c r="X9" s="830"/>
      <c r="Y9" s="606"/>
      <c r="Z9" s="606"/>
      <c r="AA9" s="606"/>
      <c r="AB9" s="606"/>
      <c r="AC9" s="606"/>
      <c r="AD9" s="606"/>
      <c r="AE9" s="272"/>
      <c r="AF9" s="255"/>
      <c r="AG9" s="255"/>
      <c r="AH9" s="255"/>
      <c r="AI9" s="255"/>
      <c r="AJ9" s="255"/>
      <c r="AK9" s="255"/>
      <c r="AL9" s="255"/>
      <c r="AM9" s="256"/>
    </row>
    <row r="10" spans="1:39" ht="41.25" customHeight="1">
      <c r="B10" s="275"/>
      <c r="C10" s="830" t="s">
        <v>634</v>
      </c>
      <c r="D10" s="830"/>
      <c r="E10" s="830"/>
      <c r="F10" s="830"/>
      <c r="G10" s="830"/>
      <c r="H10" s="830"/>
      <c r="I10" s="830"/>
      <c r="J10" s="830"/>
      <c r="K10" s="830"/>
      <c r="L10" s="830"/>
      <c r="M10" s="830"/>
      <c r="N10" s="830"/>
      <c r="O10" s="830"/>
      <c r="P10" s="830"/>
      <c r="Q10" s="830"/>
      <c r="R10" s="830"/>
      <c r="S10" s="830"/>
      <c r="T10" s="830"/>
      <c r="U10" s="830"/>
      <c r="V10" s="830"/>
      <c r="W10" s="830"/>
      <c r="X10" s="830"/>
      <c r="Y10" s="606"/>
      <c r="Z10" s="606"/>
      <c r="AA10" s="606"/>
      <c r="AB10" s="606"/>
      <c r="AC10" s="606"/>
      <c r="AD10" s="606"/>
      <c r="AE10" s="272"/>
      <c r="AF10" s="276"/>
      <c r="AG10" s="276"/>
      <c r="AH10" s="276"/>
      <c r="AI10" s="276"/>
      <c r="AJ10" s="276"/>
      <c r="AK10" s="276"/>
      <c r="AL10" s="276"/>
    </row>
    <row r="11" spans="1:39" ht="53.25" customHeight="1">
      <c r="C11" s="830" t="s">
        <v>619</v>
      </c>
      <c r="D11" s="830"/>
      <c r="E11" s="830"/>
      <c r="F11" s="830"/>
      <c r="G11" s="830"/>
      <c r="H11" s="830"/>
      <c r="I11" s="830"/>
      <c r="J11" s="830"/>
      <c r="K11" s="830"/>
      <c r="L11" s="830"/>
      <c r="M11" s="830"/>
      <c r="N11" s="830"/>
      <c r="O11" s="830"/>
      <c r="P11" s="830"/>
      <c r="Q11" s="830"/>
      <c r="R11" s="830"/>
      <c r="S11" s="830"/>
      <c r="T11" s="830"/>
      <c r="U11" s="830"/>
      <c r="V11" s="830"/>
      <c r="W11" s="830"/>
      <c r="X11" s="830"/>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29"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29"/>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hidden="1">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hidden="1" customHeight="1">
      <c r="A19" s="509"/>
      <c r="B19" s="831" t="s">
        <v>211</v>
      </c>
      <c r="C19" s="833" t="s">
        <v>33</v>
      </c>
      <c r="D19" s="284" t="s">
        <v>421</v>
      </c>
      <c r="E19" s="835" t="s">
        <v>209</v>
      </c>
      <c r="F19" s="836"/>
      <c r="G19" s="836"/>
      <c r="H19" s="836"/>
      <c r="I19" s="836"/>
      <c r="J19" s="836"/>
      <c r="K19" s="836"/>
      <c r="L19" s="836"/>
      <c r="M19" s="837"/>
      <c r="N19" s="841" t="s">
        <v>213</v>
      </c>
      <c r="O19" s="284" t="s">
        <v>422</v>
      </c>
      <c r="P19" s="835" t="s">
        <v>212</v>
      </c>
      <c r="Q19" s="836"/>
      <c r="R19" s="836"/>
      <c r="S19" s="836"/>
      <c r="T19" s="836"/>
      <c r="U19" s="836"/>
      <c r="V19" s="836"/>
      <c r="W19" s="836"/>
      <c r="X19" s="837"/>
      <c r="Y19" s="838" t="s">
        <v>243</v>
      </c>
      <c r="Z19" s="839"/>
      <c r="AA19" s="839"/>
      <c r="AB19" s="839"/>
      <c r="AC19" s="839"/>
      <c r="AD19" s="839"/>
      <c r="AE19" s="839"/>
      <c r="AF19" s="839"/>
      <c r="AG19" s="839"/>
      <c r="AH19" s="839"/>
      <c r="AI19" s="839"/>
      <c r="AJ19" s="839"/>
      <c r="AK19" s="839"/>
      <c r="AL19" s="839"/>
      <c r="AM19" s="840"/>
    </row>
    <row r="20" spans="1:39" s="283" customFormat="1" ht="59.25" hidden="1" customHeight="1">
      <c r="A20" s="509"/>
      <c r="B20" s="832"/>
      <c r="C20" s="834"/>
      <c r="D20" s="285">
        <v>2011</v>
      </c>
      <c r="E20" s="285">
        <v>2012</v>
      </c>
      <c r="F20" s="285">
        <v>2013</v>
      </c>
      <c r="G20" s="285">
        <v>2014</v>
      </c>
      <c r="H20" s="285">
        <v>2015</v>
      </c>
      <c r="I20" s="285">
        <v>2016</v>
      </c>
      <c r="J20" s="285">
        <v>2017</v>
      </c>
      <c r="K20" s="285">
        <v>2018</v>
      </c>
      <c r="L20" s="285">
        <v>2019</v>
      </c>
      <c r="M20" s="285">
        <v>2020</v>
      </c>
      <c r="N20" s="842"/>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to 499 kW</v>
      </c>
      <c r="AB20" s="286" t="str">
        <f>'1.  LRAMVA Summary'!G52</f>
        <v>GS 500 to 4,999 kW</v>
      </c>
      <c r="AC20" s="286" t="str">
        <f>'1.  LRAMVA Summary'!H52</f>
        <v>Large Use</v>
      </c>
      <c r="AD20" s="286" t="str">
        <f>'1.  LRAMVA Summary'!I52</f>
        <v>Unmetered Scattered Load</v>
      </c>
      <c r="AE20" s="286" t="str">
        <f>'1.  LRAMVA Summary'!J52</f>
        <v>Sentinel Lighting</v>
      </c>
      <c r="AF20" s="286" t="str">
        <f>'1.  LRAMVA Summary'!K52</f>
        <v>Street Lighting</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hidden="1"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kWh</v>
      </c>
      <c r="AE21" s="291" t="str">
        <f>'1.  LRAMVA Summary'!J53</f>
        <v>kW</v>
      </c>
      <c r="AF21" s="291" t="str">
        <f>'1.  LRAMVA Summary'!K53</f>
        <v>kW</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hidden="1"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hidden="1"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hidden="1"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hidden="1"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hidden="1"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hidden="1"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hidden="1"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hidden="1"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hidden="1"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hidden="1"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hidden="1"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hidden="1"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hidden="1"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hidden="1"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hidden="1"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hidden="1"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hidden="1"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hidden="1"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hidden="1"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hidden="1"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hidden="1"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hidden="1"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hidden="1"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hidden="1"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hidden="1"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hidden="1"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hidden="1"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hidden="1"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hidden="1"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hidden="1"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hidden="1"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hidden="1"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hidden="1"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hidden="1"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hidden="1"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hidden="1"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hidden="1"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hidden="1"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hidden="1"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hidden="1"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hidden="1"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hidden="1"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hidden="1"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hidden="1"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hidden="1"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hidden="1"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hidden="1"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hidden="1"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hidden="1"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hidden="1"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hidden="1"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hidden="1"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hidden="1"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hidden="1"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hidden="1"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hidden="1"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hidden="1" collapsed="1">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hidden="1">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hidden="1">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hidden="1">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hidden="1">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hidden="1">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hidden="1"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hidden="1"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hidden="1">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hidden="1">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hidden="1">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hidden="1">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hidden="1">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hidden="1">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hidden="1">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hidden="1">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hidden="1">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hidden="1" customHeight="1">
      <c r="B144" s="368" t="s">
        <v>587</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31" t="s">
        <v>211</v>
      </c>
      <c r="C147" s="833" t="s">
        <v>33</v>
      </c>
      <c r="D147" s="284" t="s">
        <v>421</v>
      </c>
      <c r="E147" s="835" t="s">
        <v>209</v>
      </c>
      <c r="F147" s="836"/>
      <c r="G147" s="836"/>
      <c r="H147" s="836"/>
      <c r="I147" s="836"/>
      <c r="J147" s="836"/>
      <c r="K147" s="836"/>
      <c r="L147" s="836"/>
      <c r="M147" s="837"/>
      <c r="N147" s="841" t="s">
        <v>213</v>
      </c>
      <c r="O147" s="284" t="s">
        <v>422</v>
      </c>
      <c r="P147" s="835" t="s">
        <v>212</v>
      </c>
      <c r="Q147" s="836"/>
      <c r="R147" s="836"/>
      <c r="S147" s="836"/>
      <c r="T147" s="836"/>
      <c r="U147" s="836"/>
      <c r="V147" s="836"/>
      <c r="W147" s="836"/>
      <c r="X147" s="837"/>
      <c r="Y147" s="838" t="s">
        <v>243</v>
      </c>
      <c r="Z147" s="839"/>
      <c r="AA147" s="839"/>
      <c r="AB147" s="839"/>
      <c r="AC147" s="839"/>
      <c r="AD147" s="839"/>
      <c r="AE147" s="839"/>
      <c r="AF147" s="839"/>
      <c r="AG147" s="839"/>
      <c r="AH147" s="839"/>
      <c r="AI147" s="839"/>
      <c r="AJ147" s="839"/>
      <c r="AK147" s="839"/>
      <c r="AL147" s="839"/>
      <c r="AM147" s="840"/>
    </row>
    <row r="148" spans="1:39" ht="60.75" customHeight="1">
      <c r="B148" s="832"/>
      <c r="C148" s="834"/>
      <c r="D148" s="285">
        <v>2012</v>
      </c>
      <c r="E148" s="285">
        <v>2013</v>
      </c>
      <c r="F148" s="285">
        <v>2014</v>
      </c>
      <c r="G148" s="285">
        <v>2015</v>
      </c>
      <c r="H148" s="285">
        <v>2016</v>
      </c>
      <c r="I148" s="285">
        <v>2017</v>
      </c>
      <c r="J148" s="285">
        <v>2018</v>
      </c>
      <c r="K148" s="285">
        <v>2019</v>
      </c>
      <c r="L148" s="285">
        <v>2020</v>
      </c>
      <c r="M148" s="285">
        <v>2021</v>
      </c>
      <c r="N148" s="842"/>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to 499 kW</v>
      </c>
      <c r="AB148" s="285" t="str">
        <f>'1.  LRAMVA Summary'!G52</f>
        <v>GS 500 to 4,999 kW</v>
      </c>
      <c r="AC148" s="285" t="str">
        <f>'1.  LRAMVA Summary'!H52</f>
        <v>Large Use</v>
      </c>
      <c r="AD148" s="285" t="str">
        <f>'1.  LRAMVA Summary'!I52</f>
        <v>Unmetered Scattered Load</v>
      </c>
      <c r="AE148" s="285" t="str">
        <f>'1.  LRAMVA Summary'!J52</f>
        <v>Sentinel Lighting</v>
      </c>
      <c r="AF148" s="285" t="str">
        <f>'1.  LRAMVA Summary'!K52</f>
        <v>Street Lighting</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kWh</v>
      </c>
      <c r="AE149" s="291" t="str">
        <f>'1.  LRAMVA Summary'!J53</f>
        <v>kW</v>
      </c>
      <c r="AF149" s="291" t="str">
        <f>'1.  LRAMVA Summary'!K53</f>
        <v>kW</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v>31764.913</v>
      </c>
      <c r="E150" s="295">
        <v>31765</v>
      </c>
      <c r="F150" s="295">
        <v>31765</v>
      </c>
      <c r="G150" s="295">
        <v>31577.559864124287</v>
      </c>
      <c r="H150" s="295">
        <v>18935.744264596175</v>
      </c>
      <c r="I150" s="295">
        <v>0</v>
      </c>
      <c r="J150" s="295">
        <v>0</v>
      </c>
      <c r="K150" s="295">
        <v>0</v>
      </c>
      <c r="L150" s="295">
        <v>0</v>
      </c>
      <c r="M150" s="295">
        <v>0</v>
      </c>
      <c r="N150" s="291"/>
      <c r="O150" s="295">
        <v>4.96</v>
      </c>
      <c r="P150" s="295">
        <v>4.96</v>
      </c>
      <c r="Q150" s="295">
        <v>4.96</v>
      </c>
      <c r="R150" s="295">
        <v>4.7424575947007419</v>
      </c>
      <c r="S150" s="295">
        <v>2.6735533481058744</v>
      </c>
      <c r="T150" s="295">
        <v>0</v>
      </c>
      <c r="U150" s="295">
        <v>0</v>
      </c>
      <c r="V150" s="295">
        <v>0</v>
      </c>
      <c r="W150" s="295">
        <v>0</v>
      </c>
      <c r="X150" s="295">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1387.614</v>
      </c>
      <c r="E153" s="295">
        <v>1388</v>
      </c>
      <c r="F153" s="295">
        <v>1388</v>
      </c>
      <c r="G153" s="295">
        <v>1368.0375375807146</v>
      </c>
      <c r="H153" s="295">
        <v>0</v>
      </c>
      <c r="I153" s="295">
        <v>0</v>
      </c>
      <c r="J153" s="295">
        <v>0</v>
      </c>
      <c r="K153" s="295">
        <v>0</v>
      </c>
      <c r="L153" s="295">
        <v>0</v>
      </c>
      <c r="M153" s="295">
        <v>0</v>
      </c>
      <c r="N153" s="291"/>
      <c r="O153" s="295">
        <v>0.77900000000000003</v>
      </c>
      <c r="P153" s="295">
        <v>0.77900000000000003</v>
      </c>
      <c r="Q153" s="295">
        <v>0.77900000000000003</v>
      </c>
      <c r="R153" s="295">
        <v>0.75713811154873467</v>
      </c>
      <c r="S153" s="295">
        <v>0</v>
      </c>
      <c r="T153" s="295">
        <v>0</v>
      </c>
      <c r="U153" s="295">
        <v>0</v>
      </c>
      <c r="V153" s="295">
        <v>0</v>
      </c>
      <c r="W153" s="295">
        <v>0</v>
      </c>
      <c r="X153" s="295">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14586.245000000001</v>
      </c>
      <c r="E156" s="295">
        <v>14586</v>
      </c>
      <c r="F156" s="295">
        <v>14586</v>
      </c>
      <c r="G156" s="295">
        <v>14586</v>
      </c>
      <c r="H156" s="295">
        <v>14586</v>
      </c>
      <c r="I156" s="295">
        <v>14586</v>
      </c>
      <c r="J156" s="295">
        <v>14586</v>
      </c>
      <c r="K156" s="295">
        <v>14586</v>
      </c>
      <c r="L156" s="295">
        <v>14586</v>
      </c>
      <c r="M156" s="295">
        <v>14586</v>
      </c>
      <c r="N156" s="291"/>
      <c r="O156" s="295">
        <v>7.915</v>
      </c>
      <c r="P156" s="295">
        <v>7.915</v>
      </c>
      <c r="Q156" s="295">
        <v>7.915</v>
      </c>
      <c r="R156" s="295">
        <v>7.915</v>
      </c>
      <c r="S156" s="295">
        <v>7.915</v>
      </c>
      <c r="T156" s="295">
        <v>7.915</v>
      </c>
      <c r="U156" s="295">
        <v>7.915</v>
      </c>
      <c r="V156" s="295">
        <v>7.915</v>
      </c>
      <c r="W156" s="295">
        <v>7.915</v>
      </c>
      <c r="X156" s="295">
        <v>7.915</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755">
        <v>5</v>
      </c>
      <c r="E157" s="295">
        <f>D157</f>
        <v>5</v>
      </c>
      <c r="F157" s="295">
        <f t="shared" ref="F157:M157" si="39">E157</f>
        <v>5</v>
      </c>
      <c r="G157" s="295">
        <f t="shared" si="39"/>
        <v>5</v>
      </c>
      <c r="H157" s="295">
        <f t="shared" si="39"/>
        <v>5</v>
      </c>
      <c r="I157" s="295">
        <f t="shared" si="39"/>
        <v>5</v>
      </c>
      <c r="J157" s="295">
        <f t="shared" si="39"/>
        <v>5</v>
      </c>
      <c r="K157" s="295">
        <f t="shared" si="39"/>
        <v>5</v>
      </c>
      <c r="L157" s="295">
        <f t="shared" si="39"/>
        <v>5</v>
      </c>
      <c r="M157" s="295">
        <f t="shared" si="39"/>
        <v>5</v>
      </c>
      <c r="N157" s="468"/>
      <c r="O157" s="295"/>
      <c r="P157" s="295"/>
      <c r="Q157" s="295"/>
      <c r="R157" s="295"/>
      <c r="S157" s="295"/>
      <c r="T157" s="295"/>
      <c r="U157" s="295"/>
      <c r="V157" s="295"/>
      <c r="W157" s="295"/>
      <c r="X157" s="295"/>
      <c r="Y157" s="411">
        <f>Y156</f>
        <v>1</v>
      </c>
      <c r="Z157" s="411">
        <f>Z156</f>
        <v>0</v>
      </c>
      <c r="AA157" s="411">
        <f t="shared" ref="AA157:AL157" si="40">AA156</f>
        <v>0</v>
      </c>
      <c r="AB157" s="411">
        <f t="shared" si="40"/>
        <v>0</v>
      </c>
      <c r="AC157" s="411">
        <f t="shared" si="40"/>
        <v>0</v>
      </c>
      <c r="AD157" s="411">
        <f t="shared" si="40"/>
        <v>0</v>
      </c>
      <c r="AE157" s="411">
        <f t="shared" si="40"/>
        <v>0</v>
      </c>
      <c r="AF157" s="411">
        <f t="shared" si="40"/>
        <v>0</v>
      </c>
      <c r="AG157" s="411">
        <f t="shared" si="40"/>
        <v>0</v>
      </c>
      <c r="AH157" s="411">
        <f t="shared" si="40"/>
        <v>0</v>
      </c>
      <c r="AI157" s="411">
        <f t="shared" si="40"/>
        <v>0</v>
      </c>
      <c r="AJ157" s="411">
        <f t="shared" si="40"/>
        <v>0</v>
      </c>
      <c r="AK157" s="411">
        <f t="shared" si="40"/>
        <v>0</v>
      </c>
      <c r="AL157" s="411">
        <f t="shared" si="40"/>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913.42499999999995</v>
      </c>
      <c r="E159" s="295">
        <v>913</v>
      </c>
      <c r="F159" s="295">
        <v>913</v>
      </c>
      <c r="G159" s="295">
        <v>913</v>
      </c>
      <c r="H159" s="295">
        <v>899.28355414997918</v>
      </c>
      <c r="I159" s="295">
        <v>899.28355414997918</v>
      </c>
      <c r="J159" s="295">
        <v>423.46956860816084</v>
      </c>
      <c r="K159" s="295">
        <v>421.13242722194286</v>
      </c>
      <c r="L159" s="295">
        <v>421.13242722194286</v>
      </c>
      <c r="M159" s="295">
        <v>421.13242722194286</v>
      </c>
      <c r="N159" s="291"/>
      <c r="O159" s="295">
        <v>0.151</v>
      </c>
      <c r="P159" s="295">
        <v>0.151</v>
      </c>
      <c r="Q159" s="295">
        <v>0.151</v>
      </c>
      <c r="R159" s="295">
        <v>0.151</v>
      </c>
      <c r="S159" s="295">
        <v>0.15036259644063948</v>
      </c>
      <c r="T159" s="295">
        <v>0.15036259644063948</v>
      </c>
      <c r="U159" s="295">
        <v>0.12825150940730262</v>
      </c>
      <c r="V159" s="295">
        <v>0.12798374977147225</v>
      </c>
      <c r="W159" s="295">
        <v>0.12798374977147225</v>
      </c>
      <c r="X159" s="295">
        <v>0.12798374977147225</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f t="shared" ref="E160" si="41">E159/$D159*$D160</f>
        <v>0</v>
      </c>
      <c r="F160" s="295">
        <f t="shared" ref="F160" si="42">F159/$D159*$D160</f>
        <v>0</v>
      </c>
      <c r="G160" s="295">
        <f t="shared" ref="G160" si="43">G159/$D159*$D160</f>
        <v>0</v>
      </c>
      <c r="H160" s="295">
        <f t="shared" ref="H160" si="44">H159/$D159*$D160</f>
        <v>0</v>
      </c>
      <c r="I160" s="295">
        <f t="shared" ref="I160" si="45">I159/$D159*$D160</f>
        <v>0</v>
      </c>
      <c r="J160" s="295">
        <f t="shared" ref="J160" si="46">J159/$D159*$D160</f>
        <v>0</v>
      </c>
      <c r="K160" s="295">
        <f t="shared" ref="K160" si="47">K159/$D159*$D160</f>
        <v>0</v>
      </c>
      <c r="L160" s="295">
        <f t="shared" ref="L160" si="48">L159/$D159*$D160</f>
        <v>0</v>
      </c>
      <c r="M160" s="295">
        <f t="shared" ref="M160" si="49">M159/$D159*$D160</f>
        <v>0</v>
      </c>
      <c r="N160" s="468"/>
      <c r="O160" s="295"/>
      <c r="P160" s="295">
        <f t="shared" ref="P160" si="50">P159/$D159*$D160</f>
        <v>0</v>
      </c>
      <c r="Q160" s="295">
        <f t="shared" ref="Q160" si="51">Q159/$D159*$D160</f>
        <v>0</v>
      </c>
      <c r="R160" s="295">
        <f t="shared" ref="R160" si="52">R159/$D159*$D160</f>
        <v>0</v>
      </c>
      <c r="S160" s="295">
        <f t="shared" ref="S160" si="53">S159/$D159*$D160</f>
        <v>0</v>
      </c>
      <c r="T160" s="295">
        <f t="shared" ref="T160" si="54">T159/$D159*$D160</f>
        <v>0</v>
      </c>
      <c r="U160" s="295">
        <f t="shared" ref="U160" si="55">U159/$D159*$D160</f>
        <v>0</v>
      </c>
      <c r="V160" s="295">
        <f t="shared" ref="V160" si="56">V159/$D159*$D160</f>
        <v>0</v>
      </c>
      <c r="W160" s="295">
        <f t="shared" ref="W160" si="57">W159/$D159*$D160</f>
        <v>0</v>
      </c>
      <c r="X160" s="295">
        <f t="shared" ref="X160" si="58">X159/$D159*$D160</f>
        <v>0</v>
      </c>
      <c r="Y160" s="411">
        <f>Y159</f>
        <v>1</v>
      </c>
      <c r="Z160" s="411">
        <f>Z159</f>
        <v>0</v>
      </c>
      <c r="AA160" s="411">
        <f t="shared" ref="AA160:AL160" si="59">AA159</f>
        <v>0</v>
      </c>
      <c r="AB160" s="411">
        <f t="shared" si="59"/>
        <v>0</v>
      </c>
      <c r="AC160" s="411">
        <f t="shared" si="59"/>
        <v>0</v>
      </c>
      <c r="AD160" s="411">
        <f t="shared" si="59"/>
        <v>0</v>
      </c>
      <c r="AE160" s="411">
        <f t="shared" si="59"/>
        <v>0</v>
      </c>
      <c r="AF160" s="411">
        <f t="shared" si="59"/>
        <v>0</v>
      </c>
      <c r="AG160" s="411">
        <f t="shared" si="59"/>
        <v>0</v>
      </c>
      <c r="AH160" s="411">
        <f t="shared" si="59"/>
        <v>0</v>
      </c>
      <c r="AI160" s="411">
        <f t="shared" si="59"/>
        <v>0</v>
      </c>
      <c r="AJ160" s="411">
        <f t="shared" si="59"/>
        <v>0</v>
      </c>
      <c r="AK160" s="411">
        <f t="shared" si="59"/>
        <v>0</v>
      </c>
      <c r="AL160" s="411">
        <f t="shared" si="59"/>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17496.087</v>
      </c>
      <c r="E162" s="295">
        <v>17496</v>
      </c>
      <c r="F162" s="295">
        <v>17496</v>
      </c>
      <c r="G162" s="295">
        <v>17496</v>
      </c>
      <c r="H162" s="295">
        <v>15727.790982275592</v>
      </c>
      <c r="I162" s="295">
        <v>12788.940534403913</v>
      </c>
      <c r="J162" s="295">
        <v>8723.3691228248699</v>
      </c>
      <c r="K162" s="295">
        <v>8705.2359982573835</v>
      </c>
      <c r="L162" s="295">
        <v>8705.2359982573835</v>
      </c>
      <c r="M162" s="295">
        <v>4421.5974453983081</v>
      </c>
      <c r="N162" s="291"/>
      <c r="O162" s="295">
        <v>0.96699999999999997</v>
      </c>
      <c r="P162" s="295">
        <v>0.96699999999999997</v>
      </c>
      <c r="Q162" s="295">
        <v>0.96699999999999997</v>
      </c>
      <c r="R162" s="295">
        <v>0.96699999999999997</v>
      </c>
      <c r="S162" s="295">
        <v>0.88511377427728599</v>
      </c>
      <c r="T162" s="295">
        <v>0.74901483533542657</v>
      </c>
      <c r="U162" s="295">
        <v>0.56073715155298653</v>
      </c>
      <c r="V162" s="295">
        <v>0.55866683321097277</v>
      </c>
      <c r="W162" s="295">
        <v>0.55866683321097277</v>
      </c>
      <c r="X162" s="295">
        <v>0.36029040263187678</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f t="shared" ref="E163" si="60">E162/$D162*$D163</f>
        <v>0</v>
      </c>
      <c r="F163" s="295">
        <f t="shared" ref="F163" si="61">F162/$D162*$D163</f>
        <v>0</v>
      </c>
      <c r="G163" s="295">
        <f t="shared" ref="G163" si="62">G162/$D162*$D163</f>
        <v>0</v>
      </c>
      <c r="H163" s="295">
        <f t="shared" ref="H163" si="63">H162/$D162*$D163</f>
        <v>0</v>
      </c>
      <c r="I163" s="295">
        <f t="shared" ref="I163" si="64">I162/$D162*$D163</f>
        <v>0</v>
      </c>
      <c r="J163" s="295">
        <f t="shared" ref="J163" si="65">J162/$D162*$D163</f>
        <v>0</v>
      </c>
      <c r="K163" s="295">
        <f t="shared" ref="K163" si="66">K162/$D162*$D163</f>
        <v>0</v>
      </c>
      <c r="L163" s="295">
        <f t="shared" ref="L163" si="67">L162/$D162*$D163</f>
        <v>0</v>
      </c>
      <c r="M163" s="295">
        <f t="shared" ref="M163" si="68">M162/$D162*$D163</f>
        <v>0</v>
      </c>
      <c r="N163" s="468"/>
      <c r="O163" s="295"/>
      <c r="P163" s="295">
        <f t="shared" ref="P163" si="69">P162/$D162*$D163</f>
        <v>0</v>
      </c>
      <c r="Q163" s="295">
        <f t="shared" ref="Q163" si="70">Q162/$D162*$D163</f>
        <v>0</v>
      </c>
      <c r="R163" s="295">
        <f t="shared" ref="R163" si="71">R162/$D162*$D163</f>
        <v>0</v>
      </c>
      <c r="S163" s="295">
        <f t="shared" ref="S163" si="72">S162/$D162*$D163</f>
        <v>0</v>
      </c>
      <c r="T163" s="295">
        <f t="shared" ref="T163" si="73">T162/$D162*$D163</f>
        <v>0</v>
      </c>
      <c r="U163" s="295">
        <f t="shared" ref="U163" si="74">U162/$D162*$D163</f>
        <v>0</v>
      </c>
      <c r="V163" s="295">
        <f t="shared" ref="V163" si="75">V162/$D162*$D163</f>
        <v>0</v>
      </c>
      <c r="W163" s="295">
        <f t="shared" ref="W163" si="76">W162/$D162*$D163</f>
        <v>0</v>
      </c>
      <c r="X163" s="295">
        <f t="shared" ref="X163" si="77">X162/$D162*$D163</f>
        <v>0</v>
      </c>
      <c r="Y163" s="411">
        <f>Y162</f>
        <v>1</v>
      </c>
      <c r="Z163" s="411">
        <f>Z162</f>
        <v>0</v>
      </c>
      <c r="AA163" s="411">
        <f t="shared" ref="AA163:AL163" si="78">AA162</f>
        <v>0</v>
      </c>
      <c r="AB163" s="411">
        <f t="shared" si="78"/>
        <v>0</v>
      </c>
      <c r="AC163" s="411">
        <f t="shared" si="78"/>
        <v>0</v>
      </c>
      <c r="AD163" s="411">
        <f t="shared" si="78"/>
        <v>0</v>
      </c>
      <c r="AE163" s="411">
        <f t="shared" si="78"/>
        <v>0</v>
      </c>
      <c r="AF163" s="411">
        <f t="shared" si="78"/>
        <v>0</v>
      </c>
      <c r="AG163" s="411">
        <f t="shared" si="78"/>
        <v>0</v>
      </c>
      <c r="AH163" s="411">
        <f t="shared" si="78"/>
        <v>0</v>
      </c>
      <c r="AI163" s="411">
        <f t="shared" si="78"/>
        <v>0</v>
      </c>
      <c r="AJ163" s="411">
        <f t="shared" si="78"/>
        <v>0</v>
      </c>
      <c r="AK163" s="411">
        <f t="shared" si="78"/>
        <v>0</v>
      </c>
      <c r="AL163" s="411">
        <f t="shared" si="78"/>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79">AA165</f>
        <v>0</v>
      </c>
      <c r="AB166" s="411">
        <f t="shared" si="79"/>
        <v>0</v>
      </c>
      <c r="AC166" s="411">
        <f t="shared" si="79"/>
        <v>0</v>
      </c>
      <c r="AD166" s="411">
        <f t="shared" si="79"/>
        <v>0</v>
      </c>
      <c r="AE166" s="411">
        <f t="shared" si="79"/>
        <v>0</v>
      </c>
      <c r="AF166" s="411">
        <f t="shared" si="79"/>
        <v>0</v>
      </c>
      <c r="AG166" s="411">
        <f t="shared" si="79"/>
        <v>0</v>
      </c>
      <c r="AH166" s="411">
        <f t="shared" si="79"/>
        <v>0</v>
      </c>
      <c r="AI166" s="411">
        <f t="shared" si="79"/>
        <v>0</v>
      </c>
      <c r="AJ166" s="411">
        <f t="shared" si="79"/>
        <v>0</v>
      </c>
      <c r="AK166" s="411">
        <f t="shared" si="79"/>
        <v>0</v>
      </c>
      <c r="AL166" s="411">
        <f t="shared" si="79"/>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80">AA168</f>
        <v>0</v>
      </c>
      <c r="AB169" s="411">
        <f t="shared" si="80"/>
        <v>0</v>
      </c>
      <c r="AC169" s="411">
        <f t="shared" si="80"/>
        <v>0</v>
      </c>
      <c r="AD169" s="411">
        <f t="shared" si="80"/>
        <v>0</v>
      </c>
      <c r="AE169" s="411">
        <f t="shared" si="80"/>
        <v>0</v>
      </c>
      <c r="AF169" s="411">
        <f t="shared" si="80"/>
        <v>0</v>
      </c>
      <c r="AG169" s="411">
        <f t="shared" si="80"/>
        <v>0</v>
      </c>
      <c r="AH169" s="411">
        <f t="shared" si="80"/>
        <v>0</v>
      </c>
      <c r="AI169" s="411">
        <f t="shared" si="80"/>
        <v>0</v>
      </c>
      <c r="AJ169" s="411">
        <f t="shared" si="80"/>
        <v>0</v>
      </c>
      <c r="AK169" s="411">
        <f t="shared" si="80"/>
        <v>0</v>
      </c>
      <c r="AL169" s="411">
        <f t="shared" si="80"/>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81">AA171</f>
        <v>0</v>
      </c>
      <c r="AB172" s="411">
        <f t="shared" si="81"/>
        <v>0</v>
      </c>
      <c r="AC172" s="411">
        <f t="shared" si="81"/>
        <v>0</v>
      </c>
      <c r="AD172" s="411">
        <f t="shared" si="81"/>
        <v>0</v>
      </c>
      <c r="AE172" s="411">
        <f t="shared" si="81"/>
        <v>0</v>
      </c>
      <c r="AF172" s="411">
        <f t="shared" si="81"/>
        <v>0</v>
      </c>
      <c r="AG172" s="411">
        <f t="shared" si="81"/>
        <v>0</v>
      </c>
      <c r="AH172" s="411">
        <f t="shared" si="81"/>
        <v>0</v>
      </c>
      <c r="AI172" s="411">
        <f t="shared" si="81"/>
        <v>0</v>
      </c>
      <c r="AJ172" s="411">
        <f t="shared" si="81"/>
        <v>0</v>
      </c>
      <c r="AK172" s="411">
        <f t="shared" si="81"/>
        <v>0</v>
      </c>
      <c r="AL172" s="411">
        <f t="shared" si="81"/>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82">AA174</f>
        <v>0</v>
      </c>
      <c r="AB175" s="411">
        <f t="shared" si="82"/>
        <v>0</v>
      </c>
      <c r="AC175" s="411">
        <f t="shared" si="82"/>
        <v>0</v>
      </c>
      <c r="AD175" s="411">
        <f t="shared" si="82"/>
        <v>0</v>
      </c>
      <c r="AE175" s="411">
        <f t="shared" si="82"/>
        <v>0</v>
      </c>
      <c r="AF175" s="411">
        <f t="shared" si="82"/>
        <v>0</v>
      </c>
      <c r="AG175" s="411">
        <f t="shared" si="82"/>
        <v>0</v>
      </c>
      <c r="AH175" s="411">
        <f t="shared" si="82"/>
        <v>0</v>
      </c>
      <c r="AI175" s="411">
        <f t="shared" si="82"/>
        <v>0</v>
      </c>
      <c r="AJ175" s="411">
        <f t="shared" si="82"/>
        <v>0</v>
      </c>
      <c r="AK175" s="411">
        <f t="shared" si="82"/>
        <v>0</v>
      </c>
      <c r="AL175" s="411">
        <f t="shared" si="82"/>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v>79194.983999999997</v>
      </c>
      <c r="E178" s="295">
        <v>78591.772873171663</v>
      </c>
      <c r="F178" s="295">
        <v>78042.264840122167</v>
      </c>
      <c r="G178" s="295">
        <v>74420.223358027622</v>
      </c>
      <c r="H178" s="295">
        <v>74420.223358027622</v>
      </c>
      <c r="I178" s="295">
        <v>72328.626184777066</v>
      </c>
      <c r="J178" s="295">
        <v>70597.420069618092</v>
      </c>
      <c r="K178" s="295">
        <v>70597.420069618092</v>
      </c>
      <c r="L178" s="295">
        <v>68268.860900066647</v>
      </c>
      <c r="M178" s="295">
        <v>48717.239478274678</v>
      </c>
      <c r="N178" s="295">
        <v>12</v>
      </c>
      <c r="O178" s="295">
        <v>22.99</v>
      </c>
      <c r="P178" s="295">
        <v>22.540957975806386</v>
      </c>
      <c r="Q178" s="295">
        <v>22.102126271429132</v>
      </c>
      <c r="R178" s="295">
        <v>20.417960733293661</v>
      </c>
      <c r="S178" s="295">
        <v>20.417960733293661</v>
      </c>
      <c r="T178" s="295">
        <v>19.374834394958796</v>
      </c>
      <c r="U178" s="295">
        <v>19.014113930690634</v>
      </c>
      <c r="V178" s="295">
        <v>19.014113930690634</v>
      </c>
      <c r="W178" s="295">
        <v>18.155775890201141</v>
      </c>
      <c r="X178" s="295">
        <v>13.292863408204237</v>
      </c>
      <c r="Y178" s="467"/>
      <c r="Z178" s="469">
        <v>0.24214438735233904</v>
      </c>
      <c r="AA178" s="469">
        <v>0.7177147481138737</v>
      </c>
      <c r="AB178" s="415"/>
      <c r="AC178" s="415"/>
      <c r="AD178" s="415"/>
      <c r="AE178" s="415"/>
      <c r="AF178" s="415"/>
      <c r="AG178" s="415"/>
      <c r="AH178" s="415"/>
      <c r="AI178" s="415"/>
      <c r="AJ178" s="415"/>
      <c r="AK178" s="415"/>
      <c r="AL178" s="415"/>
      <c r="AM178" s="296">
        <f>SUM(Y178:AL178)</f>
        <v>0.95985913546621271</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0.24214438735233904</v>
      </c>
      <c r="AA179" s="411">
        <f t="shared" ref="AA179:AL179" si="83">AA178</f>
        <v>0.7177147481138737</v>
      </c>
      <c r="AB179" s="411">
        <f t="shared" si="83"/>
        <v>0</v>
      </c>
      <c r="AC179" s="411">
        <f t="shared" si="83"/>
        <v>0</v>
      </c>
      <c r="AD179" s="411">
        <f t="shared" si="83"/>
        <v>0</v>
      </c>
      <c r="AE179" s="411">
        <f t="shared" si="83"/>
        <v>0</v>
      </c>
      <c r="AF179" s="411">
        <f t="shared" si="83"/>
        <v>0</v>
      </c>
      <c r="AG179" s="411">
        <f t="shared" si="83"/>
        <v>0</v>
      </c>
      <c r="AH179" s="411">
        <f t="shared" si="83"/>
        <v>0</v>
      </c>
      <c r="AI179" s="411">
        <f t="shared" si="83"/>
        <v>0</v>
      </c>
      <c r="AJ179" s="411">
        <f t="shared" si="83"/>
        <v>0</v>
      </c>
      <c r="AK179" s="411">
        <f t="shared" si="83"/>
        <v>0</v>
      </c>
      <c r="AL179" s="411">
        <f t="shared" si="83"/>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v>35734.017</v>
      </c>
      <c r="E181" s="295">
        <v>35734.000000000022</v>
      </c>
      <c r="F181" s="295">
        <v>35427.735300040687</v>
      </c>
      <c r="G181" s="295">
        <v>27341.181302792582</v>
      </c>
      <c r="H181" s="295">
        <v>27317.656588148868</v>
      </c>
      <c r="I181" s="295">
        <v>10051.831409023298</v>
      </c>
      <c r="J181" s="295">
        <v>10051.831409023298</v>
      </c>
      <c r="K181" s="295">
        <v>9977.8737126086562</v>
      </c>
      <c r="L181" s="295">
        <v>9977.8737126086562</v>
      </c>
      <c r="M181" s="295">
        <v>9977.8737126086562</v>
      </c>
      <c r="N181" s="295">
        <v>12</v>
      </c>
      <c r="O181" s="295">
        <v>9.7729999999999997</v>
      </c>
      <c r="P181" s="295">
        <v>9.7729999999999997</v>
      </c>
      <c r="Q181" s="295">
        <v>9.6969287251290943</v>
      </c>
      <c r="R181" s="295">
        <v>7.7081721036788418</v>
      </c>
      <c r="S181" s="295">
        <v>7.7022722988699579</v>
      </c>
      <c r="T181" s="295">
        <v>2.7511835313579875</v>
      </c>
      <c r="U181" s="295">
        <v>2.7511835313579875</v>
      </c>
      <c r="V181" s="295">
        <v>2.6757715627064949</v>
      </c>
      <c r="W181" s="295">
        <v>2.6757715627064949</v>
      </c>
      <c r="X181" s="295">
        <v>2.6757715627064949</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84">AA181</f>
        <v>0</v>
      </c>
      <c r="AB182" s="411">
        <f t="shared" si="84"/>
        <v>0</v>
      </c>
      <c r="AC182" s="411">
        <f t="shared" si="84"/>
        <v>0</v>
      </c>
      <c r="AD182" s="411">
        <f t="shared" si="84"/>
        <v>0</v>
      </c>
      <c r="AE182" s="411">
        <f t="shared" si="84"/>
        <v>0</v>
      </c>
      <c r="AF182" s="411">
        <f t="shared" si="84"/>
        <v>0</v>
      </c>
      <c r="AG182" s="411">
        <f t="shared" si="84"/>
        <v>0</v>
      </c>
      <c r="AH182" s="411">
        <f t="shared" si="84"/>
        <v>0</v>
      </c>
      <c r="AI182" s="411">
        <f t="shared" si="84"/>
        <v>0</v>
      </c>
      <c r="AJ182" s="411">
        <f t="shared" si="84"/>
        <v>0</v>
      </c>
      <c r="AK182" s="411">
        <f t="shared" si="84"/>
        <v>0</v>
      </c>
      <c r="AL182" s="411">
        <f t="shared" si="84"/>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85">AA184</f>
        <v>0</v>
      </c>
      <c r="AB185" s="411">
        <f t="shared" si="85"/>
        <v>0</v>
      </c>
      <c r="AC185" s="411">
        <f t="shared" si="85"/>
        <v>0</v>
      </c>
      <c r="AD185" s="411">
        <f t="shared" si="85"/>
        <v>0</v>
      </c>
      <c r="AE185" s="411">
        <f t="shared" si="85"/>
        <v>0</v>
      </c>
      <c r="AF185" s="411">
        <f t="shared" si="85"/>
        <v>0</v>
      </c>
      <c r="AG185" s="411">
        <f t="shared" si="85"/>
        <v>0</v>
      </c>
      <c r="AH185" s="411">
        <f t="shared" si="85"/>
        <v>0</v>
      </c>
      <c r="AI185" s="411">
        <f t="shared" si="85"/>
        <v>0</v>
      </c>
      <c r="AJ185" s="411">
        <f t="shared" si="85"/>
        <v>0</v>
      </c>
      <c r="AK185" s="411">
        <f t="shared" si="85"/>
        <v>0</v>
      </c>
      <c r="AL185" s="411">
        <f t="shared" si="85"/>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745</v>
      </c>
      <c r="C187" s="291" t="s">
        <v>25</v>
      </c>
      <c r="D187" s="295">
        <v>71.521000000000001</v>
      </c>
      <c r="E187" s="295">
        <v>72</v>
      </c>
      <c r="F187" s="295">
        <v>72</v>
      </c>
      <c r="G187" s="295">
        <v>72</v>
      </c>
      <c r="H187" s="295">
        <v>55.13837449027374</v>
      </c>
      <c r="I187" s="295">
        <v>55.13837449027374</v>
      </c>
      <c r="J187" s="295">
        <v>55.13837449027374</v>
      </c>
      <c r="K187" s="295">
        <v>55.13837449027374</v>
      </c>
      <c r="L187" s="295">
        <v>55.13837449027374</v>
      </c>
      <c r="M187" s="295">
        <v>55.13837449027374</v>
      </c>
      <c r="N187" s="295">
        <v>12</v>
      </c>
      <c r="O187" s="295"/>
      <c r="P187" s="295">
        <v>0</v>
      </c>
      <c r="Q187" s="295">
        <v>0</v>
      </c>
      <c r="R187" s="295">
        <v>0</v>
      </c>
      <c r="S187" s="295">
        <v>0</v>
      </c>
      <c r="T187" s="295">
        <v>0</v>
      </c>
      <c r="U187" s="295">
        <v>0</v>
      </c>
      <c r="V187" s="295">
        <v>0</v>
      </c>
      <c r="W187" s="295">
        <v>0</v>
      </c>
      <c r="X187" s="295">
        <v>0</v>
      </c>
      <c r="Y187" s="415"/>
      <c r="Z187" s="415">
        <v>1</v>
      </c>
      <c r="AA187" s="415"/>
      <c r="AB187" s="415"/>
      <c r="AC187" s="415"/>
      <c r="AD187" s="415"/>
      <c r="AE187" s="415"/>
      <c r="AF187" s="415"/>
      <c r="AG187" s="415"/>
      <c r="AH187" s="415"/>
      <c r="AI187" s="415"/>
      <c r="AJ187" s="415"/>
      <c r="AK187" s="415"/>
      <c r="AL187" s="415"/>
      <c r="AM187" s="296">
        <f>SUM(Y187:AL187)</f>
        <v>1</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1</v>
      </c>
      <c r="AA188" s="411">
        <f t="shared" ref="AA188:AL188" si="86">AA187</f>
        <v>0</v>
      </c>
      <c r="AB188" s="411">
        <f t="shared" si="86"/>
        <v>0</v>
      </c>
      <c r="AC188" s="411">
        <f t="shared" si="86"/>
        <v>0</v>
      </c>
      <c r="AD188" s="411">
        <f t="shared" si="86"/>
        <v>0</v>
      </c>
      <c r="AE188" s="411">
        <f t="shared" si="86"/>
        <v>0</v>
      </c>
      <c r="AF188" s="411">
        <f t="shared" si="86"/>
        <v>0</v>
      </c>
      <c r="AG188" s="411">
        <f t="shared" si="86"/>
        <v>0</v>
      </c>
      <c r="AH188" s="411">
        <f t="shared" si="86"/>
        <v>0</v>
      </c>
      <c r="AI188" s="411">
        <f t="shared" si="86"/>
        <v>0</v>
      </c>
      <c r="AJ188" s="411">
        <f t="shared" si="86"/>
        <v>0</v>
      </c>
      <c r="AK188" s="411">
        <f t="shared" si="86"/>
        <v>0</v>
      </c>
      <c r="AL188" s="411">
        <f t="shared" si="86"/>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87">AA190</f>
        <v>0</v>
      </c>
      <c r="AB191" s="411">
        <f t="shared" si="87"/>
        <v>0</v>
      </c>
      <c r="AC191" s="411">
        <f t="shared" si="87"/>
        <v>0</v>
      </c>
      <c r="AD191" s="411">
        <f t="shared" si="87"/>
        <v>0</v>
      </c>
      <c r="AE191" s="411">
        <f t="shared" si="87"/>
        <v>0</v>
      </c>
      <c r="AF191" s="411">
        <f t="shared" si="87"/>
        <v>0</v>
      </c>
      <c r="AG191" s="411">
        <f t="shared" si="87"/>
        <v>0</v>
      </c>
      <c r="AH191" s="411">
        <f t="shared" si="87"/>
        <v>0</v>
      </c>
      <c r="AI191" s="411">
        <f t="shared" si="87"/>
        <v>0</v>
      </c>
      <c r="AJ191" s="411">
        <f t="shared" si="87"/>
        <v>0</v>
      </c>
      <c r="AK191" s="411">
        <f t="shared" si="87"/>
        <v>0</v>
      </c>
      <c r="AL191" s="411">
        <f t="shared" si="87"/>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88">AA193</f>
        <v>0</v>
      </c>
      <c r="AB194" s="411">
        <f t="shared" si="88"/>
        <v>0</v>
      </c>
      <c r="AC194" s="411">
        <f t="shared" si="88"/>
        <v>0</v>
      </c>
      <c r="AD194" s="411">
        <f t="shared" si="88"/>
        <v>0</v>
      </c>
      <c r="AE194" s="411">
        <f t="shared" si="88"/>
        <v>0</v>
      </c>
      <c r="AF194" s="411">
        <f t="shared" si="88"/>
        <v>0</v>
      </c>
      <c r="AG194" s="411">
        <f t="shared" si="88"/>
        <v>0</v>
      </c>
      <c r="AH194" s="411">
        <f t="shared" si="88"/>
        <v>0</v>
      </c>
      <c r="AI194" s="411">
        <f t="shared" si="88"/>
        <v>0</v>
      </c>
      <c r="AJ194" s="411">
        <f t="shared" si="88"/>
        <v>0</v>
      </c>
      <c r="AK194" s="411">
        <f t="shared" si="88"/>
        <v>0</v>
      </c>
      <c r="AL194" s="411">
        <f t="shared" si="88"/>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89">AA196</f>
        <v>0</v>
      </c>
      <c r="AB197" s="411">
        <f t="shared" si="89"/>
        <v>0</v>
      </c>
      <c r="AC197" s="411">
        <f t="shared" si="89"/>
        <v>0</v>
      </c>
      <c r="AD197" s="411">
        <f t="shared" si="89"/>
        <v>0</v>
      </c>
      <c r="AE197" s="411">
        <f t="shared" si="89"/>
        <v>0</v>
      </c>
      <c r="AF197" s="411">
        <f t="shared" si="89"/>
        <v>0</v>
      </c>
      <c r="AG197" s="411">
        <f t="shared" si="89"/>
        <v>0</v>
      </c>
      <c r="AH197" s="411">
        <f t="shared" si="89"/>
        <v>0</v>
      </c>
      <c r="AI197" s="411">
        <f t="shared" si="89"/>
        <v>0</v>
      </c>
      <c r="AJ197" s="411">
        <f t="shared" si="89"/>
        <v>0</v>
      </c>
      <c r="AK197" s="411">
        <f t="shared" si="89"/>
        <v>0</v>
      </c>
      <c r="AL197" s="411">
        <f t="shared" si="89"/>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v>364.88400000000001</v>
      </c>
      <c r="E199" s="295">
        <v>0</v>
      </c>
      <c r="F199" s="295">
        <v>0</v>
      </c>
      <c r="G199" s="295">
        <v>0</v>
      </c>
      <c r="H199" s="295">
        <v>0</v>
      </c>
      <c r="I199" s="295">
        <v>0</v>
      </c>
      <c r="J199" s="295">
        <v>0</v>
      </c>
      <c r="K199" s="295">
        <v>0</v>
      </c>
      <c r="L199" s="295">
        <v>0</v>
      </c>
      <c r="M199" s="295">
        <v>0</v>
      </c>
      <c r="N199" s="291"/>
      <c r="O199" s="295">
        <v>25.103000000000002</v>
      </c>
      <c r="P199" s="295">
        <v>0</v>
      </c>
      <c r="Q199" s="295">
        <v>0</v>
      </c>
      <c r="R199" s="295">
        <v>0</v>
      </c>
      <c r="S199" s="295">
        <v>0</v>
      </c>
      <c r="T199" s="295">
        <v>0</v>
      </c>
      <c r="U199" s="295">
        <v>0</v>
      </c>
      <c r="V199" s="295">
        <v>0</v>
      </c>
      <c r="W199" s="295">
        <v>0</v>
      </c>
      <c r="X199" s="295">
        <v>0</v>
      </c>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90">AA199</f>
        <v>0</v>
      </c>
      <c r="AB200" s="411">
        <f t="shared" si="90"/>
        <v>0</v>
      </c>
      <c r="AC200" s="411">
        <f t="shared" si="90"/>
        <v>0</v>
      </c>
      <c r="AD200" s="411">
        <f t="shared" si="90"/>
        <v>0</v>
      </c>
      <c r="AE200" s="411">
        <f t="shared" si="90"/>
        <v>0</v>
      </c>
      <c r="AF200" s="411">
        <f t="shared" si="90"/>
        <v>0</v>
      </c>
      <c r="AG200" s="411">
        <f t="shared" si="90"/>
        <v>0</v>
      </c>
      <c r="AH200" s="411">
        <f t="shared" si="90"/>
        <v>0</v>
      </c>
      <c r="AI200" s="411">
        <f t="shared" si="90"/>
        <v>0</v>
      </c>
      <c r="AJ200" s="411">
        <f t="shared" si="90"/>
        <v>0</v>
      </c>
      <c r="AK200" s="411">
        <f t="shared" si="90"/>
        <v>0</v>
      </c>
      <c r="AL200" s="411">
        <f t="shared" si="90"/>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hidden="1"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hidden="1"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hidden="1"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91">AA203</f>
        <v>0</v>
      </c>
      <c r="AB204" s="411">
        <f t="shared" si="91"/>
        <v>0</v>
      </c>
      <c r="AC204" s="411">
        <f t="shared" si="91"/>
        <v>0</v>
      </c>
      <c r="AD204" s="411">
        <f t="shared" si="91"/>
        <v>0</v>
      </c>
      <c r="AE204" s="411">
        <f t="shared" si="91"/>
        <v>0</v>
      </c>
      <c r="AF204" s="411">
        <f t="shared" si="91"/>
        <v>0</v>
      </c>
      <c r="AG204" s="411">
        <f t="shared" si="91"/>
        <v>0</v>
      </c>
      <c r="AH204" s="411">
        <f t="shared" si="91"/>
        <v>0</v>
      </c>
      <c r="AI204" s="411">
        <f t="shared" si="91"/>
        <v>0</v>
      </c>
      <c r="AJ204" s="411">
        <f t="shared" si="91"/>
        <v>0</v>
      </c>
      <c r="AK204" s="411">
        <f t="shared" si="91"/>
        <v>0</v>
      </c>
      <c r="AL204" s="411">
        <f t="shared" si="91"/>
        <v>0</v>
      </c>
      <c r="AM204" s="505"/>
    </row>
    <row r="205" spans="1:39" ht="15" hidden="1"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hidden="1"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hidden="1"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92">AA206</f>
        <v>0</v>
      </c>
      <c r="AB207" s="411">
        <f t="shared" si="92"/>
        <v>0</v>
      </c>
      <c r="AC207" s="411">
        <f t="shared" si="92"/>
        <v>0</v>
      </c>
      <c r="AD207" s="411">
        <f t="shared" si="92"/>
        <v>0</v>
      </c>
      <c r="AE207" s="411">
        <f t="shared" si="92"/>
        <v>0</v>
      </c>
      <c r="AF207" s="411">
        <f t="shared" si="92"/>
        <v>0</v>
      </c>
      <c r="AG207" s="411">
        <f t="shared" si="92"/>
        <v>0</v>
      </c>
      <c r="AH207" s="411">
        <f t="shared" si="92"/>
        <v>0</v>
      </c>
      <c r="AI207" s="411">
        <f t="shared" si="92"/>
        <v>0</v>
      </c>
      <c r="AJ207" s="411">
        <f t="shared" si="92"/>
        <v>0</v>
      </c>
      <c r="AK207" s="411">
        <f t="shared" si="92"/>
        <v>0</v>
      </c>
      <c r="AL207" s="411">
        <f t="shared" si="92"/>
        <v>0</v>
      </c>
      <c r="AM207" s="505"/>
    </row>
    <row r="208" spans="1:39" ht="15" hidden="1"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hidden="1"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hidden="1"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93">AA209</f>
        <v>0</v>
      </c>
      <c r="AB210" s="411">
        <f t="shared" si="93"/>
        <v>0</v>
      </c>
      <c r="AC210" s="411">
        <f t="shared" si="93"/>
        <v>0</v>
      </c>
      <c r="AD210" s="411">
        <f t="shared" si="93"/>
        <v>0</v>
      </c>
      <c r="AE210" s="411">
        <f t="shared" si="93"/>
        <v>0</v>
      </c>
      <c r="AF210" s="411">
        <f t="shared" si="93"/>
        <v>0</v>
      </c>
      <c r="AG210" s="411">
        <f t="shared" si="93"/>
        <v>0</v>
      </c>
      <c r="AH210" s="411">
        <f t="shared" si="93"/>
        <v>0</v>
      </c>
      <c r="AI210" s="411">
        <f t="shared" si="93"/>
        <v>0</v>
      </c>
      <c r="AJ210" s="411">
        <f t="shared" si="93"/>
        <v>0</v>
      </c>
      <c r="AK210" s="411">
        <f t="shared" si="93"/>
        <v>0</v>
      </c>
      <c r="AL210" s="411">
        <f t="shared" si="93"/>
        <v>0</v>
      </c>
      <c r="AM210" s="505"/>
    </row>
    <row r="211" spans="1:39" ht="15" hidden="1"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hidden="1"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hidden="1"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94">AA212</f>
        <v>0</v>
      </c>
      <c r="AB213" s="411">
        <f t="shared" si="94"/>
        <v>0</v>
      </c>
      <c r="AC213" s="411">
        <f t="shared" si="94"/>
        <v>0</v>
      </c>
      <c r="AD213" s="411">
        <f t="shared" si="94"/>
        <v>0</v>
      </c>
      <c r="AE213" s="411">
        <f t="shared" si="94"/>
        <v>0</v>
      </c>
      <c r="AF213" s="411">
        <f t="shared" si="94"/>
        <v>0</v>
      </c>
      <c r="AG213" s="411">
        <f t="shared" si="94"/>
        <v>0</v>
      </c>
      <c r="AH213" s="411">
        <f t="shared" si="94"/>
        <v>0</v>
      </c>
      <c r="AI213" s="411">
        <f t="shared" si="94"/>
        <v>0</v>
      </c>
      <c r="AJ213" s="411">
        <f t="shared" si="94"/>
        <v>0</v>
      </c>
      <c r="AK213" s="411">
        <f t="shared" si="94"/>
        <v>0</v>
      </c>
      <c r="AL213" s="411">
        <f t="shared" si="94"/>
        <v>0</v>
      </c>
      <c r="AM213" s="505"/>
    </row>
    <row r="214" spans="1:39" ht="15" hidden="1"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hidden="1"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hidden="1"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95">AA215</f>
        <v>0</v>
      </c>
      <c r="AB216" s="411">
        <f t="shared" si="95"/>
        <v>0</v>
      </c>
      <c r="AC216" s="411">
        <f t="shared" si="95"/>
        <v>0</v>
      </c>
      <c r="AD216" s="411">
        <f t="shared" si="95"/>
        <v>0</v>
      </c>
      <c r="AE216" s="411">
        <f t="shared" si="95"/>
        <v>0</v>
      </c>
      <c r="AF216" s="411">
        <f t="shared" si="95"/>
        <v>0</v>
      </c>
      <c r="AG216" s="411">
        <f t="shared" si="95"/>
        <v>0</v>
      </c>
      <c r="AH216" s="411">
        <f t="shared" si="95"/>
        <v>0</v>
      </c>
      <c r="AI216" s="411">
        <f t="shared" si="95"/>
        <v>0</v>
      </c>
      <c r="AJ216" s="411">
        <f t="shared" si="95"/>
        <v>0</v>
      </c>
      <c r="AK216" s="411">
        <f t="shared" si="95"/>
        <v>0</v>
      </c>
      <c r="AL216" s="411">
        <f t="shared" si="95"/>
        <v>0</v>
      </c>
      <c r="AM216" s="505"/>
    </row>
    <row r="217" spans="1:39" ht="15" hidden="1"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hidden="1"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hidden="1"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hidden="1"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96">AA219</f>
        <v>0</v>
      </c>
      <c r="AB220" s="411">
        <f t="shared" si="96"/>
        <v>0</v>
      </c>
      <c r="AC220" s="411">
        <f t="shared" si="96"/>
        <v>0</v>
      </c>
      <c r="AD220" s="411">
        <f t="shared" si="96"/>
        <v>0</v>
      </c>
      <c r="AE220" s="411">
        <f t="shared" si="96"/>
        <v>0</v>
      </c>
      <c r="AF220" s="411">
        <f t="shared" si="96"/>
        <v>0</v>
      </c>
      <c r="AG220" s="411">
        <f t="shared" si="96"/>
        <v>0</v>
      </c>
      <c r="AH220" s="411">
        <f t="shared" si="96"/>
        <v>0</v>
      </c>
      <c r="AI220" s="411">
        <f t="shared" si="96"/>
        <v>0</v>
      </c>
      <c r="AJ220" s="411">
        <f t="shared" si="96"/>
        <v>0</v>
      </c>
      <c r="AK220" s="411">
        <f t="shared" si="96"/>
        <v>0</v>
      </c>
      <c r="AL220" s="411">
        <f t="shared" si="96"/>
        <v>0</v>
      </c>
      <c r="AM220" s="505"/>
    </row>
    <row r="221" spans="1:39" ht="15" hidden="1"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hidden="1"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hidden="1"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hidden="1"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97">AA223</f>
        <v>0</v>
      </c>
      <c r="AB224" s="411">
        <f t="shared" si="97"/>
        <v>0</v>
      </c>
      <c r="AC224" s="411">
        <f t="shared" si="97"/>
        <v>0</v>
      </c>
      <c r="AD224" s="411">
        <f t="shared" si="97"/>
        <v>0</v>
      </c>
      <c r="AE224" s="411">
        <f t="shared" si="97"/>
        <v>0</v>
      </c>
      <c r="AF224" s="411">
        <f t="shared" si="97"/>
        <v>0</v>
      </c>
      <c r="AG224" s="411">
        <f t="shared" si="97"/>
        <v>0</v>
      </c>
      <c r="AH224" s="411">
        <f t="shared" si="97"/>
        <v>0</v>
      </c>
      <c r="AI224" s="411">
        <f t="shared" si="97"/>
        <v>0</v>
      </c>
      <c r="AJ224" s="411">
        <f t="shared" si="97"/>
        <v>0</v>
      </c>
      <c r="AK224" s="411">
        <f t="shared" si="97"/>
        <v>0</v>
      </c>
      <c r="AL224" s="411">
        <f t="shared" si="97"/>
        <v>0</v>
      </c>
      <c r="AM224" s="505"/>
    </row>
    <row r="225" spans="1:39" s="283" customFormat="1" ht="15" hidden="1"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hidden="1"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hidden="1"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98">AA226</f>
        <v>0</v>
      </c>
      <c r="AB227" s="411">
        <f t="shared" si="98"/>
        <v>0</v>
      </c>
      <c r="AC227" s="411">
        <f t="shared" si="98"/>
        <v>0</v>
      </c>
      <c r="AD227" s="411">
        <f t="shared" si="98"/>
        <v>0</v>
      </c>
      <c r="AE227" s="411">
        <f t="shared" si="98"/>
        <v>0</v>
      </c>
      <c r="AF227" s="411">
        <f t="shared" si="98"/>
        <v>0</v>
      </c>
      <c r="AG227" s="411">
        <f t="shared" si="98"/>
        <v>0</v>
      </c>
      <c r="AH227" s="411">
        <f t="shared" si="98"/>
        <v>0</v>
      </c>
      <c r="AI227" s="411">
        <f t="shared" si="98"/>
        <v>0</v>
      </c>
      <c r="AJ227" s="411">
        <f t="shared" si="98"/>
        <v>0</v>
      </c>
      <c r="AK227" s="411">
        <f t="shared" si="98"/>
        <v>0</v>
      </c>
      <c r="AL227" s="411">
        <f t="shared" si="98"/>
        <v>0</v>
      </c>
      <c r="AM227" s="505"/>
    </row>
    <row r="228" spans="1:39" s="283" customFormat="1" ht="15" hidden="1"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hidden="1"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hidden="1"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hidden="1"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99">AA230</f>
        <v>0</v>
      </c>
      <c r="AB231" s="411">
        <f t="shared" si="99"/>
        <v>0</v>
      </c>
      <c r="AC231" s="411">
        <f t="shared" si="99"/>
        <v>0</v>
      </c>
      <c r="AD231" s="411">
        <f t="shared" si="99"/>
        <v>0</v>
      </c>
      <c r="AE231" s="411">
        <f t="shared" si="99"/>
        <v>0</v>
      </c>
      <c r="AF231" s="411">
        <f t="shared" si="99"/>
        <v>0</v>
      </c>
      <c r="AG231" s="411">
        <f t="shared" si="99"/>
        <v>0</v>
      </c>
      <c r="AH231" s="411">
        <f t="shared" si="99"/>
        <v>0</v>
      </c>
      <c r="AI231" s="411">
        <f t="shared" si="99"/>
        <v>0</v>
      </c>
      <c r="AJ231" s="411">
        <f t="shared" si="99"/>
        <v>0</v>
      </c>
      <c r="AK231" s="411">
        <f t="shared" si="99"/>
        <v>0</v>
      </c>
      <c r="AL231" s="411">
        <f t="shared" si="99"/>
        <v>0</v>
      </c>
      <c r="AM231" s="505"/>
    </row>
    <row r="232" spans="1:39" ht="15" hidden="1"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hidden="1"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hidden="1"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100">AA233</f>
        <v>0</v>
      </c>
      <c r="AB234" s="411">
        <f t="shared" si="100"/>
        <v>0</v>
      </c>
      <c r="AC234" s="411">
        <f t="shared" si="100"/>
        <v>0</v>
      </c>
      <c r="AD234" s="411">
        <f t="shared" si="100"/>
        <v>0</v>
      </c>
      <c r="AE234" s="411">
        <f t="shared" si="100"/>
        <v>0</v>
      </c>
      <c r="AF234" s="411">
        <f t="shared" si="100"/>
        <v>0</v>
      </c>
      <c r="AG234" s="411">
        <f t="shared" si="100"/>
        <v>0</v>
      </c>
      <c r="AH234" s="411">
        <f t="shared" si="100"/>
        <v>0</v>
      </c>
      <c r="AI234" s="411">
        <f t="shared" si="100"/>
        <v>0</v>
      </c>
      <c r="AJ234" s="411">
        <f t="shared" si="100"/>
        <v>0</v>
      </c>
      <c r="AK234" s="411">
        <f t="shared" si="100"/>
        <v>0</v>
      </c>
      <c r="AL234" s="411">
        <f t="shared" si="100"/>
        <v>0</v>
      </c>
      <c r="AM234" s="505"/>
    </row>
    <row r="235" spans="1:39" ht="15.75" hidden="1"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hidden="1"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hidden="1"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101">AA236</f>
        <v>0</v>
      </c>
      <c r="AB237" s="411">
        <f t="shared" si="101"/>
        <v>0</v>
      </c>
      <c r="AC237" s="411">
        <f t="shared" si="101"/>
        <v>0</v>
      </c>
      <c r="AD237" s="411">
        <f t="shared" si="101"/>
        <v>0</v>
      </c>
      <c r="AE237" s="411">
        <f t="shared" si="101"/>
        <v>0</v>
      </c>
      <c r="AF237" s="411">
        <f t="shared" si="101"/>
        <v>0</v>
      </c>
      <c r="AG237" s="411">
        <f t="shared" si="101"/>
        <v>0</v>
      </c>
      <c r="AH237" s="411">
        <f t="shared" si="101"/>
        <v>0</v>
      </c>
      <c r="AI237" s="411">
        <f t="shared" si="101"/>
        <v>0</v>
      </c>
      <c r="AJ237" s="411">
        <f t="shared" si="101"/>
        <v>0</v>
      </c>
      <c r="AK237" s="411">
        <f t="shared" si="101"/>
        <v>0</v>
      </c>
      <c r="AL237" s="411">
        <f t="shared" si="101"/>
        <v>0</v>
      </c>
      <c r="AM237" s="505"/>
    </row>
    <row r="238" spans="1:39" ht="15" hidden="1"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hidden="1"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hidden="1"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102">Z239</f>
        <v>0</v>
      </c>
      <c r="AA240" s="411">
        <f t="shared" si="102"/>
        <v>0</v>
      </c>
      <c r="AB240" s="411">
        <f t="shared" si="102"/>
        <v>0</v>
      </c>
      <c r="AC240" s="411">
        <f t="shared" si="102"/>
        <v>0</v>
      </c>
      <c r="AD240" s="411">
        <f t="shared" si="102"/>
        <v>0</v>
      </c>
      <c r="AE240" s="411">
        <f t="shared" si="102"/>
        <v>0</v>
      </c>
      <c r="AF240" s="411">
        <f t="shared" si="102"/>
        <v>0</v>
      </c>
      <c r="AG240" s="411">
        <f t="shared" si="102"/>
        <v>0</v>
      </c>
      <c r="AH240" s="411">
        <f t="shared" si="102"/>
        <v>0</v>
      </c>
      <c r="AI240" s="411">
        <f t="shared" si="102"/>
        <v>0</v>
      </c>
      <c r="AJ240" s="411">
        <f t="shared" si="102"/>
        <v>0</v>
      </c>
      <c r="AK240" s="411">
        <f t="shared" si="102"/>
        <v>0</v>
      </c>
      <c r="AL240" s="411">
        <f t="shared" si="102"/>
        <v>0</v>
      </c>
      <c r="AM240" s="505"/>
    </row>
    <row r="241" spans="1:39" ht="15" hidden="1"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hidden="1"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hidden="1"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103">Z242</f>
        <v>0</v>
      </c>
      <c r="AA243" s="411">
        <f t="shared" si="103"/>
        <v>0</v>
      </c>
      <c r="AB243" s="411">
        <f t="shared" si="103"/>
        <v>0</v>
      </c>
      <c r="AC243" s="411">
        <f t="shared" si="103"/>
        <v>0</v>
      </c>
      <c r="AD243" s="411">
        <f t="shared" si="103"/>
        <v>0</v>
      </c>
      <c r="AE243" s="411">
        <f t="shared" si="103"/>
        <v>0</v>
      </c>
      <c r="AF243" s="411">
        <f t="shared" si="103"/>
        <v>0</v>
      </c>
      <c r="AG243" s="411">
        <f t="shared" si="103"/>
        <v>0</v>
      </c>
      <c r="AH243" s="411">
        <f t="shared" si="103"/>
        <v>0</v>
      </c>
      <c r="AI243" s="411">
        <f t="shared" si="103"/>
        <v>0</v>
      </c>
      <c r="AJ243" s="411">
        <f t="shared" si="103"/>
        <v>0</v>
      </c>
      <c r="AK243" s="411">
        <f t="shared" si="103"/>
        <v>0</v>
      </c>
      <c r="AL243" s="411">
        <f t="shared" si="103"/>
        <v>0</v>
      </c>
      <c r="AM243" s="505"/>
    </row>
    <row r="244" spans="1:39" s="283" customFormat="1" ht="15" hidden="1"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hidden="1"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hidden="1"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hidden="1"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104">Z246</f>
        <v>0</v>
      </c>
      <c r="AA247" s="411">
        <f t="shared" si="104"/>
        <v>0</v>
      </c>
      <c r="AB247" s="411">
        <f t="shared" si="104"/>
        <v>0</v>
      </c>
      <c r="AC247" s="411">
        <f t="shared" si="104"/>
        <v>0</v>
      </c>
      <c r="AD247" s="411">
        <f t="shared" si="104"/>
        <v>0</v>
      </c>
      <c r="AE247" s="411">
        <f t="shared" si="104"/>
        <v>0</v>
      </c>
      <c r="AF247" s="411">
        <f t="shared" si="104"/>
        <v>0</v>
      </c>
      <c r="AG247" s="411">
        <f t="shared" si="104"/>
        <v>0</v>
      </c>
      <c r="AH247" s="411">
        <f t="shared" si="104"/>
        <v>0</v>
      </c>
      <c r="AI247" s="411">
        <f t="shared" si="104"/>
        <v>0</v>
      </c>
      <c r="AJ247" s="411">
        <f t="shared" si="104"/>
        <v>0</v>
      </c>
      <c r="AK247" s="411">
        <f t="shared" si="104"/>
        <v>0</v>
      </c>
      <c r="AL247" s="411">
        <f t="shared" si="104"/>
        <v>0</v>
      </c>
      <c r="AM247" s="505"/>
    </row>
    <row r="248" spans="1:39" s="283" customFormat="1" ht="15" hidden="1"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hidden="1"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hidden="1"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105">Z249</f>
        <v>0</v>
      </c>
      <c r="AA250" s="411">
        <f t="shared" si="105"/>
        <v>0</v>
      </c>
      <c r="AB250" s="411">
        <f t="shared" si="105"/>
        <v>0</v>
      </c>
      <c r="AC250" s="411">
        <f t="shared" si="105"/>
        <v>0</v>
      </c>
      <c r="AD250" s="411">
        <f t="shared" si="105"/>
        <v>0</v>
      </c>
      <c r="AE250" s="411">
        <f t="shared" si="105"/>
        <v>0</v>
      </c>
      <c r="AF250" s="411">
        <f t="shared" si="105"/>
        <v>0</v>
      </c>
      <c r="AG250" s="411">
        <f t="shared" si="105"/>
        <v>0</v>
      </c>
      <c r="AH250" s="411">
        <f t="shared" si="105"/>
        <v>0</v>
      </c>
      <c r="AI250" s="411">
        <f t="shared" si="105"/>
        <v>0</v>
      </c>
      <c r="AJ250" s="411">
        <f t="shared" si="105"/>
        <v>0</v>
      </c>
      <c r="AK250" s="411">
        <f t="shared" si="105"/>
        <v>0</v>
      </c>
      <c r="AL250" s="411">
        <f t="shared" si="105"/>
        <v>0</v>
      </c>
      <c r="AM250" s="505"/>
    </row>
    <row r="251" spans="1:39" s="283" customFormat="1" ht="15" hidden="1"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hidden="1"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hidden="1"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106">Z252</f>
        <v>0</v>
      </c>
      <c r="AA253" s="411">
        <f t="shared" si="106"/>
        <v>0</v>
      </c>
      <c r="AB253" s="411">
        <f t="shared" si="106"/>
        <v>0</v>
      </c>
      <c r="AC253" s="411">
        <f t="shared" si="106"/>
        <v>0</v>
      </c>
      <c r="AD253" s="411">
        <f t="shared" si="106"/>
        <v>0</v>
      </c>
      <c r="AE253" s="411">
        <f t="shared" si="106"/>
        <v>0</v>
      </c>
      <c r="AF253" s="411">
        <f t="shared" si="106"/>
        <v>0</v>
      </c>
      <c r="AG253" s="411">
        <f t="shared" si="106"/>
        <v>0</v>
      </c>
      <c r="AH253" s="411">
        <f t="shared" si="106"/>
        <v>0</v>
      </c>
      <c r="AI253" s="411">
        <f t="shared" si="106"/>
        <v>0</v>
      </c>
      <c r="AJ253" s="411">
        <f t="shared" si="106"/>
        <v>0</v>
      </c>
      <c r="AK253" s="411">
        <f t="shared" si="106"/>
        <v>0</v>
      </c>
      <c r="AL253" s="411">
        <f t="shared" si="106"/>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181518.69</v>
      </c>
      <c r="E255" s="329"/>
      <c r="F255" s="329"/>
      <c r="G255" s="329"/>
      <c r="H255" s="329"/>
      <c r="I255" s="329"/>
      <c r="J255" s="329"/>
      <c r="K255" s="329"/>
      <c r="L255" s="329"/>
      <c r="M255" s="329"/>
      <c r="N255" s="329"/>
      <c r="O255" s="329">
        <f>SUM(O150:O253)</f>
        <v>72.638000000000005</v>
      </c>
      <c r="P255" s="329"/>
      <c r="Q255" s="329"/>
      <c r="R255" s="329"/>
      <c r="S255" s="329"/>
      <c r="T255" s="329"/>
      <c r="U255" s="329"/>
      <c r="V255" s="329"/>
      <c r="W255" s="329"/>
      <c r="X255" s="329"/>
      <c r="Y255" s="329">
        <f>IF(Y149="kWh",SUMPRODUCT(D150:D253,Y150:Y253))</f>
        <v>66153.284000000014</v>
      </c>
      <c r="Z255" s="329">
        <f>IF(Z149="kWh",SUMPRODUCT(D150:D253,Z150:Z253))</f>
        <v>54982.158882058291</v>
      </c>
      <c r="AA255" s="329">
        <f>IF(AA149="kW",SUMPRODUCT(N150:N253,O150:O253,AA150:AA253),SUMPRODUCT(D150:D253,AA150:AA253))</f>
        <v>198.00314470965549</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107">Y135*Y258</f>
        <v>0</v>
      </c>
      <c r="Z259" s="378">
        <f t="shared" si="107"/>
        <v>0</v>
      </c>
      <c r="AA259" s="378">
        <f t="shared" si="107"/>
        <v>0</v>
      </c>
      <c r="AB259" s="378">
        <f t="shared" si="107"/>
        <v>0</v>
      </c>
      <c r="AC259" s="378">
        <f t="shared" si="107"/>
        <v>0</v>
      </c>
      <c r="AD259" s="378">
        <f t="shared" si="107"/>
        <v>0</v>
      </c>
      <c r="AE259" s="378">
        <f t="shared" si="107"/>
        <v>0</v>
      </c>
      <c r="AF259" s="378">
        <f t="shared" si="107"/>
        <v>0</v>
      </c>
      <c r="AG259" s="378">
        <f t="shared" si="107"/>
        <v>0</v>
      </c>
      <c r="AH259" s="378">
        <f t="shared" si="107"/>
        <v>0</v>
      </c>
      <c r="AI259" s="378">
        <f t="shared" si="107"/>
        <v>0</v>
      </c>
      <c r="AJ259" s="378">
        <f t="shared" si="107"/>
        <v>0</v>
      </c>
      <c r="AK259" s="378">
        <f t="shared" si="107"/>
        <v>0</v>
      </c>
      <c r="AL259" s="378">
        <f t="shared" si="107"/>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108">Y255*Y258</f>
        <v>0</v>
      </c>
      <c r="Z260" s="378">
        <f t="shared" si="108"/>
        <v>0</v>
      </c>
      <c r="AA260" s="379">
        <f t="shared" si="108"/>
        <v>0</v>
      </c>
      <c r="AB260" s="379">
        <f t="shared" si="108"/>
        <v>0</v>
      </c>
      <c r="AC260" s="379">
        <f t="shared" si="108"/>
        <v>0</v>
      </c>
      <c r="AD260" s="379">
        <f t="shared" si="108"/>
        <v>0</v>
      </c>
      <c r="AE260" s="379">
        <f t="shared" si="108"/>
        <v>0</v>
      </c>
      <c r="AF260" s="379">
        <f t="shared" ref="AF260:AL260" si="109">AF255*AF258</f>
        <v>0</v>
      </c>
      <c r="AG260" s="379">
        <f t="shared" si="109"/>
        <v>0</v>
      </c>
      <c r="AH260" s="379">
        <f t="shared" si="109"/>
        <v>0</v>
      </c>
      <c r="AI260" s="379">
        <f t="shared" si="109"/>
        <v>0</v>
      </c>
      <c r="AJ260" s="379">
        <f t="shared" si="109"/>
        <v>0</v>
      </c>
      <c r="AK260" s="379">
        <f t="shared" si="109"/>
        <v>0</v>
      </c>
      <c r="AL260" s="379">
        <f t="shared" si="109"/>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110">SUM(Z259:Z260)</f>
        <v>0</v>
      </c>
      <c r="AA261" s="346">
        <f t="shared" si="110"/>
        <v>0</v>
      </c>
      <c r="AB261" s="346">
        <f t="shared" si="110"/>
        <v>0</v>
      </c>
      <c r="AC261" s="346">
        <f t="shared" si="110"/>
        <v>0</v>
      </c>
      <c r="AD261" s="346">
        <f t="shared" si="110"/>
        <v>0</v>
      </c>
      <c r="AE261" s="346">
        <f t="shared" si="110"/>
        <v>0</v>
      </c>
      <c r="AF261" s="346">
        <f t="shared" ref="AF261:AL261" si="111">SUM(AF259:AF260)</f>
        <v>0</v>
      </c>
      <c r="AG261" s="346">
        <f t="shared" si="111"/>
        <v>0</v>
      </c>
      <c r="AH261" s="346">
        <f t="shared" si="111"/>
        <v>0</v>
      </c>
      <c r="AI261" s="346">
        <f t="shared" si="111"/>
        <v>0</v>
      </c>
      <c r="AJ261" s="346">
        <f t="shared" si="111"/>
        <v>0</v>
      </c>
      <c r="AK261" s="346">
        <f t="shared" si="111"/>
        <v>0</v>
      </c>
      <c r="AL261" s="346">
        <f t="shared" si="111"/>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112">Y256*Y258</f>
        <v>0</v>
      </c>
      <c r="Z262" s="347">
        <f t="shared" si="112"/>
        <v>0</v>
      </c>
      <c r="AA262" s="347">
        <f t="shared" si="112"/>
        <v>0</v>
      </c>
      <c r="AB262" s="347">
        <f t="shared" si="112"/>
        <v>0</v>
      </c>
      <c r="AC262" s="347">
        <f t="shared" si="112"/>
        <v>0</v>
      </c>
      <c r="AD262" s="347">
        <f t="shared" si="112"/>
        <v>0</v>
      </c>
      <c r="AE262" s="347">
        <f t="shared" si="112"/>
        <v>0</v>
      </c>
      <c r="AF262" s="347">
        <f t="shared" ref="AF262:AL262" si="113">AF256*AF258</f>
        <v>0</v>
      </c>
      <c r="AG262" s="347">
        <f t="shared" si="113"/>
        <v>0</v>
      </c>
      <c r="AH262" s="347">
        <f t="shared" si="113"/>
        <v>0</v>
      </c>
      <c r="AI262" s="347">
        <f t="shared" si="113"/>
        <v>0</v>
      </c>
      <c r="AJ262" s="347">
        <f t="shared" si="113"/>
        <v>0</v>
      </c>
      <c r="AK262" s="347">
        <f t="shared" si="113"/>
        <v>0</v>
      </c>
      <c r="AL262" s="347">
        <f t="shared" si="113"/>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66153</v>
      </c>
      <c r="Z265" s="291">
        <f>SUMPRODUCT(E150:E253,Z150:Z253)</f>
        <v>54836.556693308354</v>
      </c>
      <c r="AA265" s="291">
        <f>IF(AA149="kW",SUMPRODUCT(N150:N253,P150:P253,AA150:AA253),SUMPRODUCT(E150:E253,AA150:AA253))</f>
        <v>194.13573571021553</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66153</v>
      </c>
      <c r="Z266" s="291">
        <f>SUMPRODUCT(F150:F253,Z150:Z253)</f>
        <v>54397.23170734106</v>
      </c>
      <c r="AA266" s="291">
        <f>IF(AA149="kW",SUMPRODUCT(N150:N253,Q150:Q253,AA150:AA253),SUMPRODUCT(F150:F253,AA150:AA253))</f>
        <v>190.3562638761575</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65945.597401705003</v>
      </c>
      <c r="Z267" s="291">
        <f>SUMPRODUCT(G150:G253,Z150:Z253)</f>
        <v>45433.620694446407</v>
      </c>
      <c r="AA267" s="291">
        <f>IF(AA149="kW",SUMPRODUCT(N150:N253,R150:R253,AA150:AA253),SUMPRODUCT(G150:G253,AA150:AA253))</f>
        <v>175.85125853633789</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50153.818801021742</v>
      </c>
      <c r="Z268" s="291">
        <f>SUMPRODUCT(H150:H253,Z150:Z253)</f>
        <v>45393.234354292967</v>
      </c>
      <c r="AA268" s="291">
        <f>IF(AA149="kW",SUMPRODUCT(N150:N253,S150:S253,AA150:AA253),SUMPRODUCT(H150:H253,AA150:AA253))</f>
        <v>175.85125853633789</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28279.224088553892</v>
      </c>
      <c r="Z269" s="291">
        <f>SUMPRODUCT(I150:I253,Z150:Z253)</f>
        <v>27620.940659062759</v>
      </c>
      <c r="AA269" s="291">
        <f>IF(AA149="kW",SUMPRODUCT(N150:N253,T150:T253,AA150:AA253),SUMPRODUCT(I150:I253,AA150:AA253))</f>
        <v>166.86725265031043</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23737.838691433033</v>
      </c>
      <c r="Z270" s="291">
        <f>SUMPRODUCT(J150:J253,Z150:Z253)</f>
        <v>27201.738814926972</v>
      </c>
      <c r="AA270" s="291">
        <f>IF(AA149="kW",SUMPRODUCT(N150:N253,U150:U253,AA150:AA253),SUMPRODUCT(J150:J253,AA150:AA253))</f>
        <v>163.7605198844895</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23717.368425479326</v>
      </c>
      <c r="Z271" s="291">
        <f>SUMPRODUCT(K150:K253,Z150:Z253)</f>
        <v>27127.781118512328</v>
      </c>
      <c r="AA271" s="291">
        <f>IF(AA149="kW",SUMPRODUCT(N150:N253,V150:V253,AA150:AA253),SUMPRODUCT(K150:K253,AA150:AA253))</f>
        <v>163.7605198844895</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23717.368425479326</v>
      </c>
      <c r="Z272" s="326">
        <f>SUMPRODUCT(L150:L253,Z150:Z253)</f>
        <v>26563.933584987622</v>
      </c>
      <c r="AA272" s="326">
        <f>IF(AA149="kW",SUMPRODUCT(N150:N253,W150:W253,AA150:AA253),SUMPRODUCT(L150:L253,AA150:AA253))</f>
        <v>156.36801743817185</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587</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525</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31" t="s">
        <v>211</v>
      </c>
      <c r="C276" s="833" t="s">
        <v>33</v>
      </c>
      <c r="D276" s="284" t="s">
        <v>421</v>
      </c>
      <c r="E276" s="835" t="s">
        <v>209</v>
      </c>
      <c r="F276" s="836"/>
      <c r="G276" s="836"/>
      <c r="H276" s="836"/>
      <c r="I276" s="836"/>
      <c r="J276" s="836"/>
      <c r="K276" s="836"/>
      <c r="L276" s="836"/>
      <c r="M276" s="837"/>
      <c r="N276" s="841" t="s">
        <v>213</v>
      </c>
      <c r="O276" s="284" t="s">
        <v>422</v>
      </c>
      <c r="P276" s="835" t="s">
        <v>212</v>
      </c>
      <c r="Q276" s="836"/>
      <c r="R276" s="836"/>
      <c r="S276" s="836"/>
      <c r="T276" s="836"/>
      <c r="U276" s="836"/>
      <c r="V276" s="836"/>
      <c r="W276" s="836"/>
      <c r="X276" s="837"/>
      <c r="Y276" s="838" t="s">
        <v>243</v>
      </c>
      <c r="Z276" s="839"/>
      <c r="AA276" s="839"/>
      <c r="AB276" s="839"/>
      <c r="AC276" s="839"/>
      <c r="AD276" s="839"/>
      <c r="AE276" s="839"/>
      <c r="AF276" s="839"/>
      <c r="AG276" s="839"/>
      <c r="AH276" s="839"/>
      <c r="AI276" s="839"/>
      <c r="AJ276" s="839"/>
      <c r="AK276" s="839"/>
      <c r="AL276" s="839"/>
      <c r="AM276" s="840"/>
    </row>
    <row r="277" spans="1:39" ht="60.75" customHeight="1">
      <c r="B277" s="832"/>
      <c r="C277" s="834"/>
      <c r="D277" s="285">
        <v>2013</v>
      </c>
      <c r="E277" s="285">
        <v>2014</v>
      </c>
      <c r="F277" s="285">
        <v>2015</v>
      </c>
      <c r="G277" s="285">
        <v>2016</v>
      </c>
      <c r="H277" s="285">
        <v>2017</v>
      </c>
      <c r="I277" s="285">
        <v>2018</v>
      </c>
      <c r="J277" s="285">
        <v>2019</v>
      </c>
      <c r="K277" s="285">
        <v>2020</v>
      </c>
      <c r="L277" s="285">
        <v>2021</v>
      </c>
      <c r="M277" s="285">
        <v>2022</v>
      </c>
      <c r="N277" s="842"/>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to 499 kW</v>
      </c>
      <c r="AB277" s="285" t="str">
        <f>'1.  LRAMVA Summary'!G52</f>
        <v>GS 500 to 4,999 kW</v>
      </c>
      <c r="AC277" s="285" t="str">
        <f>'1.  LRAMVA Summary'!H52</f>
        <v>Large Use</v>
      </c>
      <c r="AD277" s="285" t="str">
        <f>'1.  LRAMVA Summary'!I52</f>
        <v>Unmetered Scattered Load</v>
      </c>
      <c r="AE277" s="285" t="str">
        <f>'1.  LRAMVA Summary'!J52</f>
        <v>Sentinel Lighting</v>
      </c>
      <c r="AF277" s="285" t="str">
        <f>'1.  LRAMVA Summary'!K52</f>
        <v>Street Lighting</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kWh</v>
      </c>
      <c r="AE278" s="291" t="str">
        <f>'1.  LRAMVA Summary'!J53</f>
        <v>kW</v>
      </c>
      <c r="AF278" s="291" t="str">
        <f>'1.  LRAMVA Summary'!K53</f>
        <v>kW</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v>22920.23</v>
      </c>
      <c r="E279" s="755">
        <v>22916.234763526845</v>
      </c>
      <c r="F279" s="755">
        <v>22916.234763526845</v>
      </c>
      <c r="G279" s="755">
        <v>22813.690245193513</v>
      </c>
      <c r="H279" s="755">
        <v>17342.611784776938</v>
      </c>
      <c r="I279" s="755">
        <v>0</v>
      </c>
      <c r="J279" s="755">
        <v>0</v>
      </c>
      <c r="K279" s="755">
        <v>0</v>
      </c>
      <c r="L279" s="755">
        <v>0</v>
      </c>
      <c r="M279" s="755">
        <v>0</v>
      </c>
      <c r="N279" s="291"/>
      <c r="O279" s="755">
        <v>3.5349219129411682</v>
      </c>
      <c r="P279" s="755">
        <v>3.5349219129411682</v>
      </c>
      <c r="Q279" s="755">
        <v>3.5349219129411682</v>
      </c>
      <c r="R279" s="755">
        <v>3.4301378833211436</v>
      </c>
      <c r="S279" s="755">
        <v>2.5488228505809065</v>
      </c>
      <c r="T279" s="755">
        <v>0</v>
      </c>
      <c r="U279" s="755">
        <v>0</v>
      </c>
      <c r="V279" s="755">
        <v>0</v>
      </c>
      <c r="W279" s="755">
        <v>0</v>
      </c>
      <c r="X279" s="75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114">AA279</f>
        <v>0</v>
      </c>
      <c r="AB280" s="411">
        <f t="shared" si="114"/>
        <v>0</v>
      </c>
      <c r="AC280" s="411">
        <f t="shared" si="114"/>
        <v>0</v>
      </c>
      <c r="AD280" s="411">
        <f t="shared" si="114"/>
        <v>0</v>
      </c>
      <c r="AE280" s="411">
        <f t="shared" si="114"/>
        <v>0</v>
      </c>
      <c r="AF280" s="411">
        <f t="shared" si="114"/>
        <v>0</v>
      </c>
      <c r="AG280" s="411">
        <f t="shared" si="114"/>
        <v>0</v>
      </c>
      <c r="AH280" s="411">
        <f t="shared" si="114"/>
        <v>0</v>
      </c>
      <c r="AI280" s="411">
        <f t="shared" si="114"/>
        <v>0</v>
      </c>
      <c r="AJ280" s="411">
        <f t="shared" si="114"/>
        <v>0</v>
      </c>
      <c r="AK280" s="411">
        <f t="shared" si="114"/>
        <v>0</v>
      </c>
      <c r="AL280" s="411">
        <f t="shared" si="114"/>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4433.2790000000005</v>
      </c>
      <c r="E282" s="755">
        <v>4433.2785354908565</v>
      </c>
      <c r="F282" s="755">
        <v>4433.2785354908565</v>
      </c>
      <c r="G282" s="755">
        <v>4433.2785354908565</v>
      </c>
      <c r="H282" s="755">
        <v>0</v>
      </c>
      <c r="I282" s="755">
        <v>0</v>
      </c>
      <c r="J282" s="755">
        <v>0</v>
      </c>
      <c r="K282" s="755">
        <v>0</v>
      </c>
      <c r="L282" s="755">
        <v>0</v>
      </c>
      <c r="M282" s="755">
        <v>0</v>
      </c>
      <c r="N282" s="291"/>
      <c r="O282" s="755">
        <v>2.486329188476089</v>
      </c>
      <c r="P282" s="755">
        <v>2.486329188476089</v>
      </c>
      <c r="Q282" s="755">
        <v>2.486329188476089</v>
      </c>
      <c r="R282" s="755">
        <v>2.486329188476089</v>
      </c>
      <c r="S282" s="755">
        <v>0</v>
      </c>
      <c r="T282" s="755">
        <v>0</v>
      </c>
      <c r="U282" s="755">
        <v>0</v>
      </c>
      <c r="V282" s="755">
        <v>0</v>
      </c>
      <c r="W282" s="755">
        <v>0</v>
      </c>
      <c r="X282" s="75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115">AA282</f>
        <v>0</v>
      </c>
      <c r="AB283" s="411">
        <f t="shared" si="115"/>
        <v>0</v>
      </c>
      <c r="AC283" s="411">
        <f t="shared" si="115"/>
        <v>0</v>
      </c>
      <c r="AD283" s="411">
        <f t="shared" si="115"/>
        <v>0</v>
      </c>
      <c r="AE283" s="411">
        <f t="shared" si="115"/>
        <v>0</v>
      </c>
      <c r="AF283" s="411">
        <f t="shared" si="115"/>
        <v>0</v>
      </c>
      <c r="AG283" s="411">
        <f t="shared" si="115"/>
        <v>0</v>
      </c>
      <c r="AH283" s="411">
        <f t="shared" si="115"/>
        <v>0</v>
      </c>
      <c r="AI283" s="411">
        <f t="shared" si="115"/>
        <v>0</v>
      </c>
      <c r="AJ283" s="411">
        <f t="shared" si="115"/>
        <v>0</v>
      </c>
      <c r="AK283" s="411">
        <f t="shared" si="115"/>
        <v>0</v>
      </c>
      <c r="AL283" s="411">
        <f t="shared" si="115"/>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12759.612999999999</v>
      </c>
      <c r="E285" s="755">
        <v>12759.613303390737</v>
      </c>
      <c r="F285" s="755">
        <v>12759.613303390737</v>
      </c>
      <c r="G285" s="755">
        <v>12759.613303390737</v>
      </c>
      <c r="H285" s="755">
        <v>12759.613303390737</v>
      </c>
      <c r="I285" s="755">
        <v>12759.613303390737</v>
      </c>
      <c r="J285" s="755">
        <v>12759.613303390737</v>
      </c>
      <c r="K285" s="755">
        <v>12759.613303390737</v>
      </c>
      <c r="L285" s="755">
        <v>12759.613303390737</v>
      </c>
      <c r="M285" s="755">
        <v>12759.613303390737</v>
      </c>
      <c r="N285" s="291"/>
      <c r="O285" s="755">
        <v>6.8767218362101614</v>
      </c>
      <c r="P285" s="755">
        <v>6.8767218362101614</v>
      </c>
      <c r="Q285" s="755">
        <v>6.8767218362101614</v>
      </c>
      <c r="R285" s="755">
        <v>6.8767218362101614</v>
      </c>
      <c r="S285" s="755">
        <v>6.8767218362101614</v>
      </c>
      <c r="T285" s="755">
        <v>6.8767218362101614</v>
      </c>
      <c r="U285" s="755">
        <v>6.8767218362101614</v>
      </c>
      <c r="V285" s="755">
        <v>6.8767218362101614</v>
      </c>
      <c r="W285" s="755">
        <v>6.8767218362101614</v>
      </c>
      <c r="X285" s="755">
        <v>6.8767218362101614</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1</v>
      </c>
      <c r="Z286" s="411">
        <f>Z285</f>
        <v>0</v>
      </c>
      <c r="AA286" s="411">
        <f t="shared" ref="AA286:AL286" si="116">AA285</f>
        <v>0</v>
      </c>
      <c r="AB286" s="411">
        <f t="shared" si="116"/>
        <v>0</v>
      </c>
      <c r="AC286" s="411">
        <f t="shared" si="116"/>
        <v>0</v>
      </c>
      <c r="AD286" s="411">
        <f t="shared" si="116"/>
        <v>0</v>
      </c>
      <c r="AE286" s="411">
        <f t="shared" si="116"/>
        <v>0</v>
      </c>
      <c r="AF286" s="411">
        <f t="shared" si="116"/>
        <v>0</v>
      </c>
      <c r="AG286" s="411">
        <f t="shared" si="116"/>
        <v>0</v>
      </c>
      <c r="AH286" s="411">
        <f t="shared" si="116"/>
        <v>0</v>
      </c>
      <c r="AI286" s="411">
        <f t="shared" si="116"/>
        <v>0</v>
      </c>
      <c r="AJ286" s="411">
        <f t="shared" si="116"/>
        <v>0</v>
      </c>
      <c r="AK286" s="411">
        <f t="shared" si="116"/>
        <v>0</v>
      </c>
      <c r="AL286" s="411">
        <f t="shared" si="116"/>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v>5035.2479999999996</v>
      </c>
      <c r="E288" s="295">
        <v>5035</v>
      </c>
      <c r="F288" s="295">
        <v>4780.933513738436</v>
      </c>
      <c r="G288" s="295">
        <v>4138.860487736958</v>
      </c>
      <c r="H288" s="295">
        <v>4138.860487736958</v>
      </c>
      <c r="I288" s="295">
        <v>4138.860487736958</v>
      </c>
      <c r="J288" s="295">
        <v>4138.860487736958</v>
      </c>
      <c r="K288" s="295">
        <v>4138.860487736958</v>
      </c>
      <c r="L288" s="295">
        <v>3473.6724205655232</v>
      </c>
      <c r="M288" s="295">
        <v>3473.6724205655232</v>
      </c>
      <c r="N288" s="291"/>
      <c r="O288" s="295">
        <v>0.33700000000000002</v>
      </c>
      <c r="P288" s="295">
        <v>0.33700000000000002</v>
      </c>
      <c r="Q288" s="295">
        <v>0.32103490006370439</v>
      </c>
      <c r="R288" s="295">
        <v>0.28384315642087382</v>
      </c>
      <c r="S288" s="295">
        <v>0.28384315642087382</v>
      </c>
      <c r="T288" s="295">
        <v>0.28384315642087382</v>
      </c>
      <c r="U288" s="295">
        <v>0.28384315642087382</v>
      </c>
      <c r="V288" s="295">
        <v>0.28384315642087382</v>
      </c>
      <c r="W288" s="295">
        <v>0.23142652492435101</v>
      </c>
      <c r="X288" s="295">
        <v>0.23142652492435101</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15</v>
      </c>
      <c r="E289" s="295">
        <f>E288/$D288*$D289</f>
        <v>14.999261208186766</v>
      </c>
      <c r="F289" s="295">
        <f t="shared" ref="F289:M289" si="117">F288/$D288*$D289</f>
        <v>14.242397336948756</v>
      </c>
      <c r="G289" s="295">
        <f t="shared" si="117"/>
        <v>12.329662276029776</v>
      </c>
      <c r="H289" s="295">
        <f t="shared" si="117"/>
        <v>12.329662276029776</v>
      </c>
      <c r="I289" s="295">
        <f t="shared" si="117"/>
        <v>12.329662276029776</v>
      </c>
      <c r="J289" s="295">
        <f t="shared" si="117"/>
        <v>12.329662276029776</v>
      </c>
      <c r="K289" s="295">
        <f t="shared" si="117"/>
        <v>12.329662276029776</v>
      </c>
      <c r="L289" s="295">
        <f t="shared" si="117"/>
        <v>10.348067524873224</v>
      </c>
      <c r="M289" s="295">
        <f t="shared" si="117"/>
        <v>10.348067524873224</v>
      </c>
      <c r="N289" s="468"/>
      <c r="O289" s="295"/>
      <c r="P289" s="295">
        <f t="shared" ref="P289:X289" si="118">P288/$D288*$D289</f>
        <v>1.0039227462083299E-3</v>
      </c>
      <c r="Q289" s="295">
        <f t="shared" si="118"/>
        <v>9.5636272552127846E-4</v>
      </c>
      <c r="R289" s="295">
        <f t="shared" si="118"/>
        <v>8.4556854921805395E-4</v>
      </c>
      <c r="S289" s="295">
        <f t="shared" si="118"/>
        <v>8.4556854921805395E-4</v>
      </c>
      <c r="T289" s="295">
        <f t="shared" si="118"/>
        <v>8.4556854921805395E-4</v>
      </c>
      <c r="U289" s="295">
        <f t="shared" si="118"/>
        <v>8.4556854921805395E-4</v>
      </c>
      <c r="V289" s="295">
        <f t="shared" si="118"/>
        <v>8.4556854921805395E-4</v>
      </c>
      <c r="W289" s="295">
        <f t="shared" si="118"/>
        <v>6.894194434644064E-4</v>
      </c>
      <c r="X289" s="295">
        <f t="shared" si="118"/>
        <v>6.894194434644064E-4</v>
      </c>
      <c r="Y289" s="411">
        <f>Y288</f>
        <v>1</v>
      </c>
      <c r="Z289" s="411">
        <f>Z288</f>
        <v>0</v>
      </c>
      <c r="AA289" s="411">
        <f t="shared" ref="AA289:AL289" si="119">AA288</f>
        <v>0</v>
      </c>
      <c r="AB289" s="411">
        <f t="shared" si="119"/>
        <v>0</v>
      </c>
      <c r="AC289" s="411">
        <f t="shared" si="119"/>
        <v>0</v>
      </c>
      <c r="AD289" s="411">
        <f t="shared" si="119"/>
        <v>0</v>
      </c>
      <c r="AE289" s="411">
        <f t="shared" si="119"/>
        <v>0</v>
      </c>
      <c r="AF289" s="411">
        <f t="shared" si="119"/>
        <v>0</v>
      </c>
      <c r="AG289" s="411">
        <f t="shared" si="119"/>
        <v>0</v>
      </c>
      <c r="AH289" s="411">
        <f t="shared" si="119"/>
        <v>0</v>
      </c>
      <c r="AI289" s="411">
        <f t="shared" si="119"/>
        <v>0</v>
      </c>
      <c r="AJ289" s="411">
        <f t="shared" si="119"/>
        <v>0</v>
      </c>
      <c r="AK289" s="411">
        <f t="shared" si="119"/>
        <v>0</v>
      </c>
      <c r="AL289" s="411">
        <f t="shared" si="119"/>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11223.346</v>
      </c>
      <c r="E291" s="295">
        <v>11223</v>
      </c>
      <c r="F291" s="295">
        <v>10546.787227272176</v>
      </c>
      <c r="G291" s="295">
        <v>8239.0446774743104</v>
      </c>
      <c r="H291" s="295">
        <v>8239.0446774743104</v>
      </c>
      <c r="I291" s="295">
        <v>8239.0446774743104</v>
      </c>
      <c r="J291" s="295">
        <v>8239.0446774743104</v>
      </c>
      <c r="K291" s="295">
        <v>8229.3353834551526</v>
      </c>
      <c r="L291" s="295">
        <v>6920.392940122555</v>
      </c>
      <c r="M291" s="295">
        <v>6920.392940122555</v>
      </c>
      <c r="N291" s="291"/>
      <c r="O291" s="295">
        <v>0.77300000000000002</v>
      </c>
      <c r="P291" s="295">
        <v>0.77300000000000002</v>
      </c>
      <c r="Q291" s="295">
        <v>0.73056266327469199</v>
      </c>
      <c r="R291" s="295">
        <v>0.58573480505588515</v>
      </c>
      <c r="S291" s="295">
        <v>0.58573480505588515</v>
      </c>
      <c r="T291" s="295">
        <v>0.58573480505588515</v>
      </c>
      <c r="U291" s="295">
        <v>0.58573480505588515</v>
      </c>
      <c r="V291" s="295">
        <v>0.58462678998649986</v>
      </c>
      <c r="W291" s="295">
        <v>0.502481001882081</v>
      </c>
      <c r="X291" s="295">
        <v>0.502481001882081</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120">AA291</f>
        <v>0</v>
      </c>
      <c r="AB292" s="411">
        <f t="shared" si="120"/>
        <v>0</v>
      </c>
      <c r="AC292" s="411">
        <f t="shared" si="120"/>
        <v>0</v>
      </c>
      <c r="AD292" s="411">
        <f t="shared" si="120"/>
        <v>0</v>
      </c>
      <c r="AE292" s="411">
        <f t="shared" si="120"/>
        <v>0</v>
      </c>
      <c r="AF292" s="411">
        <f t="shared" si="120"/>
        <v>0</v>
      </c>
      <c r="AG292" s="411">
        <f t="shared" si="120"/>
        <v>0</v>
      </c>
      <c r="AH292" s="411">
        <f t="shared" si="120"/>
        <v>0</v>
      </c>
      <c r="AI292" s="411">
        <f t="shared" si="120"/>
        <v>0</v>
      </c>
      <c r="AJ292" s="411">
        <f t="shared" si="120"/>
        <v>0</v>
      </c>
      <c r="AK292" s="411">
        <f t="shared" si="120"/>
        <v>0</v>
      </c>
      <c r="AL292" s="411">
        <f t="shared" si="120"/>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121">AA294</f>
        <v>0</v>
      </c>
      <c r="AB295" s="411">
        <f t="shared" si="121"/>
        <v>0</v>
      </c>
      <c r="AC295" s="411">
        <f t="shared" si="121"/>
        <v>0</v>
      </c>
      <c r="AD295" s="411">
        <f t="shared" si="121"/>
        <v>0</v>
      </c>
      <c r="AE295" s="411">
        <f t="shared" si="121"/>
        <v>0</v>
      </c>
      <c r="AF295" s="411">
        <f t="shared" si="121"/>
        <v>0</v>
      </c>
      <c r="AG295" s="411">
        <f t="shared" si="121"/>
        <v>0</v>
      </c>
      <c r="AH295" s="411">
        <f t="shared" si="121"/>
        <v>0</v>
      </c>
      <c r="AI295" s="411">
        <f t="shared" si="121"/>
        <v>0</v>
      </c>
      <c r="AJ295" s="411">
        <f t="shared" si="121"/>
        <v>0</v>
      </c>
      <c r="AK295" s="411">
        <f t="shared" si="121"/>
        <v>0</v>
      </c>
      <c r="AL295" s="411">
        <f t="shared" si="121"/>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122">AA297</f>
        <v>0</v>
      </c>
      <c r="AB298" s="411">
        <f t="shared" si="122"/>
        <v>0</v>
      </c>
      <c r="AC298" s="411">
        <f t="shared" si="122"/>
        <v>0</v>
      </c>
      <c r="AD298" s="411">
        <f t="shared" si="122"/>
        <v>0</v>
      </c>
      <c r="AE298" s="411">
        <f t="shared" si="122"/>
        <v>0</v>
      </c>
      <c r="AF298" s="411">
        <f t="shared" si="122"/>
        <v>0</v>
      </c>
      <c r="AG298" s="411">
        <f t="shared" si="122"/>
        <v>0</v>
      </c>
      <c r="AH298" s="411">
        <f t="shared" si="122"/>
        <v>0</v>
      </c>
      <c r="AI298" s="411">
        <f t="shared" si="122"/>
        <v>0</v>
      </c>
      <c r="AJ298" s="411">
        <f t="shared" si="122"/>
        <v>0</v>
      </c>
      <c r="AK298" s="411">
        <f t="shared" si="122"/>
        <v>0</v>
      </c>
      <c r="AL298" s="411">
        <f t="shared" si="122"/>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123">AA300</f>
        <v>0</v>
      </c>
      <c r="AB301" s="411">
        <f t="shared" si="123"/>
        <v>0</v>
      </c>
      <c r="AC301" s="411">
        <f t="shared" si="123"/>
        <v>0</v>
      </c>
      <c r="AD301" s="411">
        <f t="shared" si="123"/>
        <v>0</v>
      </c>
      <c r="AE301" s="411">
        <f t="shared" si="123"/>
        <v>0</v>
      </c>
      <c r="AF301" s="411">
        <f t="shared" si="123"/>
        <v>0</v>
      </c>
      <c r="AG301" s="411">
        <f t="shared" si="123"/>
        <v>0</v>
      </c>
      <c r="AH301" s="411">
        <f t="shared" si="123"/>
        <v>0</v>
      </c>
      <c r="AI301" s="411">
        <f t="shared" si="123"/>
        <v>0</v>
      </c>
      <c r="AJ301" s="411">
        <f t="shared" si="123"/>
        <v>0</v>
      </c>
      <c r="AK301" s="411">
        <f t="shared" si="123"/>
        <v>0</v>
      </c>
      <c r="AL301" s="411">
        <f t="shared" si="123"/>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124">AA303</f>
        <v>0</v>
      </c>
      <c r="AB304" s="411">
        <f t="shared" si="124"/>
        <v>0</v>
      </c>
      <c r="AC304" s="411">
        <f t="shared" si="124"/>
        <v>0</v>
      </c>
      <c r="AD304" s="411">
        <f t="shared" si="124"/>
        <v>0</v>
      </c>
      <c r="AE304" s="411">
        <f t="shared" si="124"/>
        <v>0</v>
      </c>
      <c r="AF304" s="411">
        <f t="shared" si="124"/>
        <v>0</v>
      </c>
      <c r="AG304" s="411">
        <f t="shared" si="124"/>
        <v>0</v>
      </c>
      <c r="AH304" s="411">
        <f t="shared" si="124"/>
        <v>0</v>
      </c>
      <c r="AI304" s="411">
        <f t="shared" si="124"/>
        <v>0</v>
      </c>
      <c r="AJ304" s="411">
        <f t="shared" si="124"/>
        <v>0</v>
      </c>
      <c r="AK304" s="411">
        <f t="shared" si="124"/>
        <v>0</v>
      </c>
      <c r="AL304" s="411">
        <f t="shared" si="124"/>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v>144013.11199999999</v>
      </c>
      <c r="E307" s="755">
        <v>144013.11229718666</v>
      </c>
      <c r="F307" s="755">
        <v>141571.22455055171</v>
      </c>
      <c r="G307" s="755">
        <v>141571.22455055171</v>
      </c>
      <c r="H307" s="755">
        <v>134584.02237612969</v>
      </c>
      <c r="I307" s="755">
        <v>133998.01059867835</v>
      </c>
      <c r="J307" s="755">
        <v>133998.01059867835</v>
      </c>
      <c r="K307" s="755">
        <v>133137.14654961534</v>
      </c>
      <c r="L307" s="755">
        <v>132661.23691170444</v>
      </c>
      <c r="M307" s="755">
        <v>128389.3541623968</v>
      </c>
      <c r="N307" s="295">
        <v>12</v>
      </c>
      <c r="O307" s="295">
        <v>28.28</v>
      </c>
      <c r="P307" s="755">
        <v>28.280398823343997</v>
      </c>
      <c r="Q307" s="755">
        <v>27.50092832058376</v>
      </c>
      <c r="R307" s="755">
        <v>27.50092832058376</v>
      </c>
      <c r="S307" s="755">
        <v>25.270556347388283</v>
      </c>
      <c r="T307" s="755">
        <v>25.062417437695903</v>
      </c>
      <c r="U307" s="755">
        <v>25.062417437695903</v>
      </c>
      <c r="V307" s="755">
        <v>24.993147841431671</v>
      </c>
      <c r="W307" s="755">
        <v>24.954853678128845</v>
      </c>
      <c r="X307" s="755">
        <v>23.437571855497879</v>
      </c>
      <c r="Y307" s="415"/>
      <c r="Z307" s="768">
        <v>0.67749394117591766</v>
      </c>
      <c r="AA307" s="768">
        <v>0.35303592037921366</v>
      </c>
      <c r="AB307" s="503"/>
      <c r="AC307" s="415"/>
      <c r="AD307" s="415"/>
      <c r="AE307" s="415"/>
      <c r="AF307" s="415"/>
      <c r="AG307" s="415"/>
      <c r="AH307" s="415"/>
      <c r="AI307" s="415"/>
      <c r="AJ307" s="415"/>
      <c r="AK307" s="415"/>
      <c r="AL307" s="415"/>
      <c r="AM307" s="296">
        <f>SUM(Y307:AL307)</f>
        <v>1.0305298615551313</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0.67749394117591766</v>
      </c>
      <c r="AA308" s="411">
        <f t="shared" ref="AA308:AL308" si="125">AA307</f>
        <v>0.35303592037921366</v>
      </c>
      <c r="AB308" s="411">
        <f t="shared" si="125"/>
        <v>0</v>
      </c>
      <c r="AC308" s="411">
        <f t="shared" si="125"/>
        <v>0</v>
      </c>
      <c r="AD308" s="411">
        <f t="shared" si="125"/>
        <v>0</v>
      </c>
      <c r="AE308" s="411">
        <f t="shared" si="125"/>
        <v>0</v>
      </c>
      <c r="AF308" s="411">
        <f t="shared" si="125"/>
        <v>0</v>
      </c>
      <c r="AG308" s="411">
        <f t="shared" si="125"/>
        <v>0</v>
      </c>
      <c r="AH308" s="411">
        <f t="shared" si="125"/>
        <v>0</v>
      </c>
      <c r="AI308" s="411">
        <f t="shared" si="125"/>
        <v>0</v>
      </c>
      <c r="AJ308" s="411">
        <f t="shared" si="125"/>
        <v>0</v>
      </c>
      <c r="AK308" s="411">
        <f t="shared" si="125"/>
        <v>0</v>
      </c>
      <c r="AL308" s="411">
        <f t="shared" si="125"/>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v>67628.016000000003</v>
      </c>
      <c r="E310" s="755">
        <v>67628.015828017014</v>
      </c>
      <c r="F310" s="755">
        <v>67171.942801814788</v>
      </c>
      <c r="G310" s="755">
        <v>45085.045316146214</v>
      </c>
      <c r="H310" s="755">
        <v>12222.739063143808</v>
      </c>
      <c r="I310" s="755">
        <v>12222.739063143808</v>
      </c>
      <c r="J310" s="755">
        <v>12222.739063143808</v>
      </c>
      <c r="K310" s="755">
        <v>12222.739063143808</v>
      </c>
      <c r="L310" s="755">
        <v>12222.739063143808</v>
      </c>
      <c r="M310" s="755">
        <v>12222.739063143808</v>
      </c>
      <c r="N310" s="295">
        <v>12</v>
      </c>
      <c r="O310" s="295">
        <v>18.981999999999999</v>
      </c>
      <c r="P310" s="755">
        <v>18.981996035461307</v>
      </c>
      <c r="Q310" s="755">
        <v>18.863642354085666</v>
      </c>
      <c r="R310" s="755">
        <v>13.711782069358136</v>
      </c>
      <c r="S310" s="755">
        <v>3.4173743368823613</v>
      </c>
      <c r="T310" s="755">
        <v>3.4173743368823613</v>
      </c>
      <c r="U310" s="755">
        <v>3.4173743368823613</v>
      </c>
      <c r="V310" s="755">
        <v>3.4173743368823613</v>
      </c>
      <c r="W310" s="755">
        <v>3.4173743368823613</v>
      </c>
      <c r="X310" s="755">
        <v>3.4173743368823613</v>
      </c>
      <c r="Y310" s="415"/>
      <c r="Z310" s="503">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126">AA310</f>
        <v>0</v>
      </c>
      <c r="AB311" s="411">
        <f t="shared" si="126"/>
        <v>0</v>
      </c>
      <c r="AC311" s="411">
        <f t="shared" si="126"/>
        <v>0</v>
      </c>
      <c r="AD311" s="411">
        <f t="shared" si="126"/>
        <v>0</v>
      </c>
      <c r="AE311" s="411">
        <f t="shared" si="126"/>
        <v>0</v>
      </c>
      <c r="AF311" s="411">
        <f t="shared" si="126"/>
        <v>0</v>
      </c>
      <c r="AG311" s="411">
        <f t="shared" si="126"/>
        <v>0</v>
      </c>
      <c r="AH311" s="411">
        <f t="shared" si="126"/>
        <v>0</v>
      </c>
      <c r="AI311" s="411">
        <f t="shared" si="126"/>
        <v>0</v>
      </c>
      <c r="AJ311" s="411">
        <f t="shared" si="126"/>
        <v>0</v>
      </c>
      <c r="AK311" s="411">
        <f t="shared" si="126"/>
        <v>0</v>
      </c>
      <c r="AL311" s="411">
        <f t="shared" si="126"/>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127">AA313</f>
        <v>0</v>
      </c>
      <c r="AB314" s="411">
        <f t="shared" si="127"/>
        <v>0</v>
      </c>
      <c r="AC314" s="411">
        <f t="shared" si="127"/>
        <v>0</v>
      </c>
      <c r="AD314" s="411">
        <f t="shared" si="127"/>
        <v>0</v>
      </c>
      <c r="AE314" s="411">
        <f t="shared" si="127"/>
        <v>0</v>
      </c>
      <c r="AF314" s="411">
        <f t="shared" si="127"/>
        <v>0</v>
      </c>
      <c r="AG314" s="411">
        <f t="shared" si="127"/>
        <v>0</v>
      </c>
      <c r="AH314" s="411">
        <f t="shared" si="127"/>
        <v>0</v>
      </c>
      <c r="AI314" s="411">
        <f t="shared" si="127"/>
        <v>0</v>
      </c>
      <c r="AJ314" s="411">
        <f t="shared" si="127"/>
        <v>0</v>
      </c>
      <c r="AK314" s="411">
        <f t="shared" si="127"/>
        <v>0</v>
      </c>
      <c r="AL314" s="411">
        <f t="shared" si="127"/>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128">AA316</f>
        <v>0</v>
      </c>
      <c r="AB317" s="411">
        <f t="shared" si="128"/>
        <v>0</v>
      </c>
      <c r="AC317" s="411">
        <f t="shared" si="128"/>
        <v>0</v>
      </c>
      <c r="AD317" s="411">
        <f t="shared" si="128"/>
        <v>0</v>
      </c>
      <c r="AE317" s="411">
        <f t="shared" si="128"/>
        <v>0</v>
      </c>
      <c r="AF317" s="411">
        <f t="shared" si="128"/>
        <v>0</v>
      </c>
      <c r="AG317" s="411">
        <f t="shared" si="128"/>
        <v>0</v>
      </c>
      <c r="AH317" s="411">
        <f t="shared" si="128"/>
        <v>0</v>
      </c>
      <c r="AI317" s="411">
        <f t="shared" si="128"/>
        <v>0</v>
      </c>
      <c r="AJ317" s="411">
        <f t="shared" si="128"/>
        <v>0</v>
      </c>
      <c r="AK317" s="411">
        <f t="shared" si="128"/>
        <v>0</v>
      </c>
      <c r="AL317" s="411">
        <f t="shared" si="128"/>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129">AA319</f>
        <v>0</v>
      </c>
      <c r="AB320" s="411">
        <f t="shared" si="129"/>
        <v>0</v>
      </c>
      <c r="AC320" s="411">
        <f t="shared" si="129"/>
        <v>0</v>
      </c>
      <c r="AD320" s="411">
        <f t="shared" si="129"/>
        <v>0</v>
      </c>
      <c r="AE320" s="411">
        <f t="shared" si="129"/>
        <v>0</v>
      </c>
      <c r="AF320" s="411">
        <f t="shared" si="129"/>
        <v>0</v>
      </c>
      <c r="AG320" s="411">
        <f t="shared" si="129"/>
        <v>0</v>
      </c>
      <c r="AH320" s="411">
        <f t="shared" si="129"/>
        <v>0</v>
      </c>
      <c r="AI320" s="411">
        <f t="shared" si="129"/>
        <v>0</v>
      </c>
      <c r="AJ320" s="411">
        <f t="shared" si="129"/>
        <v>0</v>
      </c>
      <c r="AK320" s="411">
        <f t="shared" si="129"/>
        <v>0</v>
      </c>
      <c r="AL320" s="411">
        <f t="shared" si="129"/>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130">AA322</f>
        <v>0</v>
      </c>
      <c r="AB323" s="411">
        <f t="shared" si="130"/>
        <v>0</v>
      </c>
      <c r="AC323" s="411">
        <f t="shared" si="130"/>
        <v>0</v>
      </c>
      <c r="AD323" s="411">
        <f t="shared" si="130"/>
        <v>0</v>
      </c>
      <c r="AE323" s="411">
        <f t="shared" si="130"/>
        <v>0</v>
      </c>
      <c r="AF323" s="411">
        <f t="shared" si="130"/>
        <v>0</v>
      </c>
      <c r="AG323" s="411">
        <f t="shared" si="130"/>
        <v>0</v>
      </c>
      <c r="AH323" s="411">
        <f t="shared" si="130"/>
        <v>0</v>
      </c>
      <c r="AI323" s="411">
        <f t="shared" si="130"/>
        <v>0</v>
      </c>
      <c r="AJ323" s="411">
        <f t="shared" si="130"/>
        <v>0</v>
      </c>
      <c r="AK323" s="411">
        <f t="shared" si="130"/>
        <v>0</v>
      </c>
      <c r="AL323" s="411">
        <f t="shared" si="130"/>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131">AA325</f>
        <v>0</v>
      </c>
      <c r="AB326" s="411">
        <f t="shared" si="131"/>
        <v>0</v>
      </c>
      <c r="AC326" s="411">
        <f t="shared" si="131"/>
        <v>0</v>
      </c>
      <c r="AD326" s="411">
        <f t="shared" si="131"/>
        <v>0</v>
      </c>
      <c r="AE326" s="411">
        <f t="shared" si="131"/>
        <v>0</v>
      </c>
      <c r="AF326" s="411">
        <f t="shared" si="131"/>
        <v>0</v>
      </c>
      <c r="AG326" s="411">
        <f t="shared" si="131"/>
        <v>0</v>
      </c>
      <c r="AH326" s="411">
        <f t="shared" si="131"/>
        <v>0</v>
      </c>
      <c r="AI326" s="411">
        <f t="shared" si="131"/>
        <v>0</v>
      </c>
      <c r="AJ326" s="411">
        <f t="shared" si="131"/>
        <v>0</v>
      </c>
      <c r="AK326" s="411">
        <f t="shared" si="131"/>
        <v>0</v>
      </c>
      <c r="AL326" s="411">
        <f t="shared" si="131"/>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v>339.94900000000001</v>
      </c>
      <c r="E328" s="295">
        <v>0</v>
      </c>
      <c r="F328" s="295">
        <v>0</v>
      </c>
      <c r="G328" s="295">
        <v>0</v>
      </c>
      <c r="H328" s="295">
        <v>0</v>
      </c>
      <c r="I328" s="295">
        <v>0</v>
      </c>
      <c r="J328" s="295">
        <v>0</v>
      </c>
      <c r="K328" s="295">
        <v>0</v>
      </c>
      <c r="L328" s="295">
        <v>0</v>
      </c>
      <c r="M328" s="295">
        <v>0</v>
      </c>
      <c r="N328" s="291"/>
      <c r="O328" s="755">
        <v>25</v>
      </c>
      <c r="P328" s="295">
        <v>0</v>
      </c>
      <c r="Q328" s="295">
        <v>0</v>
      </c>
      <c r="R328" s="295">
        <v>0</v>
      </c>
      <c r="S328" s="295">
        <v>0</v>
      </c>
      <c r="T328" s="295">
        <v>0</v>
      </c>
      <c r="U328" s="295">
        <v>0</v>
      </c>
      <c r="V328" s="295">
        <v>0</v>
      </c>
      <c r="W328" s="295">
        <v>0</v>
      </c>
      <c r="X328" s="295">
        <v>0</v>
      </c>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132">AA328</f>
        <v>0</v>
      </c>
      <c r="AB329" s="411">
        <f t="shared" si="132"/>
        <v>0</v>
      </c>
      <c r="AC329" s="411">
        <f t="shared" si="132"/>
        <v>0</v>
      </c>
      <c r="AD329" s="411">
        <f t="shared" si="132"/>
        <v>0</v>
      </c>
      <c r="AE329" s="411">
        <f t="shared" si="132"/>
        <v>0</v>
      </c>
      <c r="AF329" s="411">
        <f t="shared" si="132"/>
        <v>0</v>
      </c>
      <c r="AG329" s="411">
        <f t="shared" si="132"/>
        <v>0</v>
      </c>
      <c r="AH329" s="411">
        <f t="shared" si="132"/>
        <v>0</v>
      </c>
      <c r="AI329" s="411">
        <f t="shared" si="132"/>
        <v>0</v>
      </c>
      <c r="AJ329" s="411">
        <f t="shared" si="132"/>
        <v>0</v>
      </c>
      <c r="AK329" s="411">
        <f t="shared" si="132"/>
        <v>0</v>
      </c>
      <c r="AL329" s="411">
        <f t="shared" si="132"/>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133">AA332</f>
        <v>0</v>
      </c>
      <c r="AB333" s="411">
        <f t="shared" si="133"/>
        <v>0</v>
      </c>
      <c r="AC333" s="411">
        <f t="shared" si="133"/>
        <v>0</v>
      </c>
      <c r="AD333" s="411">
        <f t="shared" si="133"/>
        <v>0</v>
      </c>
      <c r="AE333" s="411">
        <f t="shared" si="133"/>
        <v>0</v>
      </c>
      <c r="AF333" s="411">
        <f t="shared" si="133"/>
        <v>0</v>
      </c>
      <c r="AG333" s="411">
        <f t="shared" si="133"/>
        <v>0</v>
      </c>
      <c r="AH333" s="411">
        <f t="shared" si="133"/>
        <v>0</v>
      </c>
      <c r="AI333" s="411">
        <f t="shared" si="133"/>
        <v>0</v>
      </c>
      <c r="AJ333" s="411">
        <f t="shared" si="133"/>
        <v>0</v>
      </c>
      <c r="AK333" s="411">
        <f t="shared" si="133"/>
        <v>0</v>
      </c>
      <c r="AL333" s="411">
        <f t="shared" si="133"/>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134">AA335</f>
        <v>0</v>
      </c>
      <c r="AB336" s="411">
        <f t="shared" si="134"/>
        <v>0</v>
      </c>
      <c r="AC336" s="411">
        <f t="shared" si="134"/>
        <v>0</v>
      </c>
      <c r="AD336" s="411">
        <f t="shared" si="134"/>
        <v>0</v>
      </c>
      <c r="AE336" s="411">
        <f t="shared" si="134"/>
        <v>0</v>
      </c>
      <c r="AF336" s="411">
        <f t="shared" si="134"/>
        <v>0</v>
      </c>
      <c r="AG336" s="411">
        <f t="shared" si="134"/>
        <v>0</v>
      </c>
      <c r="AH336" s="411">
        <f t="shared" si="134"/>
        <v>0</v>
      </c>
      <c r="AI336" s="411">
        <f t="shared" si="134"/>
        <v>0</v>
      </c>
      <c r="AJ336" s="411">
        <f t="shared" si="134"/>
        <v>0</v>
      </c>
      <c r="AK336" s="411">
        <f t="shared" si="134"/>
        <v>0</v>
      </c>
      <c r="AL336" s="411">
        <f t="shared" si="134"/>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v>1</v>
      </c>
      <c r="AB338" s="415"/>
      <c r="AC338" s="469"/>
      <c r="AD338" s="415"/>
      <c r="AE338" s="415"/>
      <c r="AF338" s="415"/>
      <c r="AG338" s="415"/>
      <c r="AH338" s="415"/>
      <c r="AI338" s="415"/>
      <c r="AJ338" s="415"/>
      <c r="AK338" s="415"/>
      <c r="AL338" s="415"/>
      <c r="AM338" s="296">
        <f>SUM(Y338:AL338)</f>
        <v>1</v>
      </c>
    </row>
    <row r="339" spans="1:39" ht="15" outlineLevel="1">
      <c r="B339" s="294" t="s">
        <v>249</v>
      </c>
      <c r="C339" s="291" t="s">
        <v>163</v>
      </c>
      <c r="D339" s="295">
        <v>10467.69231</v>
      </c>
      <c r="E339" s="755">
        <v>10467.692307692279</v>
      </c>
      <c r="F339" s="755">
        <v>10467.692307692279</v>
      </c>
      <c r="G339" s="295">
        <v>0</v>
      </c>
      <c r="H339" s="295">
        <v>0</v>
      </c>
      <c r="I339" s="295">
        <v>0</v>
      </c>
      <c r="J339" s="295">
        <v>0</v>
      </c>
      <c r="K339" s="295">
        <v>0</v>
      </c>
      <c r="L339" s="295">
        <v>0</v>
      </c>
      <c r="M339" s="295">
        <v>0</v>
      </c>
      <c r="N339" s="295">
        <f>N338</f>
        <v>12</v>
      </c>
      <c r="O339" s="295"/>
      <c r="P339" s="295">
        <v>1.2910777186501174</v>
      </c>
      <c r="Q339" s="295">
        <v>0.52842392996036869</v>
      </c>
      <c r="R339" s="295">
        <v>0.5263865374348824</v>
      </c>
      <c r="S339" s="295">
        <v>0.41335224591650005</v>
      </c>
      <c r="T339" s="295">
        <v>0.36273490913168521</v>
      </c>
      <c r="U339" s="295">
        <v>0.32880983559372512</v>
      </c>
      <c r="V339" s="295">
        <v>0.32880983559372512</v>
      </c>
      <c r="W339" s="295">
        <v>0.27638271694965733</v>
      </c>
      <c r="X339" s="295">
        <v>0.27638271694965733</v>
      </c>
      <c r="Y339" s="411">
        <f>Y338</f>
        <v>0</v>
      </c>
      <c r="Z339" s="411">
        <f>Z338</f>
        <v>0</v>
      </c>
      <c r="AA339" s="411">
        <f t="shared" ref="AA339:AL339" si="135">AA338</f>
        <v>1</v>
      </c>
      <c r="AB339" s="411">
        <f t="shared" si="135"/>
        <v>0</v>
      </c>
      <c r="AC339" s="411">
        <f t="shared" si="135"/>
        <v>0</v>
      </c>
      <c r="AD339" s="411">
        <f t="shared" si="135"/>
        <v>0</v>
      </c>
      <c r="AE339" s="411">
        <f t="shared" si="135"/>
        <v>0</v>
      </c>
      <c r="AF339" s="411">
        <f t="shared" si="135"/>
        <v>0</v>
      </c>
      <c r="AG339" s="411">
        <f t="shared" si="135"/>
        <v>0</v>
      </c>
      <c r="AH339" s="411">
        <f t="shared" si="135"/>
        <v>0</v>
      </c>
      <c r="AI339" s="411">
        <f t="shared" si="135"/>
        <v>0</v>
      </c>
      <c r="AJ339" s="411">
        <f t="shared" si="135"/>
        <v>0</v>
      </c>
      <c r="AK339" s="411">
        <f t="shared" si="135"/>
        <v>0</v>
      </c>
      <c r="AL339" s="411">
        <f t="shared" si="135"/>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136">AA341</f>
        <v>0</v>
      </c>
      <c r="AB342" s="411">
        <f t="shared" si="136"/>
        <v>0</v>
      </c>
      <c r="AC342" s="411">
        <f t="shared" si="136"/>
        <v>0</v>
      </c>
      <c r="AD342" s="411">
        <f t="shared" si="136"/>
        <v>0</v>
      </c>
      <c r="AE342" s="411">
        <f t="shared" si="136"/>
        <v>0</v>
      </c>
      <c r="AF342" s="411">
        <f t="shared" si="136"/>
        <v>0</v>
      </c>
      <c r="AG342" s="411">
        <f t="shared" si="136"/>
        <v>0</v>
      </c>
      <c r="AH342" s="411">
        <f t="shared" si="136"/>
        <v>0</v>
      </c>
      <c r="AI342" s="411">
        <f t="shared" si="136"/>
        <v>0</v>
      </c>
      <c r="AJ342" s="411">
        <f t="shared" si="136"/>
        <v>0</v>
      </c>
      <c r="AK342" s="411">
        <f t="shared" si="136"/>
        <v>0</v>
      </c>
      <c r="AL342" s="411">
        <f t="shared" si="136"/>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37">AA344</f>
        <v>0</v>
      </c>
      <c r="AB345" s="411">
        <f t="shared" si="137"/>
        <v>0</v>
      </c>
      <c r="AC345" s="411">
        <f t="shared" si="137"/>
        <v>0</v>
      </c>
      <c r="AD345" s="411">
        <f t="shared" si="137"/>
        <v>0</v>
      </c>
      <c r="AE345" s="411">
        <f t="shared" si="137"/>
        <v>0</v>
      </c>
      <c r="AF345" s="411">
        <f t="shared" si="137"/>
        <v>0</v>
      </c>
      <c r="AG345" s="411">
        <f t="shared" si="137"/>
        <v>0</v>
      </c>
      <c r="AH345" s="411">
        <f t="shared" si="137"/>
        <v>0</v>
      </c>
      <c r="AI345" s="411">
        <f t="shared" si="137"/>
        <v>0</v>
      </c>
      <c r="AJ345" s="411">
        <f t="shared" si="137"/>
        <v>0</v>
      </c>
      <c r="AK345" s="411">
        <f t="shared" si="137"/>
        <v>0</v>
      </c>
      <c r="AL345" s="411">
        <f t="shared" si="137"/>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v>2643.4430000000002</v>
      </c>
      <c r="E348" s="755">
        <v>2564.9941558837891</v>
      </c>
      <c r="F348" s="755">
        <v>2557.8624267578125</v>
      </c>
      <c r="G348" s="755">
        <v>2098.2124633789063</v>
      </c>
      <c r="H348" s="755">
        <v>1896.9144897460938</v>
      </c>
      <c r="I348" s="755">
        <v>1695.6164245605469</v>
      </c>
      <c r="J348" s="755">
        <v>1695.6164245605469</v>
      </c>
      <c r="K348" s="755">
        <v>1695.6164245605469</v>
      </c>
      <c r="L348" s="755">
        <v>40.3607177734375</v>
      </c>
      <c r="M348" s="755">
        <v>40.3607177734375</v>
      </c>
      <c r="N348" s="291"/>
      <c r="O348" s="295">
        <v>0.13700000000000001</v>
      </c>
      <c r="P348" s="295"/>
      <c r="Q348" s="295"/>
      <c r="R348" s="295"/>
      <c r="S348" s="295"/>
      <c r="T348" s="295"/>
      <c r="U348" s="295"/>
      <c r="V348" s="295"/>
      <c r="W348" s="295"/>
      <c r="X348" s="295"/>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v>4051.1453860000001</v>
      </c>
      <c r="E349" s="295">
        <f>E348/$D348*$D349</f>
        <v>3930.9204850362112</v>
      </c>
      <c r="F349" s="295">
        <f t="shared" ref="F349:M349" si="138">F348/$D348*$D349</f>
        <v>3919.9909240269885</v>
      </c>
      <c r="G349" s="295">
        <f t="shared" si="138"/>
        <v>3215.5653592171839</v>
      </c>
      <c r="H349" s="295">
        <f t="shared" si="138"/>
        <v>2907.0709611561256</v>
      </c>
      <c r="I349" s="295">
        <f t="shared" si="138"/>
        <v>2598.5764227881123</v>
      </c>
      <c r="J349" s="295">
        <f t="shared" si="138"/>
        <v>2598.5764227881123</v>
      </c>
      <c r="K349" s="295">
        <f t="shared" si="138"/>
        <v>2598.5764227881123</v>
      </c>
      <c r="L349" s="295">
        <f t="shared" si="138"/>
        <v>61.853853320653975</v>
      </c>
      <c r="M349" s="295">
        <f t="shared" si="138"/>
        <v>61.853853320653975</v>
      </c>
      <c r="N349" s="468"/>
      <c r="O349" s="295">
        <v>0.81399999999999995</v>
      </c>
      <c r="P349" s="295">
        <v>0.99119993200103784</v>
      </c>
      <c r="Q349" s="295">
        <v>0.98715595248429056</v>
      </c>
      <c r="R349" s="295">
        <v>0.94079520796617855</v>
      </c>
      <c r="S349" s="295">
        <v>0.91959048823438594</v>
      </c>
      <c r="T349" s="295">
        <v>0.9000156371852126</v>
      </c>
      <c r="U349" s="295">
        <v>0.8823225156554857</v>
      </c>
      <c r="V349" s="295">
        <v>0.8823225156554857</v>
      </c>
      <c r="W349" s="295">
        <v>0.68855820246983457</v>
      </c>
      <c r="X349" s="295">
        <v>0.6779684507912197</v>
      </c>
      <c r="Y349" s="411">
        <f>Y348</f>
        <v>1</v>
      </c>
      <c r="Z349" s="411">
        <f>Z348</f>
        <v>0</v>
      </c>
      <c r="AA349" s="411">
        <f t="shared" ref="AA349:AL349" si="139">AA348</f>
        <v>0</v>
      </c>
      <c r="AB349" s="411">
        <f t="shared" si="139"/>
        <v>0</v>
      </c>
      <c r="AC349" s="411">
        <f t="shared" si="139"/>
        <v>0</v>
      </c>
      <c r="AD349" s="411">
        <f t="shared" si="139"/>
        <v>0</v>
      </c>
      <c r="AE349" s="411">
        <f t="shared" si="139"/>
        <v>0</v>
      </c>
      <c r="AF349" s="411">
        <f t="shared" si="139"/>
        <v>0</v>
      </c>
      <c r="AG349" s="411">
        <f t="shared" si="139"/>
        <v>0</v>
      </c>
      <c r="AH349" s="411">
        <f t="shared" si="139"/>
        <v>0</v>
      </c>
      <c r="AI349" s="411">
        <f t="shared" si="139"/>
        <v>0</v>
      </c>
      <c r="AJ349" s="411">
        <f t="shared" si="139"/>
        <v>0</v>
      </c>
      <c r="AK349" s="411">
        <f t="shared" si="139"/>
        <v>0</v>
      </c>
      <c r="AL349" s="411">
        <f t="shared" si="13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40">AA352</f>
        <v>0</v>
      </c>
      <c r="AB353" s="411">
        <f t="shared" si="140"/>
        <v>0</v>
      </c>
      <c r="AC353" s="411">
        <f t="shared" si="140"/>
        <v>0</v>
      </c>
      <c r="AD353" s="411">
        <f t="shared" si="140"/>
        <v>0</v>
      </c>
      <c r="AE353" s="411">
        <f t="shared" si="140"/>
        <v>0</v>
      </c>
      <c r="AF353" s="411">
        <f t="shared" si="140"/>
        <v>0</v>
      </c>
      <c r="AG353" s="411">
        <f t="shared" si="140"/>
        <v>0</v>
      </c>
      <c r="AH353" s="411">
        <f t="shared" si="140"/>
        <v>0</v>
      </c>
      <c r="AI353" s="411">
        <f t="shared" si="140"/>
        <v>0</v>
      </c>
      <c r="AJ353" s="411">
        <f t="shared" si="140"/>
        <v>0</v>
      </c>
      <c r="AK353" s="411">
        <f t="shared" si="140"/>
        <v>0</v>
      </c>
      <c r="AL353" s="411">
        <f t="shared" si="14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41">AA355</f>
        <v>0</v>
      </c>
      <c r="AB356" s="411">
        <f t="shared" si="141"/>
        <v>0</v>
      </c>
      <c r="AC356" s="411">
        <f t="shared" si="141"/>
        <v>0</v>
      </c>
      <c r="AD356" s="411">
        <f t="shared" si="141"/>
        <v>0</v>
      </c>
      <c r="AE356" s="411">
        <f t="shared" si="141"/>
        <v>0</v>
      </c>
      <c r="AF356" s="411">
        <f t="shared" si="141"/>
        <v>0</v>
      </c>
      <c r="AG356" s="411">
        <f t="shared" si="141"/>
        <v>0</v>
      </c>
      <c r="AH356" s="411">
        <f t="shared" si="141"/>
        <v>0</v>
      </c>
      <c r="AI356" s="411">
        <f t="shared" si="141"/>
        <v>0</v>
      </c>
      <c r="AJ356" s="411">
        <f t="shared" si="141"/>
        <v>0</v>
      </c>
      <c r="AK356" s="411">
        <f t="shared" si="141"/>
        <v>0</v>
      </c>
      <c r="AL356" s="411">
        <f t="shared" si="14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42">AA359</f>
        <v>0</v>
      </c>
      <c r="AB360" s="411">
        <f t="shared" si="142"/>
        <v>0</v>
      </c>
      <c r="AC360" s="411">
        <f t="shared" si="142"/>
        <v>0</v>
      </c>
      <c r="AD360" s="411">
        <f t="shared" si="142"/>
        <v>0</v>
      </c>
      <c r="AE360" s="411">
        <f t="shared" si="142"/>
        <v>0</v>
      </c>
      <c r="AF360" s="411">
        <f t="shared" si="142"/>
        <v>0</v>
      </c>
      <c r="AG360" s="411">
        <f t="shared" si="142"/>
        <v>0</v>
      </c>
      <c r="AH360" s="411">
        <f t="shared" si="142"/>
        <v>0</v>
      </c>
      <c r="AI360" s="411">
        <f t="shared" si="142"/>
        <v>0</v>
      </c>
      <c r="AJ360" s="411">
        <f t="shared" si="142"/>
        <v>0</v>
      </c>
      <c r="AK360" s="411">
        <f t="shared" si="142"/>
        <v>0</v>
      </c>
      <c r="AL360" s="411">
        <f t="shared" si="14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43">AA362</f>
        <v>0</v>
      </c>
      <c r="AB363" s="411">
        <f t="shared" si="143"/>
        <v>0</v>
      </c>
      <c r="AC363" s="411">
        <f t="shared" si="143"/>
        <v>0</v>
      </c>
      <c r="AD363" s="411">
        <f t="shared" si="143"/>
        <v>0</v>
      </c>
      <c r="AE363" s="411">
        <f t="shared" si="143"/>
        <v>0</v>
      </c>
      <c r="AF363" s="411">
        <f t="shared" si="143"/>
        <v>0</v>
      </c>
      <c r="AG363" s="411">
        <f t="shared" si="143"/>
        <v>0</v>
      </c>
      <c r="AH363" s="411">
        <f t="shared" si="143"/>
        <v>0</v>
      </c>
      <c r="AI363" s="411">
        <f t="shared" si="143"/>
        <v>0</v>
      </c>
      <c r="AJ363" s="411">
        <f t="shared" si="143"/>
        <v>0</v>
      </c>
      <c r="AK363" s="411">
        <f t="shared" si="143"/>
        <v>0</v>
      </c>
      <c r="AL363" s="411">
        <f t="shared" si="14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44">AA365</f>
        <v>0</v>
      </c>
      <c r="AB366" s="411">
        <f t="shared" si="144"/>
        <v>0</v>
      </c>
      <c r="AC366" s="411">
        <f t="shared" si="144"/>
        <v>0</v>
      </c>
      <c r="AD366" s="411">
        <f t="shared" si="144"/>
        <v>0</v>
      </c>
      <c r="AE366" s="411">
        <f t="shared" si="144"/>
        <v>0</v>
      </c>
      <c r="AF366" s="411">
        <f t="shared" si="144"/>
        <v>0</v>
      </c>
      <c r="AG366" s="411">
        <f t="shared" si="144"/>
        <v>0</v>
      </c>
      <c r="AH366" s="411">
        <f t="shared" si="144"/>
        <v>0</v>
      </c>
      <c r="AI366" s="411">
        <f t="shared" si="144"/>
        <v>0</v>
      </c>
      <c r="AJ366" s="411">
        <f t="shared" si="144"/>
        <v>0</v>
      </c>
      <c r="AK366" s="411">
        <f t="shared" si="144"/>
        <v>0</v>
      </c>
      <c r="AL366" s="411">
        <f t="shared" si="14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45">Z368</f>
        <v>0</v>
      </c>
      <c r="AA369" s="411">
        <f t="shared" si="145"/>
        <v>0</v>
      </c>
      <c r="AB369" s="411">
        <f t="shared" si="145"/>
        <v>0</v>
      </c>
      <c r="AC369" s="411">
        <f t="shared" si="145"/>
        <v>0</v>
      </c>
      <c r="AD369" s="411">
        <f t="shared" si="145"/>
        <v>0</v>
      </c>
      <c r="AE369" s="411">
        <f t="shared" si="145"/>
        <v>0</v>
      </c>
      <c r="AF369" s="411">
        <f t="shared" si="145"/>
        <v>0</v>
      </c>
      <c r="AG369" s="411">
        <f t="shared" si="145"/>
        <v>0</v>
      </c>
      <c r="AH369" s="411">
        <f t="shared" si="145"/>
        <v>0</v>
      </c>
      <c r="AI369" s="411">
        <f t="shared" si="145"/>
        <v>0</v>
      </c>
      <c r="AJ369" s="411">
        <f t="shared" si="145"/>
        <v>0</v>
      </c>
      <c r="AK369" s="411">
        <f t="shared" si="145"/>
        <v>0</v>
      </c>
      <c r="AL369" s="411">
        <f t="shared" si="14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46">Z371</f>
        <v>0</v>
      </c>
      <c r="AA372" s="411">
        <f t="shared" si="146"/>
        <v>0</v>
      </c>
      <c r="AB372" s="411">
        <f t="shared" si="146"/>
        <v>0</v>
      </c>
      <c r="AC372" s="411">
        <f t="shared" si="146"/>
        <v>0</v>
      </c>
      <c r="AD372" s="411">
        <f t="shared" si="146"/>
        <v>0</v>
      </c>
      <c r="AE372" s="411">
        <f t="shared" si="146"/>
        <v>0</v>
      </c>
      <c r="AF372" s="411">
        <f t="shared" si="146"/>
        <v>0</v>
      </c>
      <c r="AG372" s="411">
        <f t="shared" si="146"/>
        <v>0</v>
      </c>
      <c r="AH372" s="411">
        <f t="shared" si="146"/>
        <v>0</v>
      </c>
      <c r="AI372" s="411">
        <f t="shared" si="146"/>
        <v>0</v>
      </c>
      <c r="AJ372" s="411">
        <f t="shared" si="146"/>
        <v>0</v>
      </c>
      <c r="AK372" s="411">
        <f t="shared" si="146"/>
        <v>0</v>
      </c>
      <c r="AL372" s="411">
        <f t="shared" si="14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47">Z375</f>
        <v>0</v>
      </c>
      <c r="AA376" s="411">
        <f t="shared" si="147"/>
        <v>0</v>
      </c>
      <c r="AB376" s="411">
        <f t="shared" si="147"/>
        <v>0</v>
      </c>
      <c r="AC376" s="411">
        <f t="shared" si="147"/>
        <v>0</v>
      </c>
      <c r="AD376" s="411">
        <f t="shared" si="147"/>
        <v>0</v>
      </c>
      <c r="AE376" s="411">
        <f t="shared" si="147"/>
        <v>0</v>
      </c>
      <c r="AF376" s="411">
        <f t="shared" si="147"/>
        <v>0</v>
      </c>
      <c r="AG376" s="411">
        <f t="shared" si="147"/>
        <v>0</v>
      </c>
      <c r="AH376" s="411">
        <f t="shared" si="147"/>
        <v>0</v>
      </c>
      <c r="AI376" s="411">
        <f t="shared" si="147"/>
        <v>0</v>
      </c>
      <c r="AJ376" s="411">
        <f t="shared" si="147"/>
        <v>0</v>
      </c>
      <c r="AK376" s="411">
        <f t="shared" si="147"/>
        <v>0</v>
      </c>
      <c r="AL376" s="411">
        <f t="shared" si="14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48">Z378</f>
        <v>0</v>
      </c>
      <c r="AA379" s="411">
        <f t="shared" si="148"/>
        <v>0</v>
      </c>
      <c r="AB379" s="411">
        <f t="shared" si="148"/>
        <v>0</v>
      </c>
      <c r="AC379" s="411">
        <f t="shared" si="148"/>
        <v>0</v>
      </c>
      <c r="AD379" s="411">
        <f t="shared" si="148"/>
        <v>0</v>
      </c>
      <c r="AE379" s="411">
        <f t="shared" si="148"/>
        <v>0</v>
      </c>
      <c r="AF379" s="411">
        <f t="shared" si="148"/>
        <v>0</v>
      </c>
      <c r="AG379" s="411">
        <f t="shared" si="148"/>
        <v>0</v>
      </c>
      <c r="AH379" s="411">
        <f t="shared" si="148"/>
        <v>0</v>
      </c>
      <c r="AI379" s="411">
        <f t="shared" si="148"/>
        <v>0</v>
      </c>
      <c r="AJ379" s="411">
        <f t="shared" si="148"/>
        <v>0</v>
      </c>
      <c r="AK379" s="411">
        <f t="shared" si="148"/>
        <v>0</v>
      </c>
      <c r="AL379" s="411">
        <f t="shared" si="14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49">Z381</f>
        <v>0</v>
      </c>
      <c r="AA382" s="411">
        <f t="shared" si="149"/>
        <v>0</v>
      </c>
      <c r="AB382" s="411">
        <f t="shared" si="149"/>
        <v>0</v>
      </c>
      <c r="AC382" s="411">
        <f t="shared" si="149"/>
        <v>0</v>
      </c>
      <c r="AD382" s="411">
        <f t="shared" si="149"/>
        <v>0</v>
      </c>
      <c r="AE382" s="411">
        <f t="shared" si="149"/>
        <v>0</v>
      </c>
      <c r="AF382" s="411">
        <f t="shared" si="149"/>
        <v>0</v>
      </c>
      <c r="AG382" s="411">
        <f t="shared" si="149"/>
        <v>0</v>
      </c>
      <c r="AH382" s="411">
        <f t="shared" si="149"/>
        <v>0</v>
      </c>
      <c r="AI382" s="411">
        <f t="shared" si="149"/>
        <v>0</v>
      </c>
      <c r="AJ382" s="411">
        <f t="shared" si="149"/>
        <v>0</v>
      </c>
      <c r="AK382" s="411">
        <f t="shared" si="14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285530.07369600004</v>
      </c>
      <c r="E384" s="329"/>
      <c r="F384" s="329"/>
      <c r="G384" s="329"/>
      <c r="H384" s="329"/>
      <c r="I384" s="329"/>
      <c r="J384" s="329"/>
      <c r="K384" s="329"/>
      <c r="L384" s="329"/>
      <c r="M384" s="329"/>
      <c r="N384" s="329"/>
      <c r="O384" s="329">
        <f>SUM(O279:O382)</f>
        <v>87.220972937627408</v>
      </c>
      <c r="P384" s="329"/>
      <c r="Q384" s="329"/>
      <c r="R384" s="329"/>
      <c r="S384" s="329"/>
      <c r="T384" s="329"/>
      <c r="U384" s="329"/>
      <c r="V384" s="329"/>
      <c r="W384" s="329"/>
      <c r="X384" s="329"/>
      <c r="Y384" s="329">
        <f>IF(Y278="kWh",SUMPRODUCT(D279:D382,Y279:Y382))</f>
        <v>63081.304385999989</v>
      </c>
      <c r="Z384" s="329">
        <f>IF(Z278="kWh",SUMPRODUCT(D279:D382,Z279:Z382))</f>
        <v>165196.02682988884</v>
      </c>
      <c r="AA384" s="329">
        <f>IF(AA278="kW",SUMPRODUCT(N279:N382,O279:O382,AA279:AA382),SUMPRODUCT(D279:D382,AA279:AA382))</f>
        <v>119.80626993988996</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384476</v>
      </c>
      <c r="Z385" s="328">
        <f>HLOOKUP(Z277,'2. LRAMVA Threshold'!$B$42:$Q$53,5,FALSE)</f>
        <v>220568</v>
      </c>
      <c r="AA385" s="328">
        <f>HLOOKUP(AA277,'2. LRAMVA Threshold'!$B$42:$Q$53,5,FALSE)</f>
        <v>958</v>
      </c>
      <c r="AB385" s="328">
        <f>HLOOKUP(AB277,'2. LRAMVA Threshold'!$B$42:$Q$53,5,FALSE)</f>
        <v>522</v>
      </c>
      <c r="AC385" s="328">
        <f>HLOOKUP(AC277,'2. LRAMVA Threshold'!$B$42:$Q$53,5,FALSE)</f>
        <v>2118</v>
      </c>
      <c r="AD385" s="328">
        <f>HLOOKUP(AD277,'2. LRAMVA Threshold'!$B$42:$Q$53,5,FALSE)</f>
        <v>1294</v>
      </c>
      <c r="AE385" s="328">
        <f>HLOOKUP(AE277,'2. LRAMVA Threshold'!$B$42:$Q$53,5,FALSE)</f>
        <v>0</v>
      </c>
      <c r="AF385" s="328">
        <f>HLOOKUP(AF277,'2. LRAMVA Threshold'!$B$42:$Q$53,5,FALSE)</f>
        <v>42</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1.5100000000000001E-2</v>
      </c>
      <c r="Z387" s="341">
        <f>HLOOKUP(Z$20,'3.  Distribution Rates'!$C$122:$P$133,5,FALSE)</f>
        <v>7.1000000000000004E-3</v>
      </c>
      <c r="AA387" s="341">
        <f>HLOOKUP(AA$20,'3.  Distribution Rates'!$C$122:$P$133,5,FALSE)</f>
        <v>1.5532999999999999</v>
      </c>
      <c r="AB387" s="341">
        <f>HLOOKUP(AB$20,'3.  Distribution Rates'!$C$122:$P$133,5,FALSE)</f>
        <v>0.72330000000000005</v>
      </c>
      <c r="AC387" s="341">
        <f>HLOOKUP(AC$20,'3.  Distribution Rates'!$C$122:$P$133,5,FALSE)</f>
        <v>1.1413</v>
      </c>
      <c r="AD387" s="341">
        <f>HLOOKUP(AD$20,'3.  Distribution Rates'!$C$122:$P$133,5,FALSE)</f>
        <v>4.2999999999999997E-2</v>
      </c>
      <c r="AE387" s="341">
        <f>HLOOKUP(AE$20,'3.  Distribution Rates'!$C$122:$P$133,5,FALSE)</f>
        <v>0</v>
      </c>
      <c r="AF387" s="341">
        <f>HLOOKUP(AF$20,'3.  Distribution Rates'!$C$122:$P$133,5,FALSE)</f>
        <v>15.9124</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50">Y136*Y387</f>
        <v>0</v>
      </c>
      <c r="Z388" s="378">
        <f t="shared" si="150"/>
        <v>0</v>
      </c>
      <c r="AA388" s="378">
        <f t="shared" si="150"/>
        <v>0</v>
      </c>
      <c r="AB388" s="378">
        <f t="shared" si="150"/>
        <v>0</v>
      </c>
      <c r="AC388" s="378">
        <f t="shared" si="150"/>
        <v>0</v>
      </c>
      <c r="AD388" s="378">
        <f t="shared" si="150"/>
        <v>0</v>
      </c>
      <c r="AE388" s="378">
        <f t="shared" si="150"/>
        <v>0</v>
      </c>
      <c r="AF388" s="378">
        <f t="shared" si="150"/>
        <v>0</v>
      </c>
      <c r="AG388" s="378">
        <f t="shared" si="150"/>
        <v>0</v>
      </c>
      <c r="AH388" s="378">
        <f t="shared" si="150"/>
        <v>0</v>
      </c>
      <c r="AI388" s="378">
        <f t="shared" si="150"/>
        <v>0</v>
      </c>
      <c r="AJ388" s="378">
        <f t="shared" si="150"/>
        <v>0</v>
      </c>
      <c r="AK388" s="378">
        <f t="shared" si="150"/>
        <v>0</v>
      </c>
      <c r="AL388" s="378">
        <f t="shared" si="15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51">Y265*Y387</f>
        <v>998.91030000000001</v>
      </c>
      <c r="Z389" s="378">
        <f t="shared" si="151"/>
        <v>389.33955252248933</v>
      </c>
      <c r="AA389" s="378">
        <f t="shared" si="151"/>
        <v>301.55103827867777</v>
      </c>
      <c r="AB389" s="378">
        <f t="shared" si="151"/>
        <v>0</v>
      </c>
      <c r="AC389" s="378">
        <f t="shared" si="151"/>
        <v>0</v>
      </c>
      <c r="AD389" s="378">
        <f t="shared" si="151"/>
        <v>0</v>
      </c>
      <c r="AE389" s="378">
        <f t="shared" si="151"/>
        <v>0</v>
      </c>
      <c r="AF389" s="378">
        <f t="shared" si="151"/>
        <v>0</v>
      </c>
      <c r="AG389" s="378">
        <f t="shared" si="151"/>
        <v>0</v>
      </c>
      <c r="AH389" s="378">
        <f t="shared" si="151"/>
        <v>0</v>
      </c>
      <c r="AI389" s="378">
        <f t="shared" si="151"/>
        <v>0</v>
      </c>
      <c r="AJ389" s="378">
        <f t="shared" si="151"/>
        <v>0</v>
      </c>
      <c r="AK389" s="378">
        <f t="shared" si="151"/>
        <v>0</v>
      </c>
      <c r="AL389" s="378">
        <f t="shared" si="151"/>
        <v>0</v>
      </c>
      <c r="AM389" s="629">
        <f>SUM(Y389:AL389)</f>
        <v>1689.800890801167</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952.52769622859989</v>
      </c>
      <c r="Z390" s="378">
        <f t="shared" ref="Z390:AE390" si="152">Z384*Z387</f>
        <v>1172.8917904922109</v>
      </c>
      <c r="AA390" s="378">
        <f t="shared" si="152"/>
        <v>186.09507909763107</v>
      </c>
      <c r="AB390" s="378">
        <f t="shared" si="152"/>
        <v>0</v>
      </c>
      <c r="AC390" s="378">
        <f t="shared" si="152"/>
        <v>0</v>
      </c>
      <c r="AD390" s="378">
        <f t="shared" si="152"/>
        <v>0</v>
      </c>
      <c r="AE390" s="378">
        <f t="shared" si="152"/>
        <v>0</v>
      </c>
      <c r="AF390" s="378">
        <f t="shared" ref="AF390:AL390" si="153">AF384*AF387</f>
        <v>0</v>
      </c>
      <c r="AG390" s="378">
        <f t="shared" si="153"/>
        <v>0</v>
      </c>
      <c r="AH390" s="378">
        <f t="shared" si="153"/>
        <v>0</v>
      </c>
      <c r="AI390" s="378">
        <f t="shared" si="153"/>
        <v>0</v>
      </c>
      <c r="AJ390" s="378">
        <f t="shared" si="153"/>
        <v>0</v>
      </c>
      <c r="AK390" s="378">
        <f t="shared" si="153"/>
        <v>0</v>
      </c>
      <c r="AL390" s="378">
        <f t="shared" si="153"/>
        <v>0</v>
      </c>
      <c r="AM390" s="629">
        <f>SUM(Y390:AL390)</f>
        <v>2311.514565818442</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1951.4379962285998</v>
      </c>
      <c r="Z391" s="346">
        <f>SUM(Z388:Z390)</f>
        <v>1562.2313430147003</v>
      </c>
      <c r="AA391" s="346">
        <f t="shared" ref="AA391:AE391" si="154">SUM(AA388:AA390)</f>
        <v>487.64611737630884</v>
      </c>
      <c r="AB391" s="346">
        <f t="shared" si="154"/>
        <v>0</v>
      </c>
      <c r="AC391" s="346">
        <f t="shared" si="154"/>
        <v>0</v>
      </c>
      <c r="AD391" s="346">
        <f t="shared" si="154"/>
        <v>0</v>
      </c>
      <c r="AE391" s="346">
        <f t="shared" si="154"/>
        <v>0</v>
      </c>
      <c r="AF391" s="346">
        <f t="shared" ref="AF391:AL391" si="155">SUM(AF388:AF390)</f>
        <v>0</v>
      </c>
      <c r="AG391" s="346">
        <f t="shared" si="155"/>
        <v>0</v>
      </c>
      <c r="AH391" s="346">
        <f t="shared" si="155"/>
        <v>0</v>
      </c>
      <c r="AI391" s="346">
        <f t="shared" si="155"/>
        <v>0</v>
      </c>
      <c r="AJ391" s="346">
        <f t="shared" si="155"/>
        <v>0</v>
      </c>
      <c r="AK391" s="346">
        <f t="shared" si="155"/>
        <v>0</v>
      </c>
      <c r="AL391" s="346">
        <f t="shared" si="155"/>
        <v>0</v>
      </c>
      <c r="AM391" s="407">
        <f>SUM(AM388:AM390)</f>
        <v>4001.315456619609</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56">Y385*Y387</f>
        <v>5805.5875999999998</v>
      </c>
      <c r="Z392" s="347">
        <f t="shared" si="156"/>
        <v>1566.0328000000002</v>
      </c>
      <c r="AA392" s="347">
        <f t="shared" si="156"/>
        <v>1488.0613999999998</v>
      </c>
      <c r="AB392" s="347">
        <f t="shared" si="156"/>
        <v>377.56260000000003</v>
      </c>
      <c r="AC392" s="347">
        <f t="shared" si="156"/>
        <v>2417.2734</v>
      </c>
      <c r="AD392" s="347">
        <f t="shared" si="156"/>
        <v>55.641999999999996</v>
      </c>
      <c r="AE392" s="347">
        <f t="shared" si="156"/>
        <v>0</v>
      </c>
      <c r="AF392" s="347">
        <f t="shared" ref="AF392:AL392" si="157">AF385*AF387</f>
        <v>668.32079999999996</v>
      </c>
      <c r="AG392" s="347">
        <f t="shared" si="157"/>
        <v>0</v>
      </c>
      <c r="AH392" s="347">
        <f t="shared" si="157"/>
        <v>0</v>
      </c>
      <c r="AI392" s="347">
        <f t="shared" si="157"/>
        <v>0</v>
      </c>
      <c r="AJ392" s="347">
        <f t="shared" si="157"/>
        <v>0</v>
      </c>
      <c r="AK392" s="347">
        <f t="shared" si="157"/>
        <v>0</v>
      </c>
      <c r="AL392" s="347">
        <f t="shared" si="157"/>
        <v>0</v>
      </c>
      <c r="AM392" s="407">
        <f>SUM(Y392:AL392)</f>
        <v>12378.480599999999</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-8377.1651433803891</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62878.040504536621</v>
      </c>
      <c r="Z395" s="291">
        <f>SUMPRODUCT(E279:E382,Z279:Z382)</f>
        <v>165196.026859248</v>
      </c>
      <c r="AA395" s="291">
        <f>IF(AA278="kW",SUMPRODUCT(N279:N382,P279:P382,AA279:AA382),SUMPRODUCT(E279:E382,AA279:AA382))</f>
        <v>135.30089215128714</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61928.943091540801</v>
      </c>
      <c r="Z396" s="291">
        <f>SUMPRODUCT(F279:F382,Z279:Z382)</f>
        <v>163085.58967966889</v>
      </c>
      <c r="AA396" s="291">
        <f>IF(AA278="kW",SUMPRODUCT(N279:N382,Q279:Q382,AA279:AA382),SUMPRODUCT(F279:F382,AA279:AA382))</f>
        <v>122.84687365080526</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57710.594734158498</v>
      </c>
      <c r="Z397" s="291">
        <f>SUMPRODUCT(G279:G382,Z279:Z382)</f>
        <v>140998.69219400032</v>
      </c>
      <c r="AA397" s="291">
        <f>IF(AA278="kW",SUMPRODUCT(N279:N382,R279:R382,AA279:AA382),SUMPRODUCT(G279:G382,AA279:AA382))</f>
        <v>122.82242494049943</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47296.445366557193</v>
      </c>
      <c r="Z398" s="291">
        <f>SUMPRODUCT(H279:H382,Z279:Z382)</f>
        <v>103402.5988020558</v>
      </c>
      <c r="AA398" s="291">
        <f>IF(AA278="kW",SUMPRODUCT(N279:N382,S279:S382,AA279:AA382),SUMPRODUCT(H279:H382,AA279:AA382))</f>
        <v>112.01719637413804</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29444.040978226694</v>
      </c>
      <c r="Z399" s="291">
        <f>SUMPRODUCT(I279:I382,Z279:Z382)</f>
        <v>103005.57937337479</v>
      </c>
      <c r="AA399" s="291">
        <f>IF(AA278="kW",SUMPRODUCT(N279:N382,T279:T382,AA279:AA382),SUMPRODUCT(I279:I382,AA279:AA382))</f>
        <v>110.52802219412055</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29444.040978226694</v>
      </c>
      <c r="Z400" s="291">
        <f>SUMPRODUCT(J279:J382,Z279:Z382)</f>
        <v>103005.57937337479</v>
      </c>
      <c r="AA400" s="291">
        <f>IF(AA278="kW",SUMPRODUCT(N279:N382,U279:U382,AA279:AA382),SUMPRODUCT(J279:J382,AA279:AA382))</f>
        <v>110.12092131166503</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29434.331684207536</v>
      </c>
      <c r="Z401" s="326">
        <f>SUMPRODUCT(K279:K382,Z279:Z382)</f>
        <v>102422.34919595842</v>
      </c>
      <c r="AA401" s="326">
        <f>IF(AA278="kW",SUMPRODUCT(N279:N382,V279:V382,AA279:AA382),SUMPRODUCT(K279:K382,AA279:AA382))</f>
        <v>109.82746544360776</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587</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520</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31" t="s">
        <v>211</v>
      </c>
      <c r="C405" s="833" t="s">
        <v>33</v>
      </c>
      <c r="D405" s="284" t="s">
        <v>421</v>
      </c>
      <c r="E405" s="835" t="s">
        <v>209</v>
      </c>
      <c r="F405" s="836"/>
      <c r="G405" s="836"/>
      <c r="H405" s="836"/>
      <c r="I405" s="836"/>
      <c r="J405" s="836"/>
      <c r="K405" s="836"/>
      <c r="L405" s="836"/>
      <c r="M405" s="837"/>
      <c r="N405" s="841" t="s">
        <v>213</v>
      </c>
      <c r="O405" s="284" t="s">
        <v>422</v>
      </c>
      <c r="P405" s="835" t="s">
        <v>212</v>
      </c>
      <c r="Q405" s="836"/>
      <c r="R405" s="836"/>
      <c r="S405" s="836"/>
      <c r="T405" s="836"/>
      <c r="U405" s="836"/>
      <c r="V405" s="836"/>
      <c r="W405" s="836"/>
      <c r="X405" s="837"/>
      <c r="Y405" s="838" t="s">
        <v>243</v>
      </c>
      <c r="Z405" s="839"/>
      <c r="AA405" s="839"/>
      <c r="AB405" s="839"/>
      <c r="AC405" s="839"/>
      <c r="AD405" s="839"/>
      <c r="AE405" s="839"/>
      <c r="AF405" s="839"/>
      <c r="AG405" s="839"/>
      <c r="AH405" s="839"/>
      <c r="AI405" s="839"/>
      <c r="AJ405" s="839"/>
      <c r="AK405" s="839"/>
      <c r="AL405" s="839"/>
      <c r="AM405" s="840"/>
    </row>
    <row r="406" spans="1:40" ht="45.75" customHeight="1">
      <c r="B406" s="832"/>
      <c r="C406" s="834"/>
      <c r="D406" s="285">
        <v>2014</v>
      </c>
      <c r="E406" s="285">
        <v>2015</v>
      </c>
      <c r="F406" s="285">
        <v>2016</v>
      </c>
      <c r="G406" s="285">
        <v>2017</v>
      </c>
      <c r="H406" s="285">
        <v>2018</v>
      </c>
      <c r="I406" s="285">
        <v>2019</v>
      </c>
      <c r="J406" s="285">
        <v>2020</v>
      </c>
      <c r="K406" s="285">
        <v>2021</v>
      </c>
      <c r="L406" s="285">
        <v>2022</v>
      </c>
      <c r="M406" s="285">
        <v>2023</v>
      </c>
      <c r="N406" s="842"/>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to 499 kW</v>
      </c>
      <c r="AB406" s="285" t="str">
        <f>'1.  LRAMVA Summary'!G52</f>
        <v>GS 500 to 4,999 kW</v>
      </c>
      <c r="AC406" s="285" t="str">
        <f>'1.  LRAMVA Summary'!H52</f>
        <v>Large Use</v>
      </c>
      <c r="AD406" s="285" t="str">
        <f>'1.  LRAMVA Summary'!I52</f>
        <v>Unmetered Scattered Load</v>
      </c>
      <c r="AE406" s="285" t="str">
        <f>'1.  LRAMVA Summary'!J52</f>
        <v>Sentinel Lighting</v>
      </c>
      <c r="AF406" s="285" t="str">
        <f>'1.  LRAMVA Summary'!K52</f>
        <v>Street Lighting</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kWh</v>
      </c>
      <c r="AE407" s="291" t="str">
        <f>'1.  LRAMVA Summary'!J53</f>
        <v>kW</v>
      </c>
      <c r="AF407" s="291" t="str">
        <f>'1.  LRAMVA Summary'!K53</f>
        <v>kW</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26452.435000000001</v>
      </c>
      <c r="E408" s="755">
        <v>26448.450208988688</v>
      </c>
      <c r="F408" s="755">
        <v>26448.450208988688</v>
      </c>
      <c r="G408" s="755">
        <v>26344.042162381018</v>
      </c>
      <c r="H408" s="755">
        <v>17961.032135661921</v>
      </c>
      <c r="I408" s="755">
        <v>0</v>
      </c>
      <c r="J408" s="755">
        <v>0</v>
      </c>
      <c r="K408" s="755">
        <v>0</v>
      </c>
      <c r="L408" s="755">
        <v>0</v>
      </c>
      <c r="M408" s="755">
        <v>0</v>
      </c>
      <c r="N408" s="291"/>
      <c r="O408" s="295">
        <v>4.048</v>
      </c>
      <c r="P408" s="755">
        <v>4.0475698893303287</v>
      </c>
      <c r="Q408" s="755">
        <v>4.0475698893303287</v>
      </c>
      <c r="R408" s="755">
        <v>4.0475698893303287</v>
      </c>
      <c r="S408" s="755">
        <v>3.9308155918561392</v>
      </c>
      <c r="T408" s="755">
        <v>2.639627867293969</v>
      </c>
      <c r="U408" s="755">
        <v>0</v>
      </c>
      <c r="V408" s="755">
        <v>0</v>
      </c>
      <c r="W408" s="755">
        <v>0</v>
      </c>
      <c r="X408" s="75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58">AA408</f>
        <v>0</v>
      </c>
      <c r="AB409" s="411">
        <f t="shared" si="158"/>
        <v>0</v>
      </c>
      <c r="AC409" s="411">
        <f t="shared" si="158"/>
        <v>0</v>
      </c>
      <c r="AD409" s="411">
        <f t="shared" si="158"/>
        <v>0</v>
      </c>
      <c r="AE409" s="411">
        <f t="shared" si="158"/>
        <v>0</v>
      </c>
      <c r="AF409" s="411">
        <f t="shared" si="158"/>
        <v>0</v>
      </c>
      <c r="AG409" s="411">
        <f t="shared" si="158"/>
        <v>0</v>
      </c>
      <c r="AH409" s="411">
        <f t="shared" si="158"/>
        <v>0</v>
      </c>
      <c r="AI409" s="411">
        <f t="shared" si="158"/>
        <v>0</v>
      </c>
      <c r="AJ409" s="411">
        <f t="shared" si="158"/>
        <v>0</v>
      </c>
      <c r="AK409" s="411">
        <f t="shared" si="158"/>
        <v>0</v>
      </c>
      <c r="AL409" s="411">
        <f t="shared" si="15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4802.7179999999998</v>
      </c>
      <c r="E411" s="755">
        <v>4802.7184134484278</v>
      </c>
      <c r="F411" s="755">
        <v>4802.7184134484278</v>
      </c>
      <c r="G411" s="755">
        <v>4802.7184134484278</v>
      </c>
      <c r="H411" s="755">
        <v>0</v>
      </c>
      <c r="I411" s="755">
        <v>0</v>
      </c>
      <c r="J411" s="755">
        <v>0</v>
      </c>
      <c r="K411" s="755">
        <v>0</v>
      </c>
      <c r="L411" s="755">
        <v>0</v>
      </c>
      <c r="M411" s="755">
        <v>0</v>
      </c>
      <c r="N411" s="291"/>
      <c r="O411" s="295">
        <v>2.694</v>
      </c>
      <c r="P411" s="755">
        <v>2.6935232875157631</v>
      </c>
      <c r="Q411" s="755">
        <v>2.6935232875157631</v>
      </c>
      <c r="R411" s="755">
        <v>2.6935232875157631</v>
      </c>
      <c r="S411" s="755">
        <v>2.6935232875157631</v>
      </c>
      <c r="T411" s="755">
        <v>0</v>
      </c>
      <c r="U411" s="755">
        <v>0</v>
      </c>
      <c r="V411" s="755">
        <v>0</v>
      </c>
      <c r="W411" s="755">
        <v>0</v>
      </c>
      <c r="X411" s="75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59">AA411</f>
        <v>0</v>
      </c>
      <c r="AB412" s="411">
        <f t="shared" si="159"/>
        <v>0</v>
      </c>
      <c r="AC412" s="411">
        <f t="shared" si="159"/>
        <v>0</v>
      </c>
      <c r="AD412" s="411">
        <f t="shared" si="159"/>
        <v>0</v>
      </c>
      <c r="AE412" s="411">
        <f t="shared" si="159"/>
        <v>0</v>
      </c>
      <c r="AF412" s="411">
        <f t="shared" si="159"/>
        <v>0</v>
      </c>
      <c r="AG412" s="411">
        <f t="shared" si="159"/>
        <v>0</v>
      </c>
      <c r="AH412" s="411">
        <f t="shared" si="159"/>
        <v>0</v>
      </c>
      <c r="AI412" s="411">
        <f t="shared" si="159"/>
        <v>0</v>
      </c>
      <c r="AJ412" s="411">
        <f t="shared" si="159"/>
        <v>0</v>
      </c>
      <c r="AK412" s="411">
        <f t="shared" si="159"/>
        <v>0</v>
      </c>
      <c r="AL412" s="411">
        <f t="shared" si="15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28896.54</v>
      </c>
      <c r="E414" s="755">
        <v>28896.54019456208</v>
      </c>
      <c r="F414" s="755">
        <v>28896.54019456208</v>
      </c>
      <c r="G414" s="755">
        <v>28896.54019456208</v>
      </c>
      <c r="H414" s="755">
        <v>28896.54019456208</v>
      </c>
      <c r="I414" s="755">
        <v>28896.54019456208</v>
      </c>
      <c r="J414" s="755">
        <v>28896.54019456208</v>
      </c>
      <c r="K414" s="755">
        <v>28896.54019456208</v>
      </c>
      <c r="L414" s="755">
        <v>28896.54019456208</v>
      </c>
      <c r="M414" s="755">
        <v>28896.54019456208</v>
      </c>
      <c r="N414" s="291"/>
      <c r="O414" s="295">
        <v>15.025</v>
      </c>
      <c r="P414" s="755">
        <v>15.025347933507046</v>
      </c>
      <c r="Q414" s="755">
        <v>15.025347933507046</v>
      </c>
      <c r="R414" s="755">
        <v>15.025347933507046</v>
      </c>
      <c r="S414" s="755">
        <v>15.025347933507046</v>
      </c>
      <c r="T414" s="755">
        <v>15.025347933507046</v>
      </c>
      <c r="U414" s="755">
        <v>15.025347933507046</v>
      </c>
      <c r="V414" s="755">
        <v>15.025347933507046</v>
      </c>
      <c r="W414" s="755">
        <v>15.025347933507046</v>
      </c>
      <c r="X414" s="755">
        <v>15.025347933507046</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60">AA414</f>
        <v>0</v>
      </c>
      <c r="AB415" s="411">
        <f t="shared" si="160"/>
        <v>0</v>
      </c>
      <c r="AC415" s="411">
        <f t="shared" si="160"/>
        <v>0</v>
      </c>
      <c r="AD415" s="411">
        <f t="shared" si="160"/>
        <v>0</v>
      </c>
      <c r="AE415" s="411">
        <f t="shared" si="160"/>
        <v>0</v>
      </c>
      <c r="AF415" s="411">
        <f t="shared" si="160"/>
        <v>0</v>
      </c>
      <c r="AG415" s="411">
        <f t="shared" si="160"/>
        <v>0</v>
      </c>
      <c r="AH415" s="411">
        <f t="shared" si="160"/>
        <v>0</v>
      </c>
      <c r="AI415" s="411">
        <f t="shared" si="160"/>
        <v>0</v>
      </c>
      <c r="AJ415" s="411">
        <f t="shared" si="160"/>
        <v>0</v>
      </c>
      <c r="AK415" s="411">
        <f t="shared" si="160"/>
        <v>0</v>
      </c>
      <c r="AL415" s="411">
        <f t="shared" si="16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720</v>
      </c>
      <c r="C417" s="291" t="s">
        <v>25</v>
      </c>
      <c r="D417" s="295">
        <v>18539.806</v>
      </c>
      <c r="E417" s="295">
        <v>17248.968044048303</v>
      </c>
      <c r="F417" s="295">
        <v>16607.461081332087</v>
      </c>
      <c r="G417" s="295">
        <v>16607.461081332087</v>
      </c>
      <c r="H417" s="295">
        <v>16607.461081332087</v>
      </c>
      <c r="I417" s="295">
        <v>16607.461081332087</v>
      </c>
      <c r="J417" s="295">
        <v>16607.461081332087</v>
      </c>
      <c r="K417" s="295">
        <v>16576.415171220204</v>
      </c>
      <c r="L417" s="295">
        <v>16576.415171220204</v>
      </c>
      <c r="M417" s="295">
        <v>14029.409979889406</v>
      </c>
      <c r="N417" s="291"/>
      <c r="O417" s="295">
        <v>1.385</v>
      </c>
      <c r="P417" s="295">
        <v>1.3038236062678723</v>
      </c>
      <c r="Q417" s="295">
        <v>1.2634714570282841</v>
      </c>
      <c r="R417" s="295">
        <v>1.2634714570282841</v>
      </c>
      <c r="S417" s="295">
        <v>1.2634714570282841</v>
      </c>
      <c r="T417" s="295">
        <v>1.2634714570282841</v>
      </c>
      <c r="U417" s="295">
        <v>1.2634714570282841</v>
      </c>
      <c r="V417" s="295">
        <v>1.2598997051428427</v>
      </c>
      <c r="W417" s="295">
        <v>1.2598997051428427</v>
      </c>
      <c r="X417" s="295">
        <v>0.94486422641317869</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61">AA417</f>
        <v>0</v>
      </c>
      <c r="AB418" s="411">
        <f t="shared" si="161"/>
        <v>0</v>
      </c>
      <c r="AC418" s="411">
        <f t="shared" si="161"/>
        <v>0</v>
      </c>
      <c r="AD418" s="411">
        <f t="shared" si="161"/>
        <v>0</v>
      </c>
      <c r="AE418" s="411">
        <f t="shared" si="161"/>
        <v>0</v>
      </c>
      <c r="AF418" s="411">
        <f t="shared" si="161"/>
        <v>0</v>
      </c>
      <c r="AG418" s="411">
        <f t="shared" si="161"/>
        <v>0</v>
      </c>
      <c r="AH418" s="411">
        <f t="shared" si="161"/>
        <v>0</v>
      </c>
      <c r="AI418" s="411">
        <f t="shared" si="161"/>
        <v>0</v>
      </c>
      <c r="AJ418" s="411">
        <f t="shared" si="161"/>
        <v>0</v>
      </c>
      <c r="AK418" s="411">
        <f t="shared" si="161"/>
        <v>0</v>
      </c>
      <c r="AL418" s="411">
        <f t="shared" si="16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80290.630999999994</v>
      </c>
      <c r="E420" s="295">
        <v>69651.594363371158</v>
      </c>
      <c r="F420" s="295">
        <v>64106.925248466265</v>
      </c>
      <c r="G420" s="295">
        <v>64106.925248466265</v>
      </c>
      <c r="H420" s="295">
        <v>64106.925248466265</v>
      </c>
      <c r="I420" s="295">
        <v>64106.925248466265</v>
      </c>
      <c r="J420" s="295">
        <v>64106.925248466265</v>
      </c>
      <c r="K420" s="295">
        <v>64079.15510316586</v>
      </c>
      <c r="L420" s="295">
        <v>64079.15510316586</v>
      </c>
      <c r="M420" s="295">
        <v>59597.174270173324</v>
      </c>
      <c r="N420" s="291"/>
      <c r="O420" s="295">
        <v>5.2549999999999999</v>
      </c>
      <c r="P420" s="295">
        <v>4.5870446712298687</v>
      </c>
      <c r="Q420" s="295">
        <v>4.2389433383824544</v>
      </c>
      <c r="R420" s="295">
        <v>4.2389433383824544</v>
      </c>
      <c r="S420" s="295">
        <v>4.2389433383824544</v>
      </c>
      <c r="T420" s="295">
        <v>4.2389433383824544</v>
      </c>
      <c r="U420" s="295">
        <v>4.2389433383824544</v>
      </c>
      <c r="V420" s="295">
        <v>4.2357730299982972</v>
      </c>
      <c r="W420" s="295">
        <v>4.2357730299982972</v>
      </c>
      <c r="X420" s="295">
        <v>3.3894759523557005</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62">AA420</f>
        <v>0</v>
      </c>
      <c r="AB421" s="411">
        <f t="shared" si="162"/>
        <v>0</v>
      </c>
      <c r="AC421" s="411">
        <f t="shared" si="162"/>
        <v>0</v>
      </c>
      <c r="AD421" s="411">
        <f t="shared" si="162"/>
        <v>0</v>
      </c>
      <c r="AE421" s="411">
        <f t="shared" si="162"/>
        <v>0</v>
      </c>
      <c r="AF421" s="411">
        <f t="shared" si="162"/>
        <v>0</v>
      </c>
      <c r="AG421" s="411">
        <f t="shared" si="162"/>
        <v>0</v>
      </c>
      <c r="AH421" s="411">
        <f t="shared" si="162"/>
        <v>0</v>
      </c>
      <c r="AI421" s="411">
        <f t="shared" si="162"/>
        <v>0</v>
      </c>
      <c r="AJ421" s="411">
        <f t="shared" si="162"/>
        <v>0</v>
      </c>
      <c r="AK421" s="411">
        <f t="shared" si="162"/>
        <v>0</v>
      </c>
      <c r="AL421" s="411">
        <f t="shared" si="16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63">AA423</f>
        <v>0</v>
      </c>
      <c r="AB424" s="411">
        <f t="shared" si="163"/>
        <v>0</v>
      </c>
      <c r="AC424" s="411">
        <f t="shared" si="163"/>
        <v>0</v>
      </c>
      <c r="AD424" s="411">
        <f t="shared" si="163"/>
        <v>0</v>
      </c>
      <c r="AE424" s="411">
        <f t="shared" si="163"/>
        <v>0</v>
      </c>
      <c r="AF424" s="411">
        <f t="shared" si="163"/>
        <v>0</v>
      </c>
      <c r="AG424" s="411">
        <f t="shared" si="163"/>
        <v>0</v>
      </c>
      <c r="AH424" s="411">
        <f t="shared" si="163"/>
        <v>0</v>
      </c>
      <c r="AI424" s="411">
        <f t="shared" si="163"/>
        <v>0</v>
      </c>
      <c r="AJ424" s="411">
        <f t="shared" si="163"/>
        <v>0</v>
      </c>
      <c r="AK424" s="411">
        <f t="shared" si="163"/>
        <v>0</v>
      </c>
      <c r="AL424" s="411">
        <f t="shared" si="16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v>13.257999999999999</v>
      </c>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64">AA426</f>
        <v>0</v>
      </c>
      <c r="AB427" s="411">
        <f t="shared" si="164"/>
        <v>0</v>
      </c>
      <c r="AC427" s="411">
        <f t="shared" si="164"/>
        <v>0</v>
      </c>
      <c r="AD427" s="411">
        <f t="shared" si="164"/>
        <v>0</v>
      </c>
      <c r="AE427" s="411">
        <f t="shared" si="164"/>
        <v>0</v>
      </c>
      <c r="AF427" s="411">
        <f t="shared" si="164"/>
        <v>0</v>
      </c>
      <c r="AG427" s="411">
        <f t="shared" si="164"/>
        <v>0</v>
      </c>
      <c r="AH427" s="411">
        <f t="shared" si="164"/>
        <v>0</v>
      </c>
      <c r="AI427" s="411">
        <f t="shared" si="164"/>
        <v>0</v>
      </c>
      <c r="AJ427" s="411">
        <f t="shared" si="164"/>
        <v>0</v>
      </c>
      <c r="AK427" s="411">
        <f t="shared" si="164"/>
        <v>0</v>
      </c>
      <c r="AL427" s="411">
        <f t="shared" si="16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65">AA429</f>
        <v>0</v>
      </c>
      <c r="AB430" s="411">
        <f t="shared" si="165"/>
        <v>0</v>
      </c>
      <c r="AC430" s="411">
        <f t="shared" si="165"/>
        <v>0</v>
      </c>
      <c r="AD430" s="411">
        <f t="shared" si="165"/>
        <v>0</v>
      </c>
      <c r="AE430" s="411">
        <f t="shared" si="165"/>
        <v>0</v>
      </c>
      <c r="AF430" s="411">
        <f t="shared" si="165"/>
        <v>0</v>
      </c>
      <c r="AG430" s="411">
        <f t="shared" si="165"/>
        <v>0</v>
      </c>
      <c r="AH430" s="411">
        <f t="shared" si="165"/>
        <v>0</v>
      </c>
      <c r="AI430" s="411">
        <f t="shared" si="165"/>
        <v>0</v>
      </c>
      <c r="AJ430" s="411">
        <f t="shared" si="165"/>
        <v>0</v>
      </c>
      <c r="AK430" s="411">
        <f t="shared" si="165"/>
        <v>0</v>
      </c>
      <c r="AL430" s="411">
        <f t="shared" si="16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66">AA432</f>
        <v>0</v>
      </c>
      <c r="AB433" s="411">
        <f t="shared" si="166"/>
        <v>0</v>
      </c>
      <c r="AC433" s="411">
        <f t="shared" si="166"/>
        <v>0</v>
      </c>
      <c r="AD433" s="411">
        <f t="shared" si="166"/>
        <v>0</v>
      </c>
      <c r="AE433" s="411">
        <f t="shared" si="166"/>
        <v>0</v>
      </c>
      <c r="AF433" s="411">
        <f t="shared" si="166"/>
        <v>0</v>
      </c>
      <c r="AG433" s="411">
        <f t="shared" si="166"/>
        <v>0</v>
      </c>
      <c r="AH433" s="411">
        <f t="shared" si="166"/>
        <v>0</v>
      </c>
      <c r="AI433" s="411">
        <f t="shared" si="166"/>
        <v>0</v>
      </c>
      <c r="AJ433" s="411">
        <f t="shared" si="166"/>
        <v>0</v>
      </c>
      <c r="AK433" s="411">
        <f t="shared" si="166"/>
        <v>0</v>
      </c>
      <c r="AL433" s="411">
        <f t="shared" si="16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v>690126.12199999997</v>
      </c>
      <c r="E436" s="755">
        <v>690126.12155282684</v>
      </c>
      <c r="F436" s="755">
        <v>690126.12155282684</v>
      </c>
      <c r="G436" s="755">
        <v>690126.12155282684</v>
      </c>
      <c r="H436" s="755">
        <v>690126.12155282684</v>
      </c>
      <c r="I436" s="755">
        <v>690126.12155282684</v>
      </c>
      <c r="J436" s="755">
        <v>675567.65996623086</v>
      </c>
      <c r="K436" s="755">
        <v>675567.65996623086</v>
      </c>
      <c r="L436" s="755">
        <v>675567.65996623086</v>
      </c>
      <c r="M436" s="755">
        <v>613890.94657626189</v>
      </c>
      <c r="N436" s="295">
        <v>12</v>
      </c>
      <c r="O436" s="295">
        <v>138.06100000000001</v>
      </c>
      <c r="P436" s="755">
        <v>138.06126378972598</v>
      </c>
      <c r="Q436" s="755">
        <v>138.06126378972598</v>
      </c>
      <c r="R436" s="755">
        <v>138.06126378972598</v>
      </c>
      <c r="S436" s="755">
        <v>138.06126378972598</v>
      </c>
      <c r="T436" s="755">
        <v>138.06126378972598</v>
      </c>
      <c r="U436" s="755">
        <v>135.56374940562054</v>
      </c>
      <c r="V436" s="755">
        <v>135.56374940562054</v>
      </c>
      <c r="W436" s="755">
        <v>135.56374940562054</v>
      </c>
      <c r="X436" s="755">
        <v>124.98306559232384</v>
      </c>
      <c r="Y436" s="415"/>
      <c r="Z436" s="767">
        <v>0.20736575726007719</v>
      </c>
      <c r="AA436" s="767">
        <v>0.13006646989578008</v>
      </c>
      <c r="AB436" s="767">
        <v>0.66616867149684589</v>
      </c>
      <c r="AC436" s="415"/>
      <c r="AD436" s="415"/>
      <c r="AE436" s="415"/>
      <c r="AF436" s="415"/>
      <c r="AG436" s="415"/>
      <c r="AH436" s="415"/>
      <c r="AI436" s="415"/>
      <c r="AJ436" s="415"/>
      <c r="AK436" s="415"/>
      <c r="AL436" s="415"/>
      <c r="AM436" s="296">
        <f>SUM(Y436:AL436)</f>
        <v>1.0036008986527032</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0.20736575726007719</v>
      </c>
      <c r="AA437" s="411">
        <f t="shared" ref="AA437:AL437" si="167">AA436</f>
        <v>0.13006646989578008</v>
      </c>
      <c r="AB437" s="411">
        <f t="shared" si="167"/>
        <v>0.66616867149684589</v>
      </c>
      <c r="AC437" s="411">
        <f t="shared" si="167"/>
        <v>0</v>
      </c>
      <c r="AD437" s="411">
        <f t="shared" si="167"/>
        <v>0</v>
      </c>
      <c r="AE437" s="411">
        <f t="shared" si="167"/>
        <v>0</v>
      </c>
      <c r="AF437" s="411">
        <f t="shared" si="167"/>
        <v>0</v>
      </c>
      <c r="AG437" s="411">
        <f t="shared" si="167"/>
        <v>0</v>
      </c>
      <c r="AH437" s="411">
        <f t="shared" si="167"/>
        <v>0</v>
      </c>
      <c r="AI437" s="411">
        <f t="shared" si="167"/>
        <v>0</v>
      </c>
      <c r="AJ437" s="411">
        <f t="shared" si="167"/>
        <v>0</v>
      </c>
      <c r="AK437" s="411">
        <f t="shared" si="167"/>
        <v>0</v>
      </c>
      <c r="AL437" s="411">
        <f t="shared" si="16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124150.94100000001</v>
      </c>
      <c r="E439" s="755">
        <v>120398.74585710208</v>
      </c>
      <c r="F439" s="755">
        <v>99971.523984300919</v>
      </c>
      <c r="G439" s="755">
        <v>78489.095447615196</v>
      </c>
      <c r="H439" s="755">
        <v>78489.095447615196</v>
      </c>
      <c r="I439" s="755">
        <v>78489.095447615196</v>
      </c>
      <c r="J439" s="755">
        <v>78489.095447615196</v>
      </c>
      <c r="K439" s="755">
        <v>78489.095447615196</v>
      </c>
      <c r="L439" s="755">
        <v>78489.095447615196</v>
      </c>
      <c r="M439" s="755">
        <v>78489.095447615196</v>
      </c>
      <c r="N439" s="295">
        <v>12</v>
      </c>
      <c r="O439" s="295">
        <v>33.683</v>
      </c>
      <c r="P439" s="755">
        <v>32.725426752895977</v>
      </c>
      <c r="Q439" s="755">
        <v>27.21561759458076</v>
      </c>
      <c r="R439" s="755">
        <v>21.034402171832696</v>
      </c>
      <c r="S439" s="755">
        <v>21.034402171832696</v>
      </c>
      <c r="T439" s="755">
        <v>21.034402171832696</v>
      </c>
      <c r="U439" s="755">
        <v>21.034402171832696</v>
      </c>
      <c r="V439" s="755">
        <v>21.034402171832696</v>
      </c>
      <c r="W439" s="755">
        <v>21.034402171832696</v>
      </c>
      <c r="X439" s="755">
        <v>21.034402171832696</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68">AA439</f>
        <v>0</v>
      </c>
      <c r="AB440" s="411">
        <f t="shared" si="168"/>
        <v>0</v>
      </c>
      <c r="AC440" s="411">
        <f t="shared" si="168"/>
        <v>0</v>
      </c>
      <c r="AD440" s="411">
        <f t="shared" si="168"/>
        <v>0</v>
      </c>
      <c r="AE440" s="411">
        <f t="shared" si="168"/>
        <v>0</v>
      </c>
      <c r="AF440" s="411">
        <f t="shared" si="168"/>
        <v>0</v>
      </c>
      <c r="AG440" s="411">
        <f t="shared" si="168"/>
        <v>0</v>
      </c>
      <c r="AH440" s="411">
        <f t="shared" si="168"/>
        <v>0</v>
      </c>
      <c r="AI440" s="411">
        <f t="shared" si="168"/>
        <v>0</v>
      </c>
      <c r="AJ440" s="411">
        <f t="shared" si="168"/>
        <v>0</v>
      </c>
      <c r="AK440" s="411">
        <f t="shared" si="168"/>
        <v>0</v>
      </c>
      <c r="AL440" s="411">
        <f t="shared" si="16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69">AB442</f>
        <v>0</v>
      </c>
      <c r="AC443" s="411">
        <f t="shared" si="169"/>
        <v>0</v>
      </c>
      <c r="AD443" s="411">
        <f t="shared" si="169"/>
        <v>0</v>
      </c>
      <c r="AE443" s="411">
        <f t="shared" si="169"/>
        <v>0</v>
      </c>
      <c r="AF443" s="411">
        <f t="shared" si="169"/>
        <v>0</v>
      </c>
      <c r="AG443" s="411">
        <f t="shared" si="169"/>
        <v>0</v>
      </c>
      <c r="AH443" s="411">
        <f t="shared" si="169"/>
        <v>0</v>
      </c>
      <c r="AI443" s="411">
        <f t="shared" si="169"/>
        <v>0</v>
      </c>
      <c r="AJ443" s="411">
        <f t="shared" si="169"/>
        <v>0</v>
      </c>
      <c r="AK443" s="411">
        <f t="shared" si="169"/>
        <v>0</v>
      </c>
      <c r="AL443" s="411">
        <f t="shared" si="16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70">AB445</f>
        <v>0</v>
      </c>
      <c r="AC446" s="411">
        <f t="shared" si="170"/>
        <v>0</v>
      </c>
      <c r="AD446" s="411">
        <f t="shared" si="170"/>
        <v>0</v>
      </c>
      <c r="AE446" s="411">
        <f t="shared" si="170"/>
        <v>0</v>
      </c>
      <c r="AF446" s="411">
        <f t="shared" si="170"/>
        <v>0</v>
      </c>
      <c r="AG446" s="411">
        <f t="shared" si="170"/>
        <v>0</v>
      </c>
      <c r="AH446" s="411">
        <f t="shared" si="170"/>
        <v>0</v>
      </c>
      <c r="AI446" s="411">
        <f t="shared" si="170"/>
        <v>0</v>
      </c>
      <c r="AJ446" s="411">
        <f t="shared" si="170"/>
        <v>0</v>
      </c>
      <c r="AK446" s="411">
        <f t="shared" si="170"/>
        <v>0</v>
      </c>
      <c r="AL446" s="411">
        <f t="shared" si="17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71">AA448</f>
        <v>0</v>
      </c>
      <c r="AB449" s="411">
        <f t="shared" si="171"/>
        <v>0</v>
      </c>
      <c r="AC449" s="411">
        <f t="shared" si="171"/>
        <v>0</v>
      </c>
      <c r="AD449" s="411">
        <f t="shared" si="171"/>
        <v>0</v>
      </c>
      <c r="AE449" s="411">
        <f t="shared" si="171"/>
        <v>0</v>
      </c>
      <c r="AF449" s="411">
        <f t="shared" si="171"/>
        <v>0</v>
      </c>
      <c r="AG449" s="411">
        <f t="shared" si="171"/>
        <v>0</v>
      </c>
      <c r="AH449" s="411">
        <f t="shared" si="171"/>
        <v>0</v>
      </c>
      <c r="AI449" s="411">
        <f t="shared" si="171"/>
        <v>0</v>
      </c>
      <c r="AJ449" s="411">
        <f t="shared" si="171"/>
        <v>0</v>
      </c>
      <c r="AK449" s="411">
        <f t="shared" si="171"/>
        <v>0</v>
      </c>
      <c r="AL449" s="411">
        <f t="shared" si="17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72">AA451</f>
        <v>0</v>
      </c>
      <c r="AB452" s="411">
        <f t="shared" si="172"/>
        <v>0</v>
      </c>
      <c r="AC452" s="411">
        <f t="shared" si="172"/>
        <v>0</v>
      </c>
      <c r="AD452" s="411">
        <f t="shared" si="172"/>
        <v>0</v>
      </c>
      <c r="AE452" s="411">
        <f t="shared" si="172"/>
        <v>0</v>
      </c>
      <c r="AF452" s="411">
        <f t="shared" si="172"/>
        <v>0</v>
      </c>
      <c r="AG452" s="411">
        <f t="shared" si="172"/>
        <v>0</v>
      </c>
      <c r="AH452" s="411">
        <f t="shared" si="172"/>
        <v>0</v>
      </c>
      <c r="AI452" s="411">
        <f t="shared" si="172"/>
        <v>0</v>
      </c>
      <c r="AJ452" s="411">
        <f t="shared" si="172"/>
        <v>0</v>
      </c>
      <c r="AK452" s="411">
        <f t="shared" si="172"/>
        <v>0</v>
      </c>
      <c r="AL452" s="411">
        <f t="shared" si="17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486</v>
      </c>
      <c r="C454" s="291" t="s">
        <v>25</v>
      </c>
      <c r="D454" s="295"/>
      <c r="E454" s="295"/>
      <c r="F454" s="295"/>
      <c r="G454" s="295"/>
      <c r="H454" s="295"/>
      <c r="I454" s="295"/>
      <c r="J454" s="295"/>
      <c r="K454" s="295"/>
      <c r="L454" s="295"/>
      <c r="M454" s="295"/>
      <c r="N454" s="291"/>
      <c r="O454" s="295">
        <v>0.54800000000000004</v>
      </c>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73">AA454</f>
        <v>0</v>
      </c>
      <c r="AB455" s="411">
        <f t="shared" si="173"/>
        <v>0</v>
      </c>
      <c r="AC455" s="411">
        <f t="shared" si="173"/>
        <v>0</v>
      </c>
      <c r="AD455" s="411">
        <f t="shared" si="173"/>
        <v>0</v>
      </c>
      <c r="AE455" s="411">
        <f t="shared" si="173"/>
        <v>0</v>
      </c>
      <c r="AF455" s="411">
        <f t="shared" si="173"/>
        <v>0</v>
      </c>
      <c r="AG455" s="411">
        <f t="shared" si="173"/>
        <v>0</v>
      </c>
      <c r="AH455" s="411">
        <f t="shared" si="173"/>
        <v>0</v>
      </c>
      <c r="AI455" s="411">
        <f t="shared" si="173"/>
        <v>0</v>
      </c>
      <c r="AJ455" s="411">
        <f t="shared" si="173"/>
        <v>0</v>
      </c>
      <c r="AK455" s="411">
        <f t="shared" si="173"/>
        <v>0</v>
      </c>
      <c r="AL455" s="411">
        <f t="shared" si="17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v>23.916</v>
      </c>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74">AA457</f>
        <v>0</v>
      </c>
      <c r="AB458" s="411">
        <f t="shared" si="174"/>
        <v>0</v>
      </c>
      <c r="AC458" s="411">
        <f t="shared" si="174"/>
        <v>0</v>
      </c>
      <c r="AD458" s="411">
        <f t="shared" si="174"/>
        <v>0</v>
      </c>
      <c r="AE458" s="411">
        <f t="shared" si="174"/>
        <v>0</v>
      </c>
      <c r="AF458" s="411">
        <f t="shared" si="174"/>
        <v>0</v>
      </c>
      <c r="AG458" s="411">
        <f t="shared" si="174"/>
        <v>0</v>
      </c>
      <c r="AH458" s="411">
        <f t="shared" si="174"/>
        <v>0</v>
      </c>
      <c r="AI458" s="411">
        <f t="shared" si="174"/>
        <v>0</v>
      </c>
      <c r="AJ458" s="411">
        <f t="shared" si="174"/>
        <v>0</v>
      </c>
      <c r="AK458" s="411">
        <f t="shared" si="174"/>
        <v>0</v>
      </c>
      <c r="AL458" s="411">
        <f t="shared" si="17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75">AA461</f>
        <v>0</v>
      </c>
      <c r="AB462" s="411">
        <f t="shared" si="175"/>
        <v>0</v>
      </c>
      <c r="AC462" s="411">
        <f t="shared" si="175"/>
        <v>0</v>
      </c>
      <c r="AD462" s="411">
        <f t="shared" si="175"/>
        <v>0</v>
      </c>
      <c r="AE462" s="411">
        <f t="shared" si="175"/>
        <v>0</v>
      </c>
      <c r="AF462" s="411">
        <f t="shared" si="175"/>
        <v>0</v>
      </c>
      <c r="AG462" s="411">
        <f t="shared" si="175"/>
        <v>0</v>
      </c>
      <c r="AH462" s="411">
        <f t="shared" si="175"/>
        <v>0</v>
      </c>
      <c r="AI462" s="411">
        <f t="shared" si="175"/>
        <v>0</v>
      </c>
      <c r="AJ462" s="411">
        <f t="shared" si="175"/>
        <v>0</v>
      </c>
      <c r="AK462" s="411">
        <f t="shared" si="175"/>
        <v>0</v>
      </c>
      <c r="AL462" s="411">
        <f t="shared" si="17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76">AA464</f>
        <v>0</v>
      </c>
      <c r="AB465" s="411">
        <f t="shared" si="176"/>
        <v>0</v>
      </c>
      <c r="AC465" s="411">
        <f t="shared" si="176"/>
        <v>0</v>
      </c>
      <c r="AD465" s="411">
        <f t="shared" si="176"/>
        <v>0</v>
      </c>
      <c r="AE465" s="411">
        <f t="shared" si="176"/>
        <v>0</v>
      </c>
      <c r="AF465" s="411">
        <f t="shared" si="176"/>
        <v>0</v>
      </c>
      <c r="AG465" s="411">
        <f t="shared" si="176"/>
        <v>0</v>
      </c>
      <c r="AH465" s="411">
        <f t="shared" si="176"/>
        <v>0</v>
      </c>
      <c r="AI465" s="411">
        <f t="shared" si="176"/>
        <v>0</v>
      </c>
      <c r="AJ465" s="411">
        <f t="shared" si="176"/>
        <v>0</v>
      </c>
      <c r="AK465" s="411">
        <f t="shared" si="176"/>
        <v>0</v>
      </c>
      <c r="AL465" s="411">
        <f t="shared" si="17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v>2269.0889999999999</v>
      </c>
      <c r="E467" s="755">
        <v>2269.0886399999999</v>
      </c>
      <c r="F467" s="755">
        <v>2269.0886399999999</v>
      </c>
      <c r="G467" s="755">
        <v>2269.0886399999999</v>
      </c>
      <c r="H467" s="755">
        <v>2269.0886399999999</v>
      </c>
      <c r="I467" s="755">
        <v>2269.0886399999999</v>
      </c>
      <c r="J467" s="755">
        <v>2269.0886399999999</v>
      </c>
      <c r="K467" s="755">
        <v>2269.0886399999999</v>
      </c>
      <c r="L467" s="755">
        <v>2269.0886399999999</v>
      </c>
      <c r="M467" s="755">
        <v>2269.0886399999999</v>
      </c>
      <c r="N467" s="295">
        <v>12</v>
      </c>
      <c r="O467" s="295">
        <v>0.45446309999999995</v>
      </c>
      <c r="P467" s="755">
        <v>0.45446309999999995</v>
      </c>
      <c r="Q467" s="755">
        <v>0.45446309999999995</v>
      </c>
      <c r="R467" s="755">
        <v>0.45446309999999995</v>
      </c>
      <c r="S467" s="755">
        <v>0.45446309999999995</v>
      </c>
      <c r="T467" s="755">
        <v>0.45446309999999995</v>
      </c>
      <c r="U467" s="755">
        <v>0.45446309999999995</v>
      </c>
      <c r="V467" s="755">
        <v>0.45446309999999995</v>
      </c>
      <c r="W467" s="755">
        <v>0.45446309999999995</v>
      </c>
      <c r="X467" s="755">
        <v>0.45446309999999995</v>
      </c>
      <c r="Y467" s="410"/>
      <c r="Z467" s="415">
        <v>1</v>
      </c>
      <c r="AA467" s="415"/>
      <c r="AB467" s="415"/>
      <c r="AC467" s="415"/>
      <c r="AD467" s="415"/>
      <c r="AE467" s="415"/>
      <c r="AF467" s="415"/>
      <c r="AG467" s="415"/>
      <c r="AH467" s="415"/>
      <c r="AI467" s="415"/>
      <c r="AJ467" s="415"/>
      <c r="AK467" s="415"/>
      <c r="AL467" s="415"/>
      <c r="AM467" s="296">
        <f>SUM(Y467:AL467)</f>
        <v>1</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1</v>
      </c>
      <c r="AA468" s="411">
        <f t="shared" ref="AA468:AL468" si="177">AA467</f>
        <v>0</v>
      </c>
      <c r="AB468" s="411">
        <f t="shared" si="177"/>
        <v>0</v>
      </c>
      <c r="AC468" s="411">
        <f t="shared" si="177"/>
        <v>0</v>
      </c>
      <c r="AD468" s="411">
        <f t="shared" si="177"/>
        <v>0</v>
      </c>
      <c r="AE468" s="411">
        <f t="shared" si="177"/>
        <v>0</v>
      </c>
      <c r="AF468" s="411">
        <f t="shared" si="177"/>
        <v>0</v>
      </c>
      <c r="AG468" s="411">
        <f t="shared" si="177"/>
        <v>0</v>
      </c>
      <c r="AH468" s="411">
        <f t="shared" si="177"/>
        <v>0</v>
      </c>
      <c r="AI468" s="411">
        <f t="shared" si="177"/>
        <v>0</v>
      </c>
      <c r="AJ468" s="411">
        <f t="shared" si="177"/>
        <v>0</v>
      </c>
      <c r="AK468" s="411">
        <f t="shared" si="177"/>
        <v>0</v>
      </c>
      <c r="AL468" s="411">
        <f t="shared" si="17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78">AA470</f>
        <v>0</v>
      </c>
      <c r="AB471" s="411">
        <f t="shared" si="178"/>
        <v>0</v>
      </c>
      <c r="AC471" s="411">
        <f t="shared" si="178"/>
        <v>0</v>
      </c>
      <c r="AD471" s="411">
        <f t="shared" si="178"/>
        <v>0</v>
      </c>
      <c r="AE471" s="411">
        <f t="shared" si="178"/>
        <v>0</v>
      </c>
      <c r="AF471" s="411">
        <f t="shared" si="178"/>
        <v>0</v>
      </c>
      <c r="AG471" s="411">
        <f t="shared" si="178"/>
        <v>0</v>
      </c>
      <c r="AH471" s="411">
        <f t="shared" si="178"/>
        <v>0</v>
      </c>
      <c r="AI471" s="411">
        <f t="shared" si="178"/>
        <v>0</v>
      </c>
      <c r="AJ471" s="411">
        <f t="shared" si="178"/>
        <v>0</v>
      </c>
      <c r="AK471" s="411">
        <f t="shared" si="178"/>
        <v>0</v>
      </c>
      <c r="AL471" s="411">
        <f t="shared" si="17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79">AA473</f>
        <v>0</v>
      </c>
      <c r="AB474" s="411">
        <f t="shared" si="179"/>
        <v>0</v>
      </c>
      <c r="AC474" s="411">
        <f t="shared" si="179"/>
        <v>0</v>
      </c>
      <c r="AD474" s="411">
        <f t="shared" si="179"/>
        <v>0</v>
      </c>
      <c r="AE474" s="411">
        <f t="shared" si="179"/>
        <v>0</v>
      </c>
      <c r="AF474" s="411">
        <f t="shared" si="179"/>
        <v>0</v>
      </c>
      <c r="AG474" s="411">
        <f t="shared" si="179"/>
        <v>0</v>
      </c>
      <c r="AH474" s="411">
        <f t="shared" si="179"/>
        <v>0</v>
      </c>
      <c r="AI474" s="411">
        <f t="shared" si="179"/>
        <v>0</v>
      </c>
      <c r="AJ474" s="411">
        <f t="shared" si="179"/>
        <v>0</v>
      </c>
      <c r="AK474" s="411">
        <f t="shared" si="179"/>
        <v>0</v>
      </c>
      <c r="AL474" s="411">
        <f t="shared" si="17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v>4810.1689999999999</v>
      </c>
      <c r="E477" s="755">
        <v>4805.1863346099854</v>
      </c>
      <c r="F477" s="755">
        <v>4442.9659442901611</v>
      </c>
      <c r="G477" s="755">
        <v>4281.7847309112549</v>
      </c>
      <c r="H477" s="755">
        <v>4120.6035099029541</v>
      </c>
      <c r="I477" s="755">
        <v>4120.6035099029541</v>
      </c>
      <c r="J477" s="755">
        <v>4120.6035099029541</v>
      </c>
      <c r="K477" s="755">
        <v>4120.6035099029541</v>
      </c>
      <c r="L477" s="755">
        <v>2788.15185546875</v>
      </c>
      <c r="M477" s="755">
        <v>2634.15185546875</v>
      </c>
      <c r="N477" s="291"/>
      <c r="O477" s="295">
        <v>0.71599999999999997</v>
      </c>
      <c r="P477" s="755">
        <v>0.71581002755556256</v>
      </c>
      <c r="Q477" s="755">
        <v>0.69694435701239854</v>
      </c>
      <c r="R477" s="755">
        <v>0.68853490252513438</v>
      </c>
      <c r="S477" s="755">
        <v>0.68012544757220894</v>
      </c>
      <c r="T477" s="755">
        <v>0.68012544757220894</v>
      </c>
      <c r="U477" s="755">
        <v>0.68012544757220894</v>
      </c>
      <c r="V477" s="755">
        <v>0.68012544757220894</v>
      </c>
      <c r="W477" s="755">
        <v>0.61073782294988632</v>
      </c>
      <c r="X477" s="755">
        <v>0.44583781808614731</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80">AA477</f>
        <v>0</v>
      </c>
      <c r="AB478" s="411">
        <f t="shared" si="180"/>
        <v>0</v>
      </c>
      <c r="AC478" s="411">
        <f t="shared" si="180"/>
        <v>0</v>
      </c>
      <c r="AD478" s="411">
        <f t="shared" si="180"/>
        <v>0</v>
      </c>
      <c r="AE478" s="411">
        <f t="shared" si="180"/>
        <v>0</v>
      </c>
      <c r="AF478" s="411">
        <f t="shared" si="180"/>
        <v>0</v>
      </c>
      <c r="AG478" s="411">
        <f t="shared" si="180"/>
        <v>0</v>
      </c>
      <c r="AH478" s="411">
        <f t="shared" si="180"/>
        <v>0</v>
      </c>
      <c r="AI478" s="411">
        <f t="shared" si="180"/>
        <v>0</v>
      </c>
      <c r="AJ478" s="411">
        <f t="shared" si="180"/>
        <v>0</v>
      </c>
      <c r="AK478" s="411">
        <f t="shared" si="180"/>
        <v>0</v>
      </c>
      <c r="AL478" s="411">
        <f t="shared" si="18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81">AA481</f>
        <v>0</v>
      </c>
      <c r="AB482" s="411">
        <f t="shared" si="181"/>
        <v>0</v>
      </c>
      <c r="AC482" s="411">
        <f t="shared" si="181"/>
        <v>0</v>
      </c>
      <c r="AD482" s="411">
        <f t="shared" si="181"/>
        <v>0</v>
      </c>
      <c r="AE482" s="411">
        <f t="shared" si="181"/>
        <v>0</v>
      </c>
      <c r="AF482" s="411">
        <f t="shared" si="181"/>
        <v>0</v>
      </c>
      <c r="AG482" s="411">
        <f t="shared" si="181"/>
        <v>0</v>
      </c>
      <c r="AH482" s="411">
        <f t="shared" si="181"/>
        <v>0</v>
      </c>
      <c r="AI482" s="411">
        <f t="shared" si="181"/>
        <v>0</v>
      </c>
      <c r="AJ482" s="411">
        <f t="shared" si="181"/>
        <v>0</v>
      </c>
      <c r="AK482" s="411">
        <f t="shared" si="181"/>
        <v>0</v>
      </c>
      <c r="AL482" s="411">
        <f t="shared" si="18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82">AA484</f>
        <v>0</v>
      </c>
      <c r="AB485" s="411">
        <f t="shared" si="182"/>
        <v>0</v>
      </c>
      <c r="AC485" s="411">
        <f t="shared" si="182"/>
        <v>0</v>
      </c>
      <c r="AD485" s="411">
        <f t="shared" si="182"/>
        <v>0</v>
      </c>
      <c r="AE485" s="411">
        <f t="shared" si="182"/>
        <v>0</v>
      </c>
      <c r="AF485" s="411">
        <f t="shared" si="182"/>
        <v>0</v>
      </c>
      <c r="AG485" s="411">
        <f t="shared" si="182"/>
        <v>0</v>
      </c>
      <c r="AH485" s="411">
        <f t="shared" si="182"/>
        <v>0</v>
      </c>
      <c r="AI485" s="411">
        <f t="shared" si="182"/>
        <v>0</v>
      </c>
      <c r="AJ485" s="411">
        <f t="shared" si="182"/>
        <v>0</v>
      </c>
      <c r="AK485" s="411">
        <f t="shared" si="182"/>
        <v>0</v>
      </c>
      <c r="AL485" s="411">
        <f t="shared" si="18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83">AA488</f>
        <v>0</v>
      </c>
      <c r="AB489" s="411">
        <f t="shared" si="183"/>
        <v>0</v>
      </c>
      <c r="AC489" s="411">
        <f t="shared" si="183"/>
        <v>0</v>
      </c>
      <c r="AD489" s="411">
        <f t="shared" si="183"/>
        <v>0</v>
      </c>
      <c r="AE489" s="411">
        <f t="shared" si="183"/>
        <v>0</v>
      </c>
      <c r="AF489" s="411">
        <f t="shared" si="183"/>
        <v>0</v>
      </c>
      <c r="AG489" s="411">
        <f t="shared" si="183"/>
        <v>0</v>
      </c>
      <c r="AH489" s="411">
        <f t="shared" si="183"/>
        <v>0</v>
      </c>
      <c r="AI489" s="411">
        <f t="shared" si="183"/>
        <v>0</v>
      </c>
      <c r="AJ489" s="411">
        <f t="shared" si="183"/>
        <v>0</v>
      </c>
      <c r="AK489" s="411">
        <f t="shared" si="183"/>
        <v>0</v>
      </c>
      <c r="AL489" s="411">
        <f t="shared" si="18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84">AA491</f>
        <v>0</v>
      </c>
      <c r="AB492" s="411">
        <f t="shared" si="184"/>
        <v>0</v>
      </c>
      <c r="AC492" s="411">
        <f t="shared" si="184"/>
        <v>0</v>
      </c>
      <c r="AD492" s="411">
        <f t="shared" si="184"/>
        <v>0</v>
      </c>
      <c r="AE492" s="411">
        <f t="shared" si="184"/>
        <v>0</v>
      </c>
      <c r="AF492" s="411">
        <f t="shared" si="184"/>
        <v>0</v>
      </c>
      <c r="AG492" s="411">
        <f t="shared" si="184"/>
        <v>0</v>
      </c>
      <c r="AH492" s="411">
        <f t="shared" si="184"/>
        <v>0</v>
      </c>
      <c r="AI492" s="411">
        <f t="shared" si="184"/>
        <v>0</v>
      </c>
      <c r="AJ492" s="411">
        <f t="shared" si="184"/>
        <v>0</v>
      </c>
      <c r="AK492" s="411">
        <f t="shared" si="184"/>
        <v>0</v>
      </c>
      <c r="AL492" s="411">
        <f t="shared" si="18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85">AA494</f>
        <v>0</v>
      </c>
      <c r="AB495" s="411">
        <f t="shared" si="185"/>
        <v>0</v>
      </c>
      <c r="AC495" s="411">
        <f t="shared" si="185"/>
        <v>0</v>
      </c>
      <c r="AD495" s="411">
        <f t="shared" si="185"/>
        <v>0</v>
      </c>
      <c r="AE495" s="411">
        <f t="shared" si="185"/>
        <v>0</v>
      </c>
      <c r="AF495" s="411">
        <f t="shared" si="185"/>
        <v>0</v>
      </c>
      <c r="AG495" s="411">
        <f t="shared" si="185"/>
        <v>0</v>
      </c>
      <c r="AH495" s="411">
        <f t="shared" si="185"/>
        <v>0</v>
      </c>
      <c r="AI495" s="411">
        <f t="shared" si="185"/>
        <v>0</v>
      </c>
      <c r="AJ495" s="411">
        <f t="shared" si="185"/>
        <v>0</v>
      </c>
      <c r="AK495" s="411">
        <f t="shared" si="185"/>
        <v>0</v>
      </c>
      <c r="AL495" s="411">
        <f t="shared" si="18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86">Z497</f>
        <v>0</v>
      </c>
      <c r="AA498" s="411">
        <f t="shared" si="186"/>
        <v>0</v>
      </c>
      <c r="AB498" s="411">
        <f t="shared" si="186"/>
        <v>0</v>
      </c>
      <c r="AC498" s="411">
        <f t="shared" si="186"/>
        <v>0</v>
      </c>
      <c r="AD498" s="411">
        <f t="shared" si="186"/>
        <v>0</v>
      </c>
      <c r="AE498" s="411">
        <f t="shared" si="186"/>
        <v>0</v>
      </c>
      <c r="AF498" s="411">
        <f t="shared" si="186"/>
        <v>0</v>
      </c>
      <c r="AG498" s="411">
        <f t="shared" si="186"/>
        <v>0</v>
      </c>
      <c r="AH498" s="411">
        <f t="shared" si="186"/>
        <v>0</v>
      </c>
      <c r="AI498" s="411">
        <f t="shared" si="186"/>
        <v>0</v>
      </c>
      <c r="AJ498" s="411">
        <f t="shared" si="186"/>
        <v>0</v>
      </c>
      <c r="AK498" s="411">
        <f t="shared" si="186"/>
        <v>0</v>
      </c>
      <c r="AL498" s="411">
        <f t="shared" si="18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87">Z500</f>
        <v>0</v>
      </c>
      <c r="AA501" s="411">
        <f t="shared" si="187"/>
        <v>0</v>
      </c>
      <c r="AB501" s="411">
        <f t="shared" si="187"/>
        <v>0</v>
      </c>
      <c r="AC501" s="411">
        <f t="shared" si="187"/>
        <v>0</v>
      </c>
      <c r="AD501" s="411">
        <f t="shared" si="187"/>
        <v>0</v>
      </c>
      <c r="AE501" s="411">
        <f t="shared" si="187"/>
        <v>0</v>
      </c>
      <c r="AF501" s="411">
        <f t="shared" si="187"/>
        <v>0</v>
      </c>
      <c r="AG501" s="411">
        <f t="shared" si="187"/>
        <v>0</v>
      </c>
      <c r="AH501" s="411">
        <f t="shared" si="187"/>
        <v>0</v>
      </c>
      <c r="AI501" s="411">
        <f t="shared" si="187"/>
        <v>0</v>
      </c>
      <c r="AJ501" s="411">
        <f t="shared" si="187"/>
        <v>0</v>
      </c>
      <c r="AK501" s="411">
        <f t="shared" si="187"/>
        <v>0</v>
      </c>
      <c r="AL501" s="411">
        <f t="shared" si="18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88">Z504</f>
        <v>0</v>
      </c>
      <c r="AA505" s="411">
        <f t="shared" si="188"/>
        <v>0</v>
      </c>
      <c r="AB505" s="411">
        <f t="shared" si="188"/>
        <v>0</v>
      </c>
      <c r="AC505" s="411">
        <f t="shared" si="188"/>
        <v>0</v>
      </c>
      <c r="AD505" s="411">
        <f t="shared" si="188"/>
        <v>0</v>
      </c>
      <c r="AE505" s="411">
        <f t="shared" si="188"/>
        <v>0</v>
      </c>
      <c r="AF505" s="411">
        <f t="shared" si="188"/>
        <v>0</v>
      </c>
      <c r="AG505" s="411">
        <f t="shared" si="188"/>
        <v>0</v>
      </c>
      <c r="AH505" s="411">
        <f t="shared" si="188"/>
        <v>0</v>
      </c>
      <c r="AI505" s="411">
        <f t="shared" si="188"/>
        <v>0</v>
      </c>
      <c r="AJ505" s="411">
        <f t="shared" si="188"/>
        <v>0</v>
      </c>
      <c r="AK505" s="411">
        <f t="shared" si="188"/>
        <v>0</v>
      </c>
      <c r="AL505" s="411">
        <f t="shared" si="18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491</v>
      </c>
      <c r="C507" s="291" t="s">
        <v>25</v>
      </c>
      <c r="D507" s="295"/>
      <c r="E507" s="295"/>
      <c r="F507" s="295"/>
      <c r="G507" s="295"/>
      <c r="H507" s="295"/>
      <c r="I507" s="295"/>
      <c r="J507" s="295"/>
      <c r="K507" s="295"/>
      <c r="L507" s="295"/>
      <c r="M507" s="295"/>
      <c r="N507" s="295">
        <v>0</v>
      </c>
      <c r="O507" s="295">
        <v>36.255000000000003</v>
      </c>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89">Z507</f>
        <v>0</v>
      </c>
      <c r="AA508" s="411">
        <f t="shared" si="189"/>
        <v>0</v>
      </c>
      <c r="AB508" s="411">
        <f t="shared" si="189"/>
        <v>0</v>
      </c>
      <c r="AC508" s="411">
        <f t="shared" si="189"/>
        <v>0</v>
      </c>
      <c r="AD508" s="411">
        <f t="shared" si="189"/>
        <v>0</v>
      </c>
      <c r="AE508" s="411">
        <f t="shared" si="189"/>
        <v>0</v>
      </c>
      <c r="AF508" s="411">
        <f t="shared" si="189"/>
        <v>0</v>
      </c>
      <c r="AG508" s="411">
        <f t="shared" si="189"/>
        <v>0</v>
      </c>
      <c r="AH508" s="411">
        <f t="shared" si="189"/>
        <v>0</v>
      </c>
      <c r="AI508" s="411">
        <f t="shared" si="189"/>
        <v>0</v>
      </c>
      <c r="AJ508" s="411">
        <f t="shared" si="189"/>
        <v>0</v>
      </c>
      <c r="AK508" s="411">
        <f t="shared" si="189"/>
        <v>0</v>
      </c>
      <c r="AL508" s="411">
        <f t="shared" si="18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90">Z510</f>
        <v>0</v>
      </c>
      <c r="AA511" s="411">
        <f t="shared" si="190"/>
        <v>0</v>
      </c>
      <c r="AB511" s="411">
        <f t="shared" si="190"/>
        <v>0</v>
      </c>
      <c r="AC511" s="411">
        <f t="shared" si="190"/>
        <v>0</v>
      </c>
      <c r="AD511" s="411">
        <f t="shared" si="190"/>
        <v>0</v>
      </c>
      <c r="AE511" s="411">
        <f t="shared" si="190"/>
        <v>0</v>
      </c>
      <c r="AF511" s="411">
        <f t="shared" si="190"/>
        <v>0</v>
      </c>
      <c r="AG511" s="411">
        <f t="shared" si="190"/>
        <v>0</v>
      </c>
      <c r="AH511" s="411">
        <f t="shared" si="190"/>
        <v>0</v>
      </c>
      <c r="AI511" s="411">
        <f t="shared" si="190"/>
        <v>0</v>
      </c>
      <c r="AJ511" s="411">
        <f t="shared" si="190"/>
        <v>0</v>
      </c>
      <c r="AK511" s="411">
        <f t="shared" si="19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980338.451</v>
      </c>
      <c r="E513" s="329"/>
      <c r="F513" s="329"/>
      <c r="G513" s="329"/>
      <c r="H513" s="329"/>
      <c r="I513" s="329"/>
      <c r="J513" s="329"/>
      <c r="K513" s="329"/>
      <c r="L513" s="329"/>
      <c r="M513" s="329"/>
      <c r="N513" s="329"/>
      <c r="O513" s="329">
        <f>SUM(O408:O511)</f>
        <v>275.29846309999999</v>
      </c>
      <c r="P513" s="329"/>
      <c r="Q513" s="329"/>
      <c r="R513" s="329"/>
      <c r="S513" s="329"/>
      <c r="T513" s="329"/>
      <c r="U513" s="329"/>
      <c r="V513" s="329"/>
      <c r="W513" s="329"/>
      <c r="X513" s="329"/>
      <c r="Y513" s="329">
        <f>IF(Y407="kWh",SUMPRODUCT(D408:D511,Y408:Y511))</f>
        <v>163792.299</v>
      </c>
      <c r="Z513" s="329">
        <f>IF(Z407="kWh",SUMPRODUCT(D408:D511,Z408:Z511))</f>
        <v>269528.55589349038</v>
      </c>
      <c r="AA513" s="329">
        <f>IF(AA407="kW",SUMPRODUCT(N408:N511,O408:O511,AA408:AA511),SUMPRODUCT(D408:D511,AA408:AA511))</f>
        <v>215.48528280337553</v>
      </c>
      <c r="AB513" s="329">
        <f>IF(AB407="kW",SUMPRODUCT(N408:N511,O408:O511,AB408:AB511),SUMPRODUCT(D408:D511,AB408:AB511))</f>
        <v>1103.6629554663125</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384476</v>
      </c>
      <c r="Z514" s="328">
        <f>HLOOKUP(Z406,'2. LRAMVA Threshold'!$B$42:$Q$53,6,FALSE)</f>
        <v>220568</v>
      </c>
      <c r="AA514" s="328">
        <f>HLOOKUP(AA406,'2. LRAMVA Threshold'!$B$42:$Q$53,6,FALSE)</f>
        <v>958</v>
      </c>
      <c r="AB514" s="328">
        <f>HLOOKUP(AB406,'2. LRAMVA Threshold'!$B$42:$Q$53,6,FALSE)</f>
        <v>522</v>
      </c>
      <c r="AC514" s="328">
        <f>HLOOKUP(AC406,'2. LRAMVA Threshold'!$B$42:$Q$53,6,FALSE)</f>
        <v>2118</v>
      </c>
      <c r="AD514" s="328">
        <f>HLOOKUP(AD406,'2. LRAMVA Threshold'!$B$42:$Q$53,6,FALSE)</f>
        <v>1294</v>
      </c>
      <c r="AE514" s="328">
        <f>HLOOKUP(AE406,'2. LRAMVA Threshold'!$B$42:$Q$53,6,FALSE)</f>
        <v>0</v>
      </c>
      <c r="AF514" s="328">
        <f>HLOOKUP(AF406,'2. LRAMVA Threshold'!$B$42:$Q$53,6,FALSE)</f>
        <v>42</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2.2800000000000001E-2</v>
      </c>
      <c r="Z516" s="341">
        <f>HLOOKUP(Z$20,'3.  Distribution Rates'!$C$122:$P$133,6,FALSE)</f>
        <v>1.0800000000000001E-2</v>
      </c>
      <c r="AA516" s="341">
        <f>HLOOKUP(AA$20,'3.  Distribution Rates'!$C$122:$P$133,6,FALSE)</f>
        <v>2.3471000000000002</v>
      </c>
      <c r="AB516" s="341">
        <f>HLOOKUP(AB$20,'3.  Distribution Rates'!$C$122:$P$133,6,FALSE)</f>
        <v>1.0928</v>
      </c>
      <c r="AC516" s="341">
        <f>HLOOKUP(AC$20,'3.  Distribution Rates'!$C$122:$P$133,6,FALSE)</f>
        <v>1.7243999999999999</v>
      </c>
      <c r="AD516" s="341">
        <f>HLOOKUP(AD$20,'3.  Distribution Rates'!$C$122:$P$133,6,FALSE)</f>
        <v>6.5000000000000002E-2</v>
      </c>
      <c r="AE516" s="341">
        <f>HLOOKUP(AE$20,'3.  Distribution Rates'!$C$122:$P$133,6,FALSE)</f>
        <v>0</v>
      </c>
      <c r="AF516" s="341">
        <f>HLOOKUP(AF$20,'3.  Distribution Rates'!$C$122:$P$133,6,FALSE)</f>
        <v>24.043700000000001</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91">Z137*Z516</f>
        <v>0</v>
      </c>
      <c r="AA517" s="378">
        <f t="shared" si="191"/>
        <v>0</v>
      </c>
      <c r="AB517" s="378">
        <f t="shared" si="191"/>
        <v>0</v>
      </c>
      <c r="AC517" s="378">
        <f t="shared" si="191"/>
        <v>0</v>
      </c>
      <c r="AD517" s="378">
        <f t="shared" si="191"/>
        <v>0</v>
      </c>
      <c r="AE517" s="378">
        <f t="shared" si="191"/>
        <v>0</v>
      </c>
      <c r="AF517" s="378">
        <f t="shared" si="191"/>
        <v>0</v>
      </c>
      <c r="AG517" s="378">
        <f t="shared" si="191"/>
        <v>0</v>
      </c>
      <c r="AH517" s="378">
        <f t="shared" si="191"/>
        <v>0</v>
      </c>
      <c r="AI517" s="378">
        <f t="shared" si="191"/>
        <v>0</v>
      </c>
      <c r="AJ517" s="378">
        <f t="shared" si="191"/>
        <v>0</v>
      </c>
      <c r="AK517" s="378">
        <f t="shared" si="191"/>
        <v>0</v>
      </c>
      <c r="AL517" s="378">
        <f t="shared" si="19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1508.2884000000001</v>
      </c>
      <c r="Z518" s="378">
        <f t="shared" ref="Z518:AL518" si="192">Z266*Z516</f>
        <v>587.49010243928342</v>
      </c>
      <c r="AA518" s="378">
        <f t="shared" si="192"/>
        <v>446.78518694372929</v>
      </c>
      <c r="AB518" s="378">
        <f t="shared" si="192"/>
        <v>0</v>
      </c>
      <c r="AC518" s="378">
        <f t="shared" si="192"/>
        <v>0</v>
      </c>
      <c r="AD518" s="378">
        <f t="shared" si="192"/>
        <v>0</v>
      </c>
      <c r="AE518" s="378">
        <f t="shared" si="192"/>
        <v>0</v>
      </c>
      <c r="AF518" s="378">
        <f t="shared" si="192"/>
        <v>0</v>
      </c>
      <c r="AG518" s="378">
        <f t="shared" si="192"/>
        <v>0</v>
      </c>
      <c r="AH518" s="378">
        <f t="shared" si="192"/>
        <v>0</v>
      </c>
      <c r="AI518" s="378">
        <f t="shared" si="192"/>
        <v>0</v>
      </c>
      <c r="AJ518" s="378">
        <f t="shared" si="192"/>
        <v>0</v>
      </c>
      <c r="AK518" s="378">
        <f t="shared" si="192"/>
        <v>0</v>
      </c>
      <c r="AL518" s="378">
        <f t="shared" si="192"/>
        <v>0</v>
      </c>
      <c r="AM518" s="629">
        <f>SUM(Y518:AL518)</f>
        <v>2542.5636893830124</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1433.619323503435</v>
      </c>
      <c r="Z519" s="378">
        <f t="shared" ref="Z519:AL519" si="193">Z395*Z516</f>
        <v>1784.1170900798784</v>
      </c>
      <c r="AA519" s="378">
        <f t="shared" si="193"/>
        <v>317.5647239682861</v>
      </c>
      <c r="AB519" s="378">
        <f t="shared" si="193"/>
        <v>0</v>
      </c>
      <c r="AC519" s="378">
        <f t="shared" si="193"/>
        <v>0</v>
      </c>
      <c r="AD519" s="378">
        <f t="shared" si="193"/>
        <v>0</v>
      </c>
      <c r="AE519" s="378">
        <f t="shared" si="193"/>
        <v>0</v>
      </c>
      <c r="AF519" s="378">
        <f t="shared" si="193"/>
        <v>0</v>
      </c>
      <c r="AG519" s="378">
        <f t="shared" si="193"/>
        <v>0</v>
      </c>
      <c r="AH519" s="378">
        <f t="shared" si="193"/>
        <v>0</v>
      </c>
      <c r="AI519" s="378">
        <f t="shared" si="193"/>
        <v>0</v>
      </c>
      <c r="AJ519" s="378">
        <f t="shared" si="193"/>
        <v>0</v>
      </c>
      <c r="AK519" s="378">
        <f t="shared" si="193"/>
        <v>0</v>
      </c>
      <c r="AL519" s="378">
        <f t="shared" si="193"/>
        <v>0</v>
      </c>
      <c r="AM519" s="629">
        <f>SUM(Y519:AL519)</f>
        <v>3535.3011375515994</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3734.4644172000003</v>
      </c>
      <c r="Z520" s="378">
        <f t="shared" ref="Z520:AK520" si="194">Z513*Z516</f>
        <v>2910.9084036496961</v>
      </c>
      <c r="AA520" s="378">
        <f t="shared" si="194"/>
        <v>505.76550726780272</v>
      </c>
      <c r="AB520" s="378">
        <f t="shared" si="194"/>
        <v>1206.0828777335862</v>
      </c>
      <c r="AC520" s="378">
        <f t="shared" si="194"/>
        <v>0</v>
      </c>
      <c r="AD520" s="378">
        <f t="shared" si="194"/>
        <v>0</v>
      </c>
      <c r="AE520" s="378">
        <f t="shared" si="194"/>
        <v>0</v>
      </c>
      <c r="AF520" s="378">
        <f t="shared" si="194"/>
        <v>0</v>
      </c>
      <c r="AG520" s="378">
        <f t="shared" si="194"/>
        <v>0</v>
      </c>
      <c r="AH520" s="378">
        <f t="shared" si="194"/>
        <v>0</v>
      </c>
      <c r="AI520" s="378">
        <f>AI513*AI516</f>
        <v>0</v>
      </c>
      <c r="AJ520" s="378">
        <f t="shared" si="194"/>
        <v>0</v>
      </c>
      <c r="AK520" s="378">
        <f t="shared" si="194"/>
        <v>0</v>
      </c>
      <c r="AL520" s="378">
        <f>AL513*AL516</f>
        <v>0</v>
      </c>
      <c r="AM520" s="629">
        <f>SUM(Y520:AL520)</f>
        <v>8357.221205851085</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6676.3721407034354</v>
      </c>
      <c r="Z521" s="346">
        <f t="shared" ref="Z521:AK521" si="195">SUM(Z517:Z520)</f>
        <v>5282.5155961688579</v>
      </c>
      <c r="AA521" s="346">
        <f t="shared" si="195"/>
        <v>1270.1154181798181</v>
      </c>
      <c r="AB521" s="346">
        <f t="shared" si="195"/>
        <v>1206.0828777335862</v>
      </c>
      <c r="AC521" s="346">
        <f t="shared" si="195"/>
        <v>0</v>
      </c>
      <c r="AD521" s="346">
        <f t="shared" si="195"/>
        <v>0</v>
      </c>
      <c r="AE521" s="346">
        <f t="shared" si="195"/>
        <v>0</v>
      </c>
      <c r="AF521" s="346">
        <f t="shared" si="195"/>
        <v>0</v>
      </c>
      <c r="AG521" s="346">
        <f t="shared" si="195"/>
        <v>0</v>
      </c>
      <c r="AH521" s="346">
        <f t="shared" si="195"/>
        <v>0</v>
      </c>
      <c r="AI521" s="346">
        <f t="shared" si="195"/>
        <v>0</v>
      </c>
      <c r="AJ521" s="346">
        <f t="shared" si="195"/>
        <v>0</v>
      </c>
      <c r="AK521" s="346">
        <f t="shared" si="195"/>
        <v>0</v>
      </c>
      <c r="AL521" s="346">
        <f>SUM(AL517:AL520)</f>
        <v>0</v>
      </c>
      <c r="AM521" s="407">
        <f>SUM(AM517:AM520)</f>
        <v>14435.086032785697</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8766.0527999999995</v>
      </c>
      <c r="Z522" s="347">
        <f t="shared" ref="Z522:AJ522" si="196">Z514*Z516</f>
        <v>2382.1343999999999</v>
      </c>
      <c r="AA522" s="347">
        <f>AA514*AA516</f>
        <v>2248.5218</v>
      </c>
      <c r="AB522" s="347">
        <f t="shared" si="196"/>
        <v>570.44159999999999</v>
      </c>
      <c r="AC522" s="347">
        <f t="shared" si="196"/>
        <v>3652.2791999999999</v>
      </c>
      <c r="AD522" s="347">
        <f>AD514*AD516</f>
        <v>84.11</v>
      </c>
      <c r="AE522" s="347">
        <f t="shared" si="196"/>
        <v>0</v>
      </c>
      <c r="AF522" s="347">
        <f t="shared" si="196"/>
        <v>1009.8354</v>
      </c>
      <c r="AG522" s="347">
        <f t="shared" si="196"/>
        <v>0</v>
      </c>
      <c r="AH522" s="347">
        <f t="shared" si="196"/>
        <v>0</v>
      </c>
      <c r="AI522" s="347">
        <f t="shared" si="196"/>
        <v>0</v>
      </c>
      <c r="AJ522" s="347">
        <f t="shared" si="196"/>
        <v>0</v>
      </c>
      <c r="AK522" s="347">
        <f>AK514*AK516</f>
        <v>0</v>
      </c>
      <c r="AL522" s="347">
        <f>AL514*AL516</f>
        <v>0</v>
      </c>
      <c r="AM522" s="407">
        <f>SUM(Y522:AL522)</f>
        <v>18713.375200000002</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-4278.2891672143051</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151853.45755902864</v>
      </c>
      <c r="Z526" s="291">
        <f>SUMPRODUCT(E408:E511,Z408:Z511)</f>
        <v>265776.36029786407</v>
      </c>
      <c r="AA526" s="291">
        <f>IF(AA407="kW",SUMPRODUCT(N408:N511,P408:P511,AA408:AA511),SUMPRODUCT(E408:E511,AA408:AA511))</f>
        <v>215.48569452575694</v>
      </c>
      <c r="AB526" s="291">
        <f>IF(AB407="kW",SUMPRODUCT(N408:N511,P408:P511,AB408:AB511),SUMPRODUCT(E408:E511,AB408:AB511))</f>
        <v>1103.6650642077282</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145305.0610910877</v>
      </c>
      <c r="Z527" s="291">
        <f>SUMPRODUCT(F408:F511,Z408:Z511)</f>
        <v>245349.13842506296</v>
      </c>
      <c r="AA527" s="291">
        <f>IF(AA407="kW",SUMPRODUCT(N408:N511,Q408:Q511,AA408:AA511),SUMPRODUCT(F408:F511,AA408:AA511))</f>
        <v>215.48569452575694</v>
      </c>
      <c r="AB527" s="291">
        <f>IF(AB407="kW",SUMPRODUCT(N408:N511,Q408:Q511,AB408:AB511),SUMPRODUCT(F408:F511,AB408:AB511))</f>
        <v>1103.6650642077282</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145039.47183110114</v>
      </c>
      <c r="Z528" s="291">
        <f>SUMPRODUCT(G408:G511,Z408:Z511)</f>
        <v>223866.70988837723</v>
      </c>
      <c r="AA528" s="291">
        <f>IF(AA407="kW",SUMPRODUCT(N408:N511,R408:R511,AA408:AA511),SUMPRODUCT(G408:G511,AA408:AA511))</f>
        <v>215.48569452575694</v>
      </c>
      <c r="AB528" s="291">
        <f>IF(AB407="kW",SUMPRODUCT(N408:N511,R408:R511,AB408:AB511),SUMPRODUCT(G408:G511,AB408:AB511))</f>
        <v>1103.6650642077282</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131692.56216992531</v>
      </c>
      <c r="Z529" s="291">
        <f>SUMPRODUCT(H408:H511,Z408:Z511)</f>
        <v>223866.70988837723</v>
      </c>
      <c r="AA529" s="291">
        <f>IF(AA407="kW",SUMPRODUCT(N408:N511,S408:S511,AA408:AA511),SUMPRODUCT(H408:H511,AA408:AA511))</f>
        <v>215.48569452575694</v>
      </c>
      <c r="AB529" s="291">
        <f>IF(AB407="kW",SUMPRODUCT(N408:N511,S408:S511,AB408:AB511),SUMPRODUCT(H408:H511,AB408:AB511))</f>
        <v>1103.6650642077282</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113731.53003426339</v>
      </c>
      <c r="Z530" s="291">
        <f>SUMPRODUCT(I408:I511,Z408:Z511)</f>
        <v>223866.70988837723</v>
      </c>
      <c r="AA530" s="291">
        <f>IF(AA407="kW",SUMPRODUCT(N408:N511,T408:T511,AA408:AA511),SUMPRODUCT(I408:I511,AA408:AA511))</f>
        <v>215.48569452575694</v>
      </c>
      <c r="AB530" s="291">
        <f>IF(AB407="kW",SUMPRODUCT(N408:N511,T408:T511,AB408:AB511),SUMPRODUCT(I408:I511,AB408:AB511))</f>
        <v>1103.6650642077282</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113731.53003426339</v>
      </c>
      <c r="Z531" s="326">
        <f>SUMPRODUCT(J408:J511,Z408:Z511)</f>
        <v>220847.78347693098</v>
      </c>
      <c r="AA531" s="326">
        <f>IF(AA407="kW",SUMPRODUCT(N408:N511,U408:U511,AA408:AA511),SUMPRODUCT(J408:J511,AA408:AA511))</f>
        <v>211.58757997230262</v>
      </c>
      <c r="AB531" s="326">
        <f>IF(AB407="kW",SUMPRODUCT(N408:N511,U408:U511,AB408:AB511),SUMPRODUCT(J408:J511,AB408:AB511))</f>
        <v>1083.6998741360828</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756" t="s">
        <v>764</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9"/>
  <sheetViews>
    <sheetView topLeftCell="A2" zoomScale="90" zoomScaleNormal="90" workbookViewId="0">
      <pane xSplit="2" topLeftCell="C1" activePane="topRight" state="frozen"/>
      <selection pane="topRight" activeCell="G494" sqref="G494"/>
    </sheetView>
  </sheetViews>
  <sheetFormatPr defaultColWidth="9.140625" defaultRowHeight="15" outlineLevelRow="1" outlineLevelCol="1"/>
  <cols>
    <col min="1" max="1" width="4.42578125" style="522" customWidth="1"/>
    <col min="2" max="2" width="44.140625" style="427" customWidth="1"/>
    <col min="3" max="3" width="13.42578125" style="427" customWidth="1"/>
    <col min="4" max="4" width="17" style="427" customWidth="1"/>
    <col min="5" max="13" width="9.140625" style="427" customWidth="1" outlineLevel="1"/>
    <col min="14" max="14" width="13.42578125" style="427" customWidth="1" outlineLevel="1"/>
    <col min="15" max="15" width="15.7109375" style="427" customWidth="1"/>
    <col min="16" max="24" width="9.140625" style="427" customWidth="1" outlineLevel="1"/>
    <col min="25" max="25" width="16.42578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42578125" style="427" customWidth="1"/>
    <col min="40" max="40" width="11.7109375" style="427" customWidth="1"/>
    <col min="41" max="16384" width="9.140625" style="427"/>
  </cols>
  <sheetData>
    <row r="13" spans="2:39" ht="15.75" thickBot="1"/>
    <row r="14" spans="2:39" ht="26.25" customHeight="1" thickBot="1">
      <c r="B14" s="829"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29"/>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29"/>
      <c r="C16" s="826" t="s">
        <v>550</v>
      </c>
      <c r="D16" s="827"/>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29" t="s">
        <v>504</v>
      </c>
      <c r="C18" s="830" t="s">
        <v>688</v>
      </c>
      <c r="D18" s="830"/>
      <c r="E18" s="830"/>
      <c r="F18" s="830"/>
      <c r="G18" s="830"/>
      <c r="H18" s="830"/>
      <c r="I18" s="830"/>
      <c r="J18" s="830"/>
      <c r="K18" s="830"/>
      <c r="L18" s="830"/>
      <c r="M18" s="830"/>
      <c r="N18" s="830"/>
      <c r="O18" s="830"/>
      <c r="P18" s="830"/>
      <c r="Q18" s="830"/>
      <c r="R18" s="830"/>
      <c r="S18" s="830"/>
      <c r="T18" s="830"/>
      <c r="U18" s="830"/>
      <c r="V18" s="830"/>
      <c r="W18" s="830"/>
      <c r="X18" s="830"/>
      <c r="Y18" s="606"/>
      <c r="Z18" s="606"/>
      <c r="AA18" s="606"/>
      <c r="AB18" s="606"/>
      <c r="AC18" s="606"/>
      <c r="AD18" s="606"/>
      <c r="AE18" s="270"/>
      <c r="AF18" s="265"/>
      <c r="AG18" s="265"/>
      <c r="AH18" s="265"/>
      <c r="AI18" s="265"/>
      <c r="AJ18" s="265"/>
      <c r="AK18" s="265"/>
      <c r="AL18" s="265"/>
      <c r="AM18" s="265"/>
    </row>
    <row r="19" spans="2:39" ht="45.75" customHeight="1">
      <c r="B19" s="829"/>
      <c r="C19" s="830" t="s">
        <v>570</v>
      </c>
      <c r="D19" s="830"/>
      <c r="E19" s="830"/>
      <c r="F19" s="830"/>
      <c r="G19" s="830"/>
      <c r="H19" s="830"/>
      <c r="I19" s="830"/>
      <c r="J19" s="830"/>
      <c r="K19" s="830"/>
      <c r="L19" s="830"/>
      <c r="M19" s="830"/>
      <c r="N19" s="830"/>
      <c r="O19" s="830"/>
      <c r="P19" s="830"/>
      <c r="Q19" s="830"/>
      <c r="R19" s="830"/>
      <c r="S19" s="830"/>
      <c r="T19" s="830"/>
      <c r="U19" s="830"/>
      <c r="V19" s="830"/>
      <c r="W19" s="830"/>
      <c r="X19" s="830"/>
      <c r="Y19" s="606"/>
      <c r="Z19" s="606"/>
      <c r="AA19" s="606"/>
      <c r="AB19" s="606"/>
      <c r="AC19" s="606"/>
      <c r="AD19" s="606"/>
      <c r="AE19" s="270"/>
      <c r="AF19" s="265"/>
      <c r="AG19" s="265"/>
      <c r="AH19" s="265"/>
      <c r="AI19" s="265"/>
      <c r="AJ19" s="265"/>
      <c r="AK19" s="265"/>
      <c r="AL19" s="265"/>
      <c r="AM19" s="265"/>
    </row>
    <row r="20" spans="2:39" ht="62.25" customHeight="1">
      <c r="B20" s="273"/>
      <c r="C20" s="830" t="s">
        <v>568</v>
      </c>
      <c r="D20" s="830"/>
      <c r="E20" s="830"/>
      <c r="F20" s="830"/>
      <c r="G20" s="830"/>
      <c r="H20" s="830"/>
      <c r="I20" s="830"/>
      <c r="J20" s="830"/>
      <c r="K20" s="830"/>
      <c r="L20" s="830"/>
      <c r="M20" s="830"/>
      <c r="N20" s="830"/>
      <c r="O20" s="830"/>
      <c r="P20" s="830"/>
      <c r="Q20" s="830"/>
      <c r="R20" s="830"/>
      <c r="S20" s="830"/>
      <c r="T20" s="830"/>
      <c r="U20" s="830"/>
      <c r="V20" s="830"/>
      <c r="W20" s="830"/>
      <c r="X20" s="830"/>
      <c r="Y20" s="606"/>
      <c r="Z20" s="606"/>
      <c r="AA20" s="606"/>
      <c r="AB20" s="606"/>
      <c r="AC20" s="606"/>
      <c r="AD20" s="606"/>
      <c r="AE20" s="428"/>
      <c r="AF20" s="265"/>
      <c r="AG20" s="265"/>
      <c r="AH20" s="265"/>
      <c r="AI20" s="265"/>
      <c r="AJ20" s="265"/>
      <c r="AK20" s="265"/>
      <c r="AL20" s="265"/>
      <c r="AM20" s="265"/>
    </row>
    <row r="21" spans="2:39" ht="37.5" customHeight="1">
      <c r="B21" s="273"/>
      <c r="C21" s="830" t="s">
        <v>634</v>
      </c>
      <c r="D21" s="830"/>
      <c r="E21" s="830"/>
      <c r="F21" s="830"/>
      <c r="G21" s="830"/>
      <c r="H21" s="830"/>
      <c r="I21" s="830"/>
      <c r="J21" s="830"/>
      <c r="K21" s="830"/>
      <c r="L21" s="830"/>
      <c r="M21" s="830"/>
      <c r="N21" s="830"/>
      <c r="O21" s="830"/>
      <c r="P21" s="830"/>
      <c r="Q21" s="830"/>
      <c r="R21" s="830"/>
      <c r="S21" s="830"/>
      <c r="T21" s="830"/>
      <c r="U21" s="830"/>
      <c r="V21" s="830"/>
      <c r="W21" s="830"/>
      <c r="X21" s="830"/>
      <c r="Y21" s="606"/>
      <c r="Z21" s="606"/>
      <c r="AA21" s="606"/>
      <c r="AB21" s="606"/>
      <c r="AC21" s="606"/>
      <c r="AD21" s="606"/>
      <c r="AE21" s="276"/>
      <c r="AF21" s="265"/>
      <c r="AG21" s="265"/>
      <c r="AH21" s="265"/>
      <c r="AI21" s="265"/>
      <c r="AJ21" s="265"/>
      <c r="AK21" s="265"/>
      <c r="AL21" s="265"/>
      <c r="AM21" s="265"/>
    </row>
    <row r="22" spans="2:39" ht="54.75" customHeight="1">
      <c r="B22" s="273"/>
      <c r="C22" s="830" t="s">
        <v>618</v>
      </c>
      <c r="D22" s="830"/>
      <c r="E22" s="830"/>
      <c r="F22" s="830"/>
      <c r="G22" s="830"/>
      <c r="H22" s="830"/>
      <c r="I22" s="830"/>
      <c r="J22" s="830"/>
      <c r="K22" s="830"/>
      <c r="L22" s="830"/>
      <c r="M22" s="830"/>
      <c r="N22" s="830"/>
      <c r="O22" s="830"/>
      <c r="P22" s="830"/>
      <c r="Q22" s="830"/>
      <c r="R22" s="830"/>
      <c r="S22" s="830"/>
      <c r="T22" s="830"/>
      <c r="U22" s="830"/>
      <c r="V22" s="830"/>
      <c r="W22" s="830"/>
      <c r="X22" s="830"/>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29"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29"/>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31" t="s">
        <v>211</v>
      </c>
      <c r="C34" s="833" t="s">
        <v>33</v>
      </c>
      <c r="D34" s="284" t="s">
        <v>421</v>
      </c>
      <c r="E34" s="835" t="s">
        <v>209</v>
      </c>
      <c r="F34" s="836"/>
      <c r="G34" s="836"/>
      <c r="H34" s="836"/>
      <c r="I34" s="836"/>
      <c r="J34" s="836"/>
      <c r="K34" s="836"/>
      <c r="L34" s="836"/>
      <c r="M34" s="837"/>
      <c r="N34" s="841" t="s">
        <v>213</v>
      </c>
      <c r="O34" s="284" t="s">
        <v>422</v>
      </c>
      <c r="P34" s="835" t="s">
        <v>212</v>
      </c>
      <c r="Q34" s="836"/>
      <c r="R34" s="836"/>
      <c r="S34" s="836"/>
      <c r="T34" s="836"/>
      <c r="U34" s="836"/>
      <c r="V34" s="836"/>
      <c r="W34" s="836"/>
      <c r="X34" s="837"/>
      <c r="Y34" s="838" t="s">
        <v>243</v>
      </c>
      <c r="Z34" s="839"/>
      <c r="AA34" s="839"/>
      <c r="AB34" s="839"/>
      <c r="AC34" s="839"/>
      <c r="AD34" s="839"/>
      <c r="AE34" s="839"/>
      <c r="AF34" s="839"/>
      <c r="AG34" s="839"/>
      <c r="AH34" s="839"/>
      <c r="AI34" s="839"/>
      <c r="AJ34" s="839"/>
      <c r="AK34" s="839"/>
      <c r="AL34" s="839"/>
      <c r="AM34" s="840"/>
    </row>
    <row r="35" spans="1:39" ht="65.25" customHeight="1">
      <c r="B35" s="832"/>
      <c r="C35" s="834"/>
      <c r="D35" s="285">
        <v>2015</v>
      </c>
      <c r="E35" s="285">
        <v>2016</v>
      </c>
      <c r="F35" s="285">
        <v>2017</v>
      </c>
      <c r="G35" s="285">
        <v>2018</v>
      </c>
      <c r="H35" s="285">
        <v>2019</v>
      </c>
      <c r="I35" s="285">
        <v>2020</v>
      </c>
      <c r="J35" s="285">
        <v>2021</v>
      </c>
      <c r="K35" s="285">
        <v>2022</v>
      </c>
      <c r="L35" s="285">
        <v>2023</v>
      </c>
      <c r="M35" s="429">
        <v>2024</v>
      </c>
      <c r="N35" s="842"/>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499 kW</v>
      </c>
      <c r="AB35" s="285" t="str">
        <f>'1.  LRAMVA Summary'!G52</f>
        <v>GS 500 to 4,999 kW</v>
      </c>
      <c r="AC35" s="285" t="str">
        <f>'1.  LRAMVA Summary'!H52</f>
        <v>Large Use</v>
      </c>
      <c r="AD35" s="285" t="str">
        <f>'1.  LRAMVA Summary'!I52</f>
        <v>Unmetered Scattered Load</v>
      </c>
      <c r="AE35" s="285" t="str">
        <f>'1.  LRAMVA Summary'!J52</f>
        <v>Sentinel Lighting</v>
      </c>
      <c r="AF35" s="285" t="str">
        <f>'1.  LRAMVA Summary'!K52</f>
        <v>Street Lighting</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kWh</v>
      </c>
      <c r="AE36" s="291" t="str">
        <f>'1.  LRAMVA Summary'!J53</f>
        <v>kW</v>
      </c>
      <c r="AF36" s="291" t="str">
        <f>'1.  LRAMVA Summary'!K53</f>
        <v>kW</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32631</v>
      </c>
      <c r="E38" s="295">
        <v>32334</v>
      </c>
      <c r="F38" s="295">
        <v>32334</v>
      </c>
      <c r="G38" s="295">
        <v>32334</v>
      </c>
      <c r="H38" s="295">
        <v>32334</v>
      </c>
      <c r="I38" s="295">
        <v>32334</v>
      </c>
      <c r="J38" s="295">
        <v>32334</v>
      </c>
      <c r="K38" s="295">
        <v>32327</v>
      </c>
      <c r="L38" s="295">
        <v>32327</v>
      </c>
      <c r="M38" s="295">
        <v>32327</v>
      </c>
      <c r="N38" s="291"/>
      <c r="O38" s="295">
        <v>2</v>
      </c>
      <c r="P38" s="295">
        <v>1.9817964512273605</v>
      </c>
      <c r="Q38" s="295">
        <v>1.9817964512273605</v>
      </c>
      <c r="R38" s="295">
        <v>1.9817964512273605</v>
      </c>
      <c r="S38" s="295">
        <v>1.9817964512273605</v>
      </c>
      <c r="T38" s="295">
        <v>1.9817964512273605</v>
      </c>
      <c r="U38" s="295">
        <v>1.9817964512273605</v>
      </c>
      <c r="V38" s="295">
        <v>1.9813674113572983</v>
      </c>
      <c r="W38" s="295">
        <v>1.9813674113572983</v>
      </c>
      <c r="X38" s="295">
        <v>1.9813674113572983</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5450</v>
      </c>
      <c r="E39" s="295">
        <v>5371</v>
      </c>
      <c r="F39" s="295">
        <v>5371</v>
      </c>
      <c r="G39" s="295">
        <v>5371</v>
      </c>
      <c r="H39" s="295">
        <v>5371</v>
      </c>
      <c r="I39" s="295">
        <v>5371</v>
      </c>
      <c r="J39" s="295">
        <v>5371</v>
      </c>
      <c r="K39" s="295">
        <v>5369</v>
      </c>
      <c r="L39" s="295">
        <v>5369</v>
      </c>
      <c r="M39" s="295">
        <v>5369</v>
      </c>
      <c r="N39" s="468"/>
      <c r="O39" s="295">
        <v>0.33403818454843553</v>
      </c>
      <c r="P39" s="295">
        <v>0.32919616315773342</v>
      </c>
      <c r="Q39" s="295">
        <v>0.32919616315773342</v>
      </c>
      <c r="R39" s="295">
        <v>0.32919616315773342</v>
      </c>
      <c r="S39" s="295">
        <v>0.32919616315773342</v>
      </c>
      <c r="T39" s="295">
        <v>0.32919616315773342</v>
      </c>
      <c r="U39" s="295">
        <v>0.32919616315773342</v>
      </c>
      <c r="V39" s="295">
        <v>0.32907358033771567</v>
      </c>
      <c r="W39" s="295">
        <v>0.32907358033771567</v>
      </c>
      <c r="X39" s="295">
        <v>0.32907358033771567</v>
      </c>
      <c r="Y39" s="411">
        <f t="shared" ref="Y39:AL39" si="0">Y38</f>
        <v>1</v>
      </c>
      <c r="Z39" s="411">
        <f t="shared" si="0"/>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60284</v>
      </c>
      <c r="E41" s="295">
        <v>59213</v>
      </c>
      <c r="F41" s="295">
        <v>59213</v>
      </c>
      <c r="G41" s="295">
        <v>59213</v>
      </c>
      <c r="H41" s="295">
        <v>59213</v>
      </c>
      <c r="I41" s="295">
        <v>59213</v>
      </c>
      <c r="J41" s="295">
        <v>59213</v>
      </c>
      <c r="K41" s="295">
        <v>59182</v>
      </c>
      <c r="L41" s="295">
        <v>59182</v>
      </c>
      <c r="M41" s="295">
        <v>59182</v>
      </c>
      <c r="N41" s="291"/>
      <c r="O41" s="295">
        <v>4</v>
      </c>
      <c r="P41" s="295">
        <v>3.9289363678588014</v>
      </c>
      <c r="Q41" s="295">
        <v>3.9289363678588014</v>
      </c>
      <c r="R41" s="295">
        <v>3.9289363678588014</v>
      </c>
      <c r="S41" s="295">
        <v>3.9289363678588014</v>
      </c>
      <c r="T41" s="295">
        <v>3.9289363678588014</v>
      </c>
      <c r="U41" s="295">
        <v>3.9289363678588014</v>
      </c>
      <c r="V41" s="295">
        <v>3.9268794373299714</v>
      </c>
      <c r="W41" s="295">
        <v>3.9268794373299714</v>
      </c>
      <c r="X41" s="295">
        <v>3.9268794373299714</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624</v>
      </c>
      <c r="E42" s="295">
        <v>616</v>
      </c>
      <c r="F42" s="295">
        <v>616</v>
      </c>
      <c r="G42" s="295">
        <v>616</v>
      </c>
      <c r="H42" s="295">
        <v>616</v>
      </c>
      <c r="I42" s="295">
        <v>616</v>
      </c>
      <c r="J42" s="295">
        <v>616</v>
      </c>
      <c r="K42" s="295">
        <v>615</v>
      </c>
      <c r="L42" s="295">
        <v>615</v>
      </c>
      <c r="M42" s="295">
        <v>615</v>
      </c>
      <c r="N42" s="468"/>
      <c r="O42" s="295">
        <v>4.1404020967420872E-2</v>
      </c>
      <c r="P42" s="295">
        <v>4.0873200185787273E-2</v>
      </c>
      <c r="Q42" s="295">
        <v>4.0873200185787273E-2</v>
      </c>
      <c r="R42" s="295">
        <v>4.0873200185787273E-2</v>
      </c>
      <c r="S42" s="295">
        <v>4.0873200185787273E-2</v>
      </c>
      <c r="T42" s="295">
        <v>4.0873200185787273E-2</v>
      </c>
      <c r="U42" s="295">
        <v>4.0873200185787273E-2</v>
      </c>
      <c r="V42" s="295">
        <v>4.0806847588083069E-2</v>
      </c>
      <c r="W42" s="295">
        <v>4.0806847588083069E-2</v>
      </c>
      <c r="X42" s="295">
        <v>4.0806847588083069E-2</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12421</v>
      </c>
      <c r="E44" s="295">
        <v>12421</v>
      </c>
      <c r="F44" s="295">
        <v>12421</v>
      </c>
      <c r="G44" s="295">
        <v>12316</v>
      </c>
      <c r="H44" s="295">
        <v>5698</v>
      </c>
      <c r="I44" s="295">
        <v>0</v>
      </c>
      <c r="J44" s="295">
        <v>0</v>
      </c>
      <c r="K44" s="295">
        <v>0</v>
      </c>
      <c r="L44" s="295">
        <v>0</v>
      </c>
      <c r="M44" s="295">
        <v>0</v>
      </c>
      <c r="N44" s="291"/>
      <c r="O44" s="295">
        <v>2</v>
      </c>
      <c r="P44" s="295">
        <v>2</v>
      </c>
      <c r="Q44" s="295">
        <v>2</v>
      </c>
      <c r="R44" s="295">
        <v>1.9830931486997827</v>
      </c>
      <c r="S44" s="295">
        <v>0.91747846389179621</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677</v>
      </c>
      <c r="C47" s="291" t="s">
        <v>25</v>
      </c>
      <c r="D47" s="295">
        <v>18967</v>
      </c>
      <c r="E47" s="295">
        <v>18967</v>
      </c>
      <c r="F47" s="295">
        <v>18967</v>
      </c>
      <c r="G47" s="295">
        <v>18967</v>
      </c>
      <c r="H47" s="295">
        <v>18967</v>
      </c>
      <c r="I47" s="295">
        <v>18967</v>
      </c>
      <c r="J47" s="295">
        <v>18967</v>
      </c>
      <c r="K47" s="295">
        <v>18967</v>
      </c>
      <c r="L47" s="295">
        <v>18967</v>
      </c>
      <c r="M47" s="295">
        <v>18967</v>
      </c>
      <c r="N47" s="291"/>
      <c r="O47" s="295">
        <v>10</v>
      </c>
      <c r="P47" s="295">
        <v>10</v>
      </c>
      <c r="Q47" s="295">
        <v>10</v>
      </c>
      <c r="R47" s="295">
        <v>10</v>
      </c>
      <c r="S47" s="295">
        <v>10</v>
      </c>
      <c r="T47" s="295">
        <v>10</v>
      </c>
      <c r="U47" s="295">
        <v>10</v>
      </c>
      <c r="V47" s="295">
        <v>10</v>
      </c>
      <c r="W47" s="295">
        <v>10</v>
      </c>
      <c r="X47" s="295">
        <v>10</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v>0</v>
      </c>
      <c r="Z54" s="415">
        <v>0</v>
      </c>
      <c r="AA54" s="415">
        <v>1</v>
      </c>
      <c r="AB54" s="415">
        <v>0</v>
      </c>
      <c r="AC54" s="415">
        <v>0</v>
      </c>
      <c r="AD54" s="410"/>
      <c r="AE54" s="410"/>
      <c r="AF54" s="415"/>
      <c r="AG54" s="415"/>
      <c r="AH54" s="415"/>
      <c r="AI54" s="415"/>
      <c r="AJ54" s="415"/>
      <c r="AK54" s="415"/>
      <c r="AL54" s="415"/>
      <c r="AM54" s="296">
        <f>SUM(Y54:AL54)</f>
        <v>1</v>
      </c>
    </row>
    <row r="55" spans="1:39" outlineLevel="1">
      <c r="B55" s="294" t="s">
        <v>267</v>
      </c>
      <c r="C55" s="291" t="s">
        <v>163</v>
      </c>
      <c r="D55" s="295">
        <v>76067</v>
      </c>
      <c r="E55" s="295">
        <v>76067</v>
      </c>
      <c r="F55" s="295">
        <v>76067</v>
      </c>
      <c r="G55" s="295">
        <v>76067</v>
      </c>
      <c r="H55" s="295">
        <v>76067</v>
      </c>
      <c r="I55" s="295">
        <v>76067</v>
      </c>
      <c r="J55" s="295">
        <v>76067</v>
      </c>
      <c r="K55" s="295">
        <v>76067</v>
      </c>
      <c r="L55" s="295">
        <v>76067</v>
      </c>
      <c r="M55" s="295">
        <v>76067</v>
      </c>
      <c r="N55" s="295">
        <f>N54</f>
        <v>12</v>
      </c>
      <c r="O55" s="295">
        <v>16</v>
      </c>
      <c r="P55" s="295">
        <v>16</v>
      </c>
      <c r="Q55" s="295">
        <v>16</v>
      </c>
      <c r="R55" s="295">
        <v>16</v>
      </c>
      <c r="S55" s="295">
        <v>16</v>
      </c>
      <c r="T55" s="295">
        <v>16</v>
      </c>
      <c r="U55" s="295">
        <v>16</v>
      </c>
      <c r="V55" s="295">
        <v>16</v>
      </c>
      <c r="W55" s="295">
        <v>16</v>
      </c>
      <c r="X55" s="295">
        <v>16</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184138</v>
      </c>
      <c r="E57" s="295">
        <v>184138</v>
      </c>
      <c r="F57" s="295">
        <v>184138</v>
      </c>
      <c r="G57" s="295">
        <v>184138</v>
      </c>
      <c r="H57" s="295">
        <v>184138</v>
      </c>
      <c r="I57" s="295">
        <v>184138</v>
      </c>
      <c r="J57" s="295">
        <v>184138</v>
      </c>
      <c r="K57" s="295">
        <v>184138</v>
      </c>
      <c r="L57" s="295">
        <v>184138</v>
      </c>
      <c r="M57" s="295">
        <v>184138</v>
      </c>
      <c r="N57" s="295">
        <v>12</v>
      </c>
      <c r="O57" s="295">
        <v>14</v>
      </c>
      <c r="P57" s="295">
        <v>14</v>
      </c>
      <c r="Q57" s="295">
        <v>14</v>
      </c>
      <c r="R57" s="295">
        <v>14</v>
      </c>
      <c r="S57" s="295">
        <v>14</v>
      </c>
      <c r="T57" s="295">
        <v>14</v>
      </c>
      <c r="U57" s="295">
        <v>14</v>
      </c>
      <c r="V57" s="295">
        <v>14</v>
      </c>
      <c r="W57" s="295">
        <v>14</v>
      </c>
      <c r="X57" s="295">
        <v>14</v>
      </c>
      <c r="Y57" s="764">
        <v>0</v>
      </c>
      <c r="Z57" s="764">
        <v>4.405604416808271E-2</v>
      </c>
      <c r="AA57" s="764">
        <v>0.28759834836377079</v>
      </c>
      <c r="AB57" s="764">
        <v>0.6856960907167361</v>
      </c>
      <c r="AC57" s="764">
        <v>0</v>
      </c>
      <c r="AD57" s="410"/>
      <c r="AE57" s="410"/>
      <c r="AF57" s="415"/>
      <c r="AG57" s="415"/>
      <c r="AH57" s="415"/>
      <c r="AI57" s="415"/>
      <c r="AJ57" s="415"/>
      <c r="AK57" s="415"/>
      <c r="AL57" s="415"/>
      <c r="AM57" s="296">
        <f>SUM(Y57:AL57)</f>
        <v>1.0173504832485896</v>
      </c>
    </row>
    <row r="58" spans="1:39" ht="28.5" customHeight="1" outlineLevel="1">
      <c r="B58" s="520"/>
      <c r="C58" s="340" t="s">
        <v>719</v>
      </c>
      <c r="D58" s="755">
        <f>-'8.  Streetlighting'!E22</f>
        <v>-747440.89067092503</v>
      </c>
      <c r="E58" s="755">
        <f>D58</f>
        <v>-747440.89067092503</v>
      </c>
      <c r="F58" s="755">
        <f t="shared" ref="F58:M58" si="66">E58</f>
        <v>-747440.89067092503</v>
      </c>
      <c r="G58" s="755">
        <f t="shared" si="66"/>
        <v>-747440.89067092503</v>
      </c>
      <c r="H58" s="755">
        <f t="shared" si="66"/>
        <v>-747440.89067092503</v>
      </c>
      <c r="I58" s="755">
        <f t="shared" si="66"/>
        <v>-747440.89067092503</v>
      </c>
      <c r="J58" s="755">
        <f t="shared" si="66"/>
        <v>-747440.89067092503</v>
      </c>
      <c r="K58" s="755">
        <f t="shared" si="66"/>
        <v>-747440.89067092503</v>
      </c>
      <c r="L58" s="755">
        <f t="shared" si="66"/>
        <v>-747440.89067092503</v>
      </c>
      <c r="M58" s="755">
        <f t="shared" si="66"/>
        <v>-747440.89067092503</v>
      </c>
      <c r="N58" s="295">
        <v>12</v>
      </c>
      <c r="O58" s="295"/>
      <c r="P58" s="295"/>
      <c r="Q58" s="295"/>
      <c r="R58" s="295"/>
      <c r="S58" s="295"/>
      <c r="T58" s="295"/>
      <c r="U58" s="295"/>
      <c r="V58" s="295"/>
      <c r="W58" s="295"/>
      <c r="X58" s="295"/>
      <c r="Y58" s="764">
        <f>Y57</f>
        <v>0</v>
      </c>
      <c r="Z58" s="764">
        <f t="shared" ref="Z58:AC58" si="67">Z57</f>
        <v>4.405604416808271E-2</v>
      </c>
      <c r="AA58" s="764">
        <f t="shared" si="67"/>
        <v>0.28759834836377079</v>
      </c>
      <c r="AB58" s="764">
        <f t="shared" si="67"/>
        <v>0.6856960907167361</v>
      </c>
      <c r="AC58" s="764">
        <f t="shared" si="67"/>
        <v>0</v>
      </c>
      <c r="AD58" s="410"/>
      <c r="AE58" s="410"/>
      <c r="AF58" s="415"/>
      <c r="AG58" s="415"/>
      <c r="AH58" s="415"/>
      <c r="AI58" s="415"/>
      <c r="AJ58" s="415"/>
      <c r="AK58" s="415"/>
      <c r="AL58" s="415"/>
      <c r="AM58" s="296"/>
    </row>
    <row r="59" spans="1:39" ht="28.5" customHeight="1" outlineLevel="1">
      <c r="B59" s="520"/>
      <c r="C59" s="291" t="s">
        <v>714</v>
      </c>
      <c r="D59" s="295">
        <v>921080</v>
      </c>
      <c r="E59" s="295">
        <v>921080</v>
      </c>
      <c r="F59" s="295">
        <v>921080</v>
      </c>
      <c r="G59" s="295">
        <v>921080</v>
      </c>
      <c r="H59" s="295">
        <v>921080</v>
      </c>
      <c r="I59" s="295">
        <v>921080</v>
      </c>
      <c r="J59" s="295">
        <v>921080</v>
      </c>
      <c r="K59" s="295">
        <v>921080</v>
      </c>
      <c r="L59" s="295">
        <v>921080</v>
      </c>
      <c r="M59" s="295">
        <v>921080</v>
      </c>
      <c r="N59" s="295">
        <v>12</v>
      </c>
      <c r="O59" s="295"/>
      <c r="P59" s="295"/>
      <c r="Q59" s="295"/>
      <c r="R59" s="295"/>
      <c r="S59" s="295"/>
      <c r="T59" s="295"/>
      <c r="U59" s="295"/>
      <c r="V59" s="295"/>
      <c r="W59" s="295"/>
      <c r="X59" s="295"/>
      <c r="Y59" s="764">
        <f>Y57</f>
        <v>0</v>
      </c>
      <c r="Z59" s="764">
        <f t="shared" ref="Z59:AC59" si="68">Z57</f>
        <v>4.405604416808271E-2</v>
      </c>
      <c r="AA59" s="764">
        <f t="shared" si="68"/>
        <v>0.28759834836377079</v>
      </c>
      <c r="AB59" s="764">
        <f t="shared" si="68"/>
        <v>0.6856960907167361</v>
      </c>
      <c r="AC59" s="764">
        <f t="shared" si="68"/>
        <v>0</v>
      </c>
      <c r="AD59" s="410"/>
      <c r="AE59" s="410"/>
      <c r="AF59" s="415"/>
      <c r="AG59" s="415"/>
      <c r="AH59" s="415"/>
      <c r="AI59" s="415"/>
      <c r="AJ59" s="415"/>
      <c r="AK59" s="415"/>
      <c r="AL59" s="415"/>
      <c r="AM59" s="296"/>
    </row>
    <row r="60" spans="1:39" outlineLevel="1">
      <c r="B60" s="294" t="s">
        <v>267</v>
      </c>
      <c r="C60" s="291" t="s">
        <v>713</v>
      </c>
      <c r="D60" s="295">
        <v>-2201</v>
      </c>
      <c r="E60" s="295">
        <v>-2201</v>
      </c>
      <c r="F60" s="295">
        <v>-2201</v>
      </c>
      <c r="G60" s="295">
        <v>-2201</v>
      </c>
      <c r="H60" s="295">
        <v>-2201</v>
      </c>
      <c r="I60" s="295">
        <v>-2201</v>
      </c>
      <c r="J60" s="295">
        <v>-2201</v>
      </c>
      <c r="K60" s="295">
        <v>-2201</v>
      </c>
      <c r="L60" s="295">
        <v>-2201</v>
      </c>
      <c r="M60" s="295">
        <v>-2201</v>
      </c>
      <c r="N60" s="295">
        <f>N57</f>
        <v>12</v>
      </c>
      <c r="O60" s="295">
        <v>-0.1673418848906798</v>
      </c>
      <c r="P60" s="295">
        <v>-0.1673418848906798</v>
      </c>
      <c r="Q60" s="295">
        <v>-0.1673418848906798</v>
      </c>
      <c r="R60" s="295">
        <v>-0.1673418848906798</v>
      </c>
      <c r="S60" s="295">
        <v>-0.1673418848906798</v>
      </c>
      <c r="T60" s="295">
        <v>-0.1673418848906798</v>
      </c>
      <c r="U60" s="295">
        <v>-0.1673418848906798</v>
      </c>
      <c r="V60" s="295">
        <v>-0.1673418848906798</v>
      </c>
      <c r="W60" s="295">
        <v>-0.1673418848906798</v>
      </c>
      <c r="X60" s="295">
        <v>-0.1673418848906798</v>
      </c>
      <c r="Y60" s="411">
        <f>Y57</f>
        <v>0</v>
      </c>
      <c r="Z60" s="411">
        <f>Z57</f>
        <v>4.405604416808271E-2</v>
      </c>
      <c r="AA60" s="411">
        <f t="shared" ref="AA60" si="69">AA57</f>
        <v>0.28759834836377079</v>
      </c>
      <c r="AB60" s="411">
        <f t="shared" ref="AB60" si="70">AB57</f>
        <v>0.6856960907167361</v>
      </c>
      <c r="AC60" s="411">
        <f t="shared" ref="AC60" si="71">AC57</f>
        <v>0</v>
      </c>
      <c r="AD60" s="411">
        <f t="shared" ref="AD60" si="72">AD57</f>
        <v>0</v>
      </c>
      <c r="AE60" s="411">
        <f t="shared" ref="AE60" si="73">AE57</f>
        <v>0</v>
      </c>
      <c r="AF60" s="411">
        <f t="shared" ref="AF60" si="74">AF57</f>
        <v>0</v>
      </c>
      <c r="AG60" s="411">
        <f t="shared" ref="AG60" si="75">AG57</f>
        <v>0</v>
      </c>
      <c r="AH60" s="411">
        <f t="shared" ref="AH60" si="76">AH57</f>
        <v>0</v>
      </c>
      <c r="AI60" s="411">
        <f t="shared" ref="AI60" si="77">AI57</f>
        <v>0</v>
      </c>
      <c r="AJ60" s="411">
        <f t="shared" ref="AJ60" si="78">AJ57</f>
        <v>0</v>
      </c>
      <c r="AK60" s="411">
        <f t="shared" ref="AK60" si="79">AK57</f>
        <v>0</v>
      </c>
      <c r="AL60" s="411">
        <f t="shared" ref="AL60" si="80">AL57</f>
        <v>0</v>
      </c>
      <c r="AM60" s="311"/>
    </row>
    <row r="61" spans="1:39" outlineLevel="1">
      <c r="B61" s="314"/>
      <c r="C61" s="312"/>
      <c r="D61" s="291"/>
      <c r="E61" s="291"/>
      <c r="F61" s="291"/>
      <c r="G61" s="291"/>
      <c r="H61" s="291"/>
      <c r="I61" s="291"/>
      <c r="J61" s="291"/>
      <c r="K61" s="291"/>
      <c r="L61" s="291"/>
      <c r="M61" s="291"/>
      <c r="N61" s="291"/>
      <c r="O61" s="291"/>
      <c r="P61" s="291"/>
      <c r="Q61" s="291"/>
      <c r="R61" s="291"/>
      <c r="S61" s="291"/>
      <c r="T61" s="291"/>
      <c r="U61" s="291"/>
      <c r="V61" s="291"/>
      <c r="W61" s="291"/>
      <c r="X61" s="291"/>
      <c r="Y61" s="416"/>
      <c r="Z61" s="417"/>
      <c r="AA61" s="416"/>
      <c r="AB61" s="416"/>
      <c r="AC61" s="416"/>
      <c r="AD61" s="416"/>
      <c r="AE61" s="416"/>
      <c r="AF61" s="416"/>
      <c r="AG61" s="416"/>
      <c r="AH61" s="416"/>
      <c r="AI61" s="416"/>
      <c r="AJ61" s="416"/>
      <c r="AK61" s="416"/>
      <c r="AL61" s="416"/>
      <c r="AM61" s="313"/>
    </row>
    <row r="62" spans="1:39" ht="30" outlineLevel="1">
      <c r="A62" s="522">
        <v>8</v>
      </c>
      <c r="B62" s="520" t="s">
        <v>101</v>
      </c>
      <c r="C62" s="291" t="s">
        <v>25</v>
      </c>
      <c r="D62" s="295">
        <v>214189</v>
      </c>
      <c r="E62" s="295">
        <v>168708</v>
      </c>
      <c r="F62" s="295">
        <v>134031</v>
      </c>
      <c r="G62" s="295">
        <v>134031</v>
      </c>
      <c r="H62" s="295">
        <v>134031</v>
      </c>
      <c r="I62" s="295">
        <v>134031</v>
      </c>
      <c r="J62" s="295">
        <v>134031</v>
      </c>
      <c r="K62" s="295">
        <v>134031</v>
      </c>
      <c r="L62" s="295">
        <v>134031</v>
      </c>
      <c r="M62" s="295">
        <v>134031</v>
      </c>
      <c r="N62" s="295">
        <v>12</v>
      </c>
      <c r="O62" s="295">
        <v>49</v>
      </c>
      <c r="P62" s="295">
        <v>38.595315352329017</v>
      </c>
      <c r="Q62" s="295">
        <v>30.662260900419724</v>
      </c>
      <c r="R62" s="295">
        <v>30.662260900419724</v>
      </c>
      <c r="S62" s="295">
        <v>30.662260900419724</v>
      </c>
      <c r="T62" s="295">
        <v>30.662260900419724</v>
      </c>
      <c r="U62" s="295">
        <v>30.662260900419724</v>
      </c>
      <c r="V62" s="295">
        <v>30.662260900419724</v>
      </c>
      <c r="W62" s="295">
        <v>30.662260900419724</v>
      </c>
      <c r="X62" s="295">
        <v>30.662260900419724</v>
      </c>
      <c r="Y62" s="415">
        <v>0</v>
      </c>
      <c r="Z62" s="415">
        <v>1</v>
      </c>
      <c r="AA62" s="415">
        <v>0</v>
      </c>
      <c r="AB62" s="415">
        <v>0</v>
      </c>
      <c r="AC62" s="415">
        <v>0</v>
      </c>
      <c r="AD62" s="410"/>
      <c r="AE62" s="410"/>
      <c r="AF62" s="415"/>
      <c r="AG62" s="415"/>
      <c r="AH62" s="415"/>
      <c r="AI62" s="415"/>
      <c r="AJ62" s="415"/>
      <c r="AK62" s="415"/>
      <c r="AL62" s="415"/>
      <c r="AM62" s="296">
        <f>SUM(Y62:AL62)</f>
        <v>1</v>
      </c>
    </row>
    <row r="63" spans="1:39" outlineLevel="1">
      <c r="B63" s="294" t="s">
        <v>267</v>
      </c>
      <c r="C63" s="291" t="s">
        <v>713</v>
      </c>
      <c r="D63" s="295">
        <v>-78616</v>
      </c>
      <c r="E63" s="295">
        <v>-33134</v>
      </c>
      <c r="F63" s="295">
        <v>1543</v>
      </c>
      <c r="G63" s="295">
        <v>13889</v>
      </c>
      <c r="H63" s="295">
        <v>13889</v>
      </c>
      <c r="I63" s="295">
        <v>13889</v>
      </c>
      <c r="J63" s="295">
        <v>13889</v>
      </c>
      <c r="K63" s="295">
        <v>13889</v>
      </c>
      <c r="L63" s="295">
        <v>13889</v>
      </c>
      <c r="M63" s="295">
        <v>13889</v>
      </c>
      <c r="N63" s="295">
        <f>N62</f>
        <v>12</v>
      </c>
      <c r="O63" s="295">
        <v>-18</v>
      </c>
      <c r="P63" s="295">
        <v>-7.5863946270479294</v>
      </c>
      <c r="Q63" s="295">
        <v>0.35328686272514498</v>
      </c>
      <c r="R63" s="295">
        <v>3.1800396865777958</v>
      </c>
      <c r="S63" s="295">
        <v>3.1800396865777958</v>
      </c>
      <c r="T63" s="295">
        <v>3.1800396865777958</v>
      </c>
      <c r="U63" s="295">
        <v>3.1800396865777958</v>
      </c>
      <c r="V63" s="295">
        <v>3.1800396865777958</v>
      </c>
      <c r="W63" s="295">
        <v>3.1800396865777958</v>
      </c>
      <c r="X63" s="295">
        <v>3.1800396865777958</v>
      </c>
      <c r="Y63" s="411">
        <f>Y62</f>
        <v>0</v>
      </c>
      <c r="Z63" s="411">
        <f t="shared" ref="Z63" si="81">Z62</f>
        <v>1</v>
      </c>
      <c r="AA63" s="411">
        <f t="shared" ref="AA63" si="82">AA62</f>
        <v>0</v>
      </c>
      <c r="AB63" s="411">
        <f t="shared" ref="AB63" si="83">AB62</f>
        <v>0</v>
      </c>
      <c r="AC63" s="411">
        <f t="shared" ref="AC63" si="84">AC62</f>
        <v>0</v>
      </c>
      <c r="AD63" s="411">
        <f t="shared" ref="AD63" si="85">AD62</f>
        <v>0</v>
      </c>
      <c r="AE63" s="411">
        <f t="shared" ref="AE63" si="86">AE62</f>
        <v>0</v>
      </c>
      <c r="AF63" s="411">
        <f t="shared" ref="AF63" si="87">AF62</f>
        <v>0</v>
      </c>
      <c r="AG63" s="411">
        <f t="shared" ref="AG63" si="88">AG62</f>
        <v>0</v>
      </c>
      <c r="AH63" s="411">
        <f t="shared" ref="AH63" si="89">AH62</f>
        <v>0</v>
      </c>
      <c r="AI63" s="411">
        <f t="shared" ref="AI63" si="90">AI62</f>
        <v>0</v>
      </c>
      <c r="AJ63" s="411">
        <f t="shared" ref="AJ63" si="91">AJ62</f>
        <v>0</v>
      </c>
      <c r="AK63" s="411">
        <f t="shared" ref="AK63" si="92">AK62</f>
        <v>0</v>
      </c>
      <c r="AL63" s="411">
        <f t="shared" ref="AL63" si="93">AL62</f>
        <v>0</v>
      </c>
      <c r="AM63" s="311"/>
    </row>
    <row r="64" spans="1:39" outlineLevel="1">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ht="30" outlineLevel="1">
      <c r="A65" s="522">
        <v>9</v>
      </c>
      <c r="B65" s="520" t="s">
        <v>102</v>
      </c>
      <c r="C65" s="291" t="s">
        <v>25</v>
      </c>
      <c r="D65" s="295"/>
      <c r="E65" s="295"/>
      <c r="F65" s="295"/>
      <c r="G65" s="295"/>
      <c r="H65" s="295"/>
      <c r="I65" s="295"/>
      <c r="J65" s="295"/>
      <c r="K65" s="295"/>
      <c r="L65" s="295"/>
      <c r="M65" s="295"/>
      <c r="N65" s="295">
        <v>12</v>
      </c>
      <c r="O65" s="295"/>
      <c r="P65" s="295"/>
      <c r="Q65" s="295"/>
      <c r="R65" s="295"/>
      <c r="S65" s="295"/>
      <c r="T65" s="295"/>
      <c r="U65" s="295"/>
      <c r="V65" s="295"/>
      <c r="W65" s="295"/>
      <c r="X65" s="295"/>
      <c r="Y65" s="415"/>
      <c r="Z65" s="410"/>
      <c r="AA65" s="410"/>
      <c r="AB65" s="410"/>
      <c r="AC65" s="410"/>
      <c r="AD65" s="410"/>
      <c r="AE65" s="410"/>
      <c r="AF65" s="415"/>
      <c r="AG65" s="415"/>
      <c r="AH65" s="415"/>
      <c r="AI65" s="415"/>
      <c r="AJ65" s="415"/>
      <c r="AK65" s="415"/>
      <c r="AL65" s="415"/>
      <c r="AM65" s="296">
        <f>SUM(Y65:AL65)</f>
        <v>0</v>
      </c>
    </row>
    <row r="66" spans="1:39" outlineLevel="1">
      <c r="B66" s="294" t="s">
        <v>267</v>
      </c>
      <c r="C66" s="291" t="s">
        <v>163</v>
      </c>
      <c r="D66" s="295"/>
      <c r="E66" s="295"/>
      <c r="F66" s="295"/>
      <c r="G66" s="295"/>
      <c r="H66" s="295"/>
      <c r="I66" s="295"/>
      <c r="J66" s="295"/>
      <c r="K66" s="295"/>
      <c r="L66" s="295"/>
      <c r="M66" s="295"/>
      <c r="N66" s="295">
        <f>N65</f>
        <v>12</v>
      </c>
      <c r="O66" s="295"/>
      <c r="P66" s="295"/>
      <c r="Q66" s="295"/>
      <c r="R66" s="295"/>
      <c r="S66" s="295"/>
      <c r="T66" s="295"/>
      <c r="U66" s="295"/>
      <c r="V66" s="295"/>
      <c r="W66" s="295"/>
      <c r="X66" s="295"/>
      <c r="Y66" s="411">
        <f>Y65</f>
        <v>0</v>
      </c>
      <c r="Z66" s="411">
        <f t="shared" ref="Z66" si="94">Z65</f>
        <v>0</v>
      </c>
      <c r="AA66" s="411">
        <f t="shared" ref="AA66" si="95">AA65</f>
        <v>0</v>
      </c>
      <c r="AB66" s="411">
        <f t="shared" ref="AB66" si="96">AB65</f>
        <v>0</v>
      </c>
      <c r="AC66" s="411">
        <f t="shared" ref="AC66" si="97">AC65</f>
        <v>0</v>
      </c>
      <c r="AD66" s="411">
        <f t="shared" ref="AD66" si="98">AD65</f>
        <v>0</v>
      </c>
      <c r="AE66" s="411">
        <f t="shared" ref="AE66" si="99">AE65</f>
        <v>0</v>
      </c>
      <c r="AF66" s="411">
        <f t="shared" ref="AF66" si="100">AF65</f>
        <v>0</v>
      </c>
      <c r="AG66" s="411">
        <f t="shared" ref="AG66" si="101">AG65</f>
        <v>0</v>
      </c>
      <c r="AH66" s="411">
        <f t="shared" ref="AH66" si="102">AH65</f>
        <v>0</v>
      </c>
      <c r="AI66" s="411">
        <f t="shared" ref="AI66" si="103">AI65</f>
        <v>0</v>
      </c>
      <c r="AJ66" s="411">
        <f t="shared" ref="AJ66" si="104">AJ65</f>
        <v>0</v>
      </c>
      <c r="AK66" s="411">
        <f t="shared" ref="AK66" si="105">AK65</f>
        <v>0</v>
      </c>
      <c r="AL66" s="411">
        <f t="shared" ref="AL66" si="106">AL65</f>
        <v>0</v>
      </c>
      <c r="AM66" s="311"/>
    </row>
    <row r="67" spans="1:39" outlineLevel="1">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6"/>
      <c r="Z67" s="416"/>
      <c r="AA67" s="416"/>
      <c r="AB67" s="416"/>
      <c r="AC67" s="416"/>
      <c r="AD67" s="416"/>
      <c r="AE67" s="416"/>
      <c r="AF67" s="416"/>
      <c r="AG67" s="416"/>
      <c r="AH67" s="416"/>
      <c r="AI67" s="416"/>
      <c r="AJ67" s="416"/>
      <c r="AK67" s="416"/>
      <c r="AL67" s="416"/>
      <c r="AM67" s="313"/>
    </row>
    <row r="68" spans="1:39" ht="30" outlineLevel="1">
      <c r="A68" s="522">
        <v>10</v>
      </c>
      <c r="B68" s="520" t="s">
        <v>103</v>
      </c>
      <c r="C68" s="291" t="s">
        <v>25</v>
      </c>
      <c r="D68" s="295"/>
      <c r="E68" s="295"/>
      <c r="F68" s="295"/>
      <c r="G68" s="295"/>
      <c r="H68" s="295"/>
      <c r="I68" s="295"/>
      <c r="J68" s="295"/>
      <c r="K68" s="295"/>
      <c r="L68" s="295"/>
      <c r="M68" s="295"/>
      <c r="N68" s="295">
        <v>3</v>
      </c>
      <c r="O68" s="295"/>
      <c r="P68" s="295"/>
      <c r="Q68" s="295"/>
      <c r="R68" s="295"/>
      <c r="S68" s="295"/>
      <c r="T68" s="295"/>
      <c r="U68" s="295"/>
      <c r="V68" s="295"/>
      <c r="W68" s="295"/>
      <c r="X68" s="295"/>
      <c r="Y68" s="415"/>
      <c r="Z68" s="410"/>
      <c r="AA68" s="410"/>
      <c r="AB68" s="410"/>
      <c r="AC68" s="410"/>
      <c r="AD68" s="410"/>
      <c r="AE68" s="410"/>
      <c r="AF68" s="415"/>
      <c r="AG68" s="415"/>
      <c r="AH68" s="415"/>
      <c r="AI68" s="415"/>
      <c r="AJ68" s="415"/>
      <c r="AK68" s="415"/>
      <c r="AL68" s="415"/>
      <c r="AM68" s="296">
        <f>SUM(Y68:AL68)</f>
        <v>0</v>
      </c>
    </row>
    <row r="69" spans="1:39" outlineLevel="1">
      <c r="B69" s="294" t="s">
        <v>267</v>
      </c>
      <c r="C69" s="291" t="s">
        <v>163</v>
      </c>
      <c r="D69" s="295"/>
      <c r="E69" s="295"/>
      <c r="F69" s="295"/>
      <c r="G69" s="295"/>
      <c r="H69" s="295"/>
      <c r="I69" s="295"/>
      <c r="J69" s="295"/>
      <c r="K69" s="295"/>
      <c r="L69" s="295"/>
      <c r="M69" s="295"/>
      <c r="N69" s="295">
        <f>N68</f>
        <v>3</v>
      </c>
      <c r="O69" s="295"/>
      <c r="P69" s="295"/>
      <c r="Q69" s="295"/>
      <c r="R69" s="295"/>
      <c r="S69" s="295"/>
      <c r="T69" s="295"/>
      <c r="U69" s="295"/>
      <c r="V69" s="295"/>
      <c r="W69" s="295"/>
      <c r="X69" s="295"/>
      <c r="Y69" s="411">
        <f>Y68</f>
        <v>0</v>
      </c>
      <c r="Z69" s="411">
        <f t="shared" ref="Z69" si="107">Z68</f>
        <v>0</v>
      </c>
      <c r="AA69" s="411">
        <f t="shared" ref="AA69" si="108">AA68</f>
        <v>0</v>
      </c>
      <c r="AB69" s="411">
        <f t="shared" ref="AB69" si="109">AB68</f>
        <v>0</v>
      </c>
      <c r="AC69" s="411">
        <f t="shared" ref="AC69" si="110">AC68</f>
        <v>0</v>
      </c>
      <c r="AD69" s="411">
        <f t="shared" ref="AD69" si="111">AD68</f>
        <v>0</v>
      </c>
      <c r="AE69" s="411">
        <f t="shared" ref="AE69" si="112">AE68</f>
        <v>0</v>
      </c>
      <c r="AF69" s="411">
        <f t="shared" ref="AF69" si="113">AF68</f>
        <v>0</v>
      </c>
      <c r="AG69" s="411">
        <f t="shared" ref="AG69" si="114">AG68</f>
        <v>0</v>
      </c>
      <c r="AH69" s="411">
        <f t="shared" ref="AH69" si="115">AH68</f>
        <v>0</v>
      </c>
      <c r="AI69" s="411">
        <f t="shared" ref="AI69" si="116">AI68</f>
        <v>0</v>
      </c>
      <c r="AJ69" s="411">
        <f t="shared" ref="AJ69" si="117">AJ68</f>
        <v>0</v>
      </c>
      <c r="AK69" s="411">
        <f t="shared" ref="AK69" si="118">AK68</f>
        <v>0</v>
      </c>
      <c r="AL69" s="411">
        <f t="shared" ref="AL69" si="119">AL68</f>
        <v>0</v>
      </c>
      <c r="AM69" s="311"/>
    </row>
    <row r="70" spans="1:39" outlineLevel="1">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6"/>
      <c r="Z70" s="417"/>
      <c r="AA70" s="416"/>
      <c r="AB70" s="416"/>
      <c r="AC70" s="416"/>
      <c r="AD70" s="416"/>
      <c r="AE70" s="416"/>
      <c r="AF70" s="416"/>
      <c r="AG70" s="416"/>
      <c r="AH70" s="416"/>
      <c r="AI70" s="416"/>
      <c r="AJ70" s="416"/>
      <c r="AK70" s="416"/>
      <c r="AL70" s="416"/>
      <c r="AM70" s="313"/>
    </row>
    <row r="71" spans="1:39" ht="15.75" outlineLevel="1">
      <c r="B71" s="288" t="s">
        <v>10</v>
      </c>
      <c r="C71" s="289"/>
      <c r="D71" s="289"/>
      <c r="E71" s="289"/>
      <c r="F71" s="289"/>
      <c r="G71" s="289"/>
      <c r="H71" s="289"/>
      <c r="I71" s="289"/>
      <c r="J71" s="289"/>
      <c r="K71" s="289"/>
      <c r="L71" s="289"/>
      <c r="M71" s="289"/>
      <c r="N71" s="290"/>
      <c r="O71" s="289"/>
      <c r="P71" s="289"/>
      <c r="Q71" s="289"/>
      <c r="R71" s="289"/>
      <c r="S71" s="289"/>
      <c r="T71" s="289"/>
      <c r="U71" s="289"/>
      <c r="V71" s="289"/>
      <c r="W71" s="289"/>
      <c r="X71" s="289"/>
      <c r="Y71" s="414"/>
      <c r="Z71" s="414"/>
      <c r="AA71" s="414"/>
      <c r="AB71" s="414"/>
      <c r="AC71" s="414"/>
      <c r="AD71" s="414"/>
      <c r="AE71" s="414"/>
      <c r="AF71" s="414"/>
      <c r="AG71" s="414"/>
      <c r="AH71" s="414"/>
      <c r="AI71" s="414"/>
      <c r="AJ71" s="414"/>
      <c r="AK71" s="414"/>
      <c r="AL71" s="414"/>
      <c r="AM71" s="292"/>
    </row>
    <row r="72" spans="1:39" ht="30" outlineLevel="1">
      <c r="A72" s="522">
        <v>11</v>
      </c>
      <c r="B72" s="520" t="s">
        <v>104</v>
      </c>
      <c r="C72" s="291" t="s">
        <v>25</v>
      </c>
      <c r="D72" s="295"/>
      <c r="E72" s="295"/>
      <c r="F72" s="295"/>
      <c r="G72" s="295"/>
      <c r="H72" s="295"/>
      <c r="I72" s="295"/>
      <c r="J72" s="295"/>
      <c r="K72" s="295"/>
      <c r="L72" s="295"/>
      <c r="M72" s="295"/>
      <c r="N72" s="295">
        <v>12</v>
      </c>
      <c r="O72" s="295"/>
      <c r="P72" s="295"/>
      <c r="Q72" s="295"/>
      <c r="R72" s="295"/>
      <c r="S72" s="295"/>
      <c r="T72" s="295"/>
      <c r="U72" s="295"/>
      <c r="V72" s="295"/>
      <c r="W72" s="295"/>
      <c r="X72" s="295"/>
      <c r="Y72" s="426"/>
      <c r="Z72" s="410"/>
      <c r="AA72" s="410"/>
      <c r="AB72" s="410"/>
      <c r="AC72" s="410"/>
      <c r="AD72" s="410"/>
      <c r="AE72" s="410"/>
      <c r="AF72" s="415"/>
      <c r="AG72" s="415"/>
      <c r="AH72" s="415"/>
      <c r="AI72" s="415"/>
      <c r="AJ72" s="415"/>
      <c r="AK72" s="415"/>
      <c r="AL72" s="415"/>
      <c r="AM72" s="296">
        <f>SUM(Y72:AL72)</f>
        <v>0</v>
      </c>
    </row>
    <row r="73" spans="1:39" outlineLevel="1">
      <c r="B73" s="294" t="s">
        <v>267</v>
      </c>
      <c r="C73" s="291" t="s">
        <v>163</v>
      </c>
      <c r="D73" s="295"/>
      <c r="E73" s="295"/>
      <c r="F73" s="295"/>
      <c r="G73" s="295"/>
      <c r="H73" s="295"/>
      <c r="I73" s="295"/>
      <c r="J73" s="295"/>
      <c r="K73" s="295"/>
      <c r="L73" s="295"/>
      <c r="M73" s="295"/>
      <c r="N73" s="295">
        <f>N72</f>
        <v>12</v>
      </c>
      <c r="O73" s="295"/>
      <c r="P73" s="295"/>
      <c r="Q73" s="295"/>
      <c r="R73" s="295"/>
      <c r="S73" s="295"/>
      <c r="T73" s="295"/>
      <c r="U73" s="295"/>
      <c r="V73" s="295"/>
      <c r="W73" s="295"/>
      <c r="X73" s="295"/>
      <c r="Y73" s="411">
        <f>Y72</f>
        <v>0</v>
      </c>
      <c r="Z73" s="411">
        <f t="shared" ref="Z73" si="120">Z72</f>
        <v>0</v>
      </c>
      <c r="AA73" s="411">
        <f t="shared" ref="AA73" si="121">AA72</f>
        <v>0</v>
      </c>
      <c r="AB73" s="411">
        <f t="shared" ref="AB73" si="122">AB72</f>
        <v>0</v>
      </c>
      <c r="AC73" s="411">
        <f t="shared" ref="AC73" si="123">AC72</f>
        <v>0</v>
      </c>
      <c r="AD73" s="411">
        <f t="shared" ref="AD73" si="124">AD72</f>
        <v>0</v>
      </c>
      <c r="AE73" s="411">
        <f t="shared" ref="AE73" si="125">AE72</f>
        <v>0</v>
      </c>
      <c r="AF73" s="411">
        <f t="shared" ref="AF73" si="126">AF72</f>
        <v>0</v>
      </c>
      <c r="AG73" s="411">
        <f t="shared" ref="AG73" si="127">AG72</f>
        <v>0</v>
      </c>
      <c r="AH73" s="411">
        <f t="shared" ref="AH73" si="128">AH72</f>
        <v>0</v>
      </c>
      <c r="AI73" s="411">
        <f t="shared" ref="AI73" si="129">AI72</f>
        <v>0</v>
      </c>
      <c r="AJ73" s="411">
        <f t="shared" ref="AJ73" si="130">AJ72</f>
        <v>0</v>
      </c>
      <c r="AK73" s="411">
        <f t="shared" ref="AK73" si="131">AK72</f>
        <v>0</v>
      </c>
      <c r="AL73" s="411">
        <f t="shared" ref="AL73" si="132">AL72</f>
        <v>0</v>
      </c>
      <c r="AM73" s="297"/>
    </row>
    <row r="74" spans="1:39" outlineLevel="1">
      <c r="B74" s="315"/>
      <c r="C74" s="305"/>
      <c r="D74" s="291"/>
      <c r="E74" s="291"/>
      <c r="F74" s="291"/>
      <c r="G74" s="291"/>
      <c r="H74" s="291"/>
      <c r="I74" s="291"/>
      <c r="J74" s="291"/>
      <c r="K74" s="291"/>
      <c r="L74" s="291"/>
      <c r="M74" s="291"/>
      <c r="N74" s="291"/>
      <c r="O74" s="291"/>
      <c r="P74" s="291"/>
      <c r="Q74" s="291"/>
      <c r="R74" s="291"/>
      <c r="S74" s="291"/>
      <c r="T74" s="291"/>
      <c r="U74" s="291"/>
      <c r="V74" s="291"/>
      <c r="W74" s="291"/>
      <c r="X74" s="291"/>
      <c r="Y74" s="412"/>
      <c r="Z74" s="421"/>
      <c r="AA74" s="421"/>
      <c r="AB74" s="421"/>
      <c r="AC74" s="421"/>
      <c r="AD74" s="421"/>
      <c r="AE74" s="421"/>
      <c r="AF74" s="421"/>
      <c r="AG74" s="421"/>
      <c r="AH74" s="421"/>
      <c r="AI74" s="421"/>
      <c r="AJ74" s="421"/>
      <c r="AK74" s="421"/>
      <c r="AL74" s="421"/>
      <c r="AM74" s="306"/>
    </row>
    <row r="75" spans="1:39" ht="45" outlineLevel="1">
      <c r="A75" s="522">
        <v>12</v>
      </c>
      <c r="B75" s="520" t="s">
        <v>105</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0"/>
      <c r="Z75" s="410"/>
      <c r="AA75" s="410"/>
      <c r="AB75" s="410"/>
      <c r="AC75" s="410"/>
      <c r="AD75" s="410"/>
      <c r="AE75" s="410"/>
      <c r="AF75" s="415"/>
      <c r="AG75" s="415"/>
      <c r="AH75" s="415"/>
      <c r="AI75" s="415"/>
      <c r="AJ75" s="415"/>
      <c r="AK75" s="415"/>
      <c r="AL75" s="415"/>
      <c r="AM75" s="296">
        <f>SUM(Y75:AL75)</f>
        <v>0</v>
      </c>
    </row>
    <row r="76" spans="1:39" outlineLevel="1">
      <c r="B76" s="520" t="s">
        <v>267</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 t="shared" ref="Z76" si="133">Z75</f>
        <v>0</v>
      </c>
      <c r="AA76" s="411">
        <f t="shared" ref="AA76" si="134">AA75</f>
        <v>0</v>
      </c>
      <c r="AB76" s="411">
        <f t="shared" ref="AB76" si="135">AB75</f>
        <v>0</v>
      </c>
      <c r="AC76" s="411">
        <f t="shared" ref="AC76" si="136">AC75</f>
        <v>0</v>
      </c>
      <c r="AD76" s="411">
        <f t="shared" ref="AD76" si="137">AD75</f>
        <v>0</v>
      </c>
      <c r="AE76" s="411">
        <f t="shared" ref="AE76" si="138">AE75</f>
        <v>0</v>
      </c>
      <c r="AF76" s="411">
        <f t="shared" ref="AF76" si="139">AF75</f>
        <v>0</v>
      </c>
      <c r="AG76" s="411">
        <f t="shared" ref="AG76" si="140">AG75</f>
        <v>0</v>
      </c>
      <c r="AH76" s="411">
        <f t="shared" ref="AH76" si="141">AH75</f>
        <v>0</v>
      </c>
      <c r="AI76" s="411">
        <f t="shared" ref="AI76" si="142">AI75</f>
        <v>0</v>
      </c>
      <c r="AJ76" s="411">
        <f t="shared" ref="AJ76" si="143">AJ75</f>
        <v>0</v>
      </c>
      <c r="AK76" s="411">
        <f t="shared" ref="AK76" si="144">AK75</f>
        <v>0</v>
      </c>
      <c r="AL76" s="411">
        <f t="shared" ref="AL76" si="145">AL75</f>
        <v>0</v>
      </c>
      <c r="AM76" s="297"/>
    </row>
    <row r="77" spans="1:39" outlineLevel="1">
      <c r="B77" s="520"/>
      <c r="C77" s="305"/>
      <c r="D77" s="291"/>
      <c r="E77" s="291"/>
      <c r="F77" s="291"/>
      <c r="G77" s="291"/>
      <c r="H77" s="291"/>
      <c r="I77" s="291"/>
      <c r="J77" s="291"/>
      <c r="K77" s="291"/>
      <c r="L77" s="291"/>
      <c r="M77" s="291"/>
      <c r="N77" s="291"/>
      <c r="O77" s="291"/>
      <c r="P77" s="291"/>
      <c r="Q77" s="291"/>
      <c r="R77" s="291"/>
      <c r="S77" s="291"/>
      <c r="T77" s="291"/>
      <c r="U77" s="291"/>
      <c r="V77" s="291"/>
      <c r="W77" s="291"/>
      <c r="X77" s="291"/>
      <c r="Y77" s="422"/>
      <c r="Z77" s="422"/>
      <c r="AA77" s="412"/>
      <c r="AB77" s="412"/>
      <c r="AC77" s="412"/>
      <c r="AD77" s="412"/>
      <c r="AE77" s="412"/>
      <c r="AF77" s="412"/>
      <c r="AG77" s="412"/>
      <c r="AH77" s="412"/>
      <c r="AI77" s="412"/>
      <c r="AJ77" s="412"/>
      <c r="AK77" s="412"/>
      <c r="AL77" s="412"/>
      <c r="AM77" s="306"/>
    </row>
    <row r="78" spans="1:39" ht="30" outlineLevel="1">
      <c r="A78" s="522">
        <v>13</v>
      </c>
      <c r="B78" s="520" t="s">
        <v>106</v>
      </c>
      <c r="C78" s="291" t="s">
        <v>25</v>
      </c>
      <c r="D78" s="295">
        <v>2600</v>
      </c>
      <c r="E78" s="295">
        <v>2600</v>
      </c>
      <c r="F78" s="295">
        <v>2600</v>
      </c>
      <c r="G78" s="295">
        <v>2600</v>
      </c>
      <c r="H78" s="295">
        <v>2600</v>
      </c>
      <c r="I78" s="295">
        <v>2600</v>
      </c>
      <c r="J78" s="295">
        <v>2600</v>
      </c>
      <c r="K78" s="295">
        <v>2600</v>
      </c>
      <c r="L78" s="295">
        <v>0</v>
      </c>
      <c r="M78" s="295">
        <v>0</v>
      </c>
      <c r="N78" s="295">
        <v>12</v>
      </c>
      <c r="O78" s="295">
        <v>0</v>
      </c>
      <c r="P78" s="295"/>
      <c r="Q78" s="295"/>
      <c r="R78" s="295"/>
      <c r="S78" s="295"/>
      <c r="T78" s="295"/>
      <c r="U78" s="295"/>
      <c r="V78" s="295"/>
      <c r="W78" s="295"/>
      <c r="X78" s="295"/>
      <c r="Y78" s="410">
        <v>0</v>
      </c>
      <c r="Z78" s="410">
        <v>1</v>
      </c>
      <c r="AA78" s="410">
        <v>0</v>
      </c>
      <c r="AB78" s="410">
        <v>0</v>
      </c>
      <c r="AC78" s="410">
        <v>0</v>
      </c>
      <c r="AD78" s="410"/>
      <c r="AE78" s="410"/>
      <c r="AF78" s="415"/>
      <c r="AG78" s="415"/>
      <c r="AH78" s="415"/>
      <c r="AI78" s="415"/>
      <c r="AJ78" s="415"/>
      <c r="AK78" s="415"/>
      <c r="AL78" s="415"/>
      <c r="AM78" s="296">
        <f>SUM(Y78:AL78)</f>
        <v>1</v>
      </c>
    </row>
    <row r="79" spans="1:39" outlineLevel="1">
      <c r="B79" s="520" t="s">
        <v>267</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 t="shared" ref="Z79:AL79" si="146">Z78</f>
        <v>1</v>
      </c>
      <c r="AA79" s="411">
        <f t="shared" si="146"/>
        <v>0</v>
      </c>
      <c r="AB79" s="411">
        <f t="shared" si="146"/>
        <v>0</v>
      </c>
      <c r="AC79" s="411">
        <f t="shared" si="146"/>
        <v>0</v>
      </c>
      <c r="AD79" s="411">
        <f t="shared" si="146"/>
        <v>0</v>
      </c>
      <c r="AE79" s="411">
        <f t="shared" si="146"/>
        <v>0</v>
      </c>
      <c r="AF79" s="411">
        <f t="shared" si="146"/>
        <v>0</v>
      </c>
      <c r="AG79" s="411">
        <f t="shared" si="146"/>
        <v>0</v>
      </c>
      <c r="AH79" s="411">
        <f t="shared" si="146"/>
        <v>0</v>
      </c>
      <c r="AI79" s="411">
        <f t="shared" si="146"/>
        <v>0</v>
      </c>
      <c r="AJ79" s="411">
        <f t="shared" si="146"/>
        <v>0</v>
      </c>
      <c r="AK79" s="411">
        <f t="shared" si="146"/>
        <v>0</v>
      </c>
      <c r="AL79" s="411">
        <f t="shared" si="146"/>
        <v>0</v>
      </c>
      <c r="AM79" s="306"/>
    </row>
    <row r="80" spans="1:39" outlineLevel="1">
      <c r="B80" s="520"/>
      <c r="C80" s="305"/>
      <c r="D80" s="291"/>
      <c r="E80" s="291"/>
      <c r="F80" s="291"/>
      <c r="G80" s="291"/>
      <c r="H80" s="291"/>
      <c r="I80" s="291"/>
      <c r="J80" s="291"/>
      <c r="K80" s="291"/>
      <c r="L80" s="291"/>
      <c r="M80" s="291"/>
      <c r="N80" s="291"/>
      <c r="O80" s="291"/>
      <c r="P80" s="291"/>
      <c r="Q80" s="291"/>
      <c r="R80" s="291"/>
      <c r="S80" s="291"/>
      <c r="T80" s="291"/>
      <c r="U80" s="291"/>
      <c r="V80" s="291"/>
      <c r="W80" s="291"/>
      <c r="X80" s="291"/>
      <c r="Y80" s="412"/>
      <c r="Z80" s="412"/>
      <c r="AA80" s="412"/>
      <c r="AB80" s="412"/>
      <c r="AC80" s="412"/>
      <c r="AD80" s="412"/>
      <c r="AE80" s="412"/>
      <c r="AF80" s="412"/>
      <c r="AG80" s="412"/>
      <c r="AH80" s="412"/>
      <c r="AI80" s="412"/>
      <c r="AJ80" s="412"/>
      <c r="AK80" s="412"/>
      <c r="AL80" s="412"/>
      <c r="AM80" s="306"/>
    </row>
    <row r="81" spans="1:40" ht="15.75" outlineLevel="1">
      <c r="B81" s="288" t="s">
        <v>107</v>
      </c>
      <c r="C81" s="289"/>
      <c r="D81" s="290"/>
      <c r="E81" s="290"/>
      <c r="F81" s="290"/>
      <c r="G81" s="290"/>
      <c r="H81" s="290"/>
      <c r="I81" s="290"/>
      <c r="J81" s="290"/>
      <c r="K81" s="290"/>
      <c r="L81" s="290"/>
      <c r="M81" s="290"/>
      <c r="N81" s="290"/>
      <c r="O81" s="290"/>
      <c r="P81" s="289"/>
      <c r="Q81" s="289"/>
      <c r="R81" s="289"/>
      <c r="S81" s="289"/>
      <c r="T81" s="289"/>
      <c r="U81" s="289"/>
      <c r="V81" s="289"/>
      <c r="W81" s="289"/>
      <c r="X81" s="289"/>
      <c r="Y81" s="414"/>
      <c r="Z81" s="414"/>
      <c r="AA81" s="414"/>
      <c r="AB81" s="414"/>
      <c r="AC81" s="414"/>
      <c r="AD81" s="414"/>
      <c r="AE81" s="414"/>
      <c r="AF81" s="414"/>
      <c r="AG81" s="414"/>
      <c r="AH81" s="414"/>
      <c r="AI81" s="414"/>
      <c r="AJ81" s="414"/>
      <c r="AK81" s="414"/>
      <c r="AL81" s="414"/>
      <c r="AM81" s="292"/>
    </row>
    <row r="82" spans="1:40" outlineLevel="1">
      <c r="A82" s="522">
        <v>14</v>
      </c>
      <c r="B82" s="315" t="s">
        <v>108</v>
      </c>
      <c r="C82" s="291" t="s">
        <v>25</v>
      </c>
      <c r="D82" s="295">
        <v>9975</v>
      </c>
      <c r="E82" s="295">
        <v>8376</v>
      </c>
      <c r="F82" s="295">
        <v>8078</v>
      </c>
      <c r="G82" s="295">
        <v>7780</v>
      </c>
      <c r="H82" s="295">
        <v>7573</v>
      </c>
      <c r="I82" s="295">
        <v>7573</v>
      </c>
      <c r="J82" s="295">
        <v>7573</v>
      </c>
      <c r="K82" s="295">
        <v>7573</v>
      </c>
      <c r="L82" s="295">
        <v>5227</v>
      </c>
      <c r="M82" s="295">
        <v>5227</v>
      </c>
      <c r="N82" s="295">
        <v>12</v>
      </c>
      <c r="O82" s="295">
        <v>1</v>
      </c>
      <c r="P82" s="295">
        <v>0.83969924812030083</v>
      </c>
      <c r="Q82" s="295">
        <v>0.80982456140350878</v>
      </c>
      <c r="R82" s="295">
        <v>0.77994987468671684</v>
      </c>
      <c r="S82" s="295">
        <v>0.75919799498746865</v>
      </c>
      <c r="T82" s="295">
        <v>0.75919799498746865</v>
      </c>
      <c r="U82" s="295">
        <v>0.75919799498746865</v>
      </c>
      <c r="V82" s="295">
        <v>0.75919799498746865</v>
      </c>
      <c r="W82" s="295">
        <v>0.5240100250626567</v>
      </c>
      <c r="X82" s="295">
        <v>0.5240100250626567</v>
      </c>
      <c r="Y82" s="533">
        <v>1</v>
      </c>
      <c r="Z82" s="410"/>
      <c r="AA82" s="410"/>
      <c r="AB82" s="410"/>
      <c r="AC82" s="410"/>
      <c r="AD82" s="410"/>
      <c r="AE82" s="410"/>
      <c r="AF82" s="410"/>
      <c r="AG82" s="410"/>
      <c r="AH82" s="410"/>
      <c r="AI82" s="410"/>
      <c r="AJ82" s="410"/>
      <c r="AK82" s="410"/>
      <c r="AL82" s="410"/>
      <c r="AM82" s="296">
        <f>SUM(Y82:AL82)</f>
        <v>1</v>
      </c>
    </row>
    <row r="83" spans="1:40" outlineLevel="1">
      <c r="B83" s="294" t="s">
        <v>267</v>
      </c>
      <c r="C83" s="291" t="s">
        <v>163</v>
      </c>
      <c r="D83" s="295"/>
      <c r="E83" s="295"/>
      <c r="F83" s="295"/>
      <c r="G83" s="295"/>
      <c r="H83" s="295"/>
      <c r="I83" s="295"/>
      <c r="J83" s="295"/>
      <c r="K83" s="295"/>
      <c r="L83" s="295"/>
      <c r="M83" s="295"/>
      <c r="N83" s="295">
        <f>N82</f>
        <v>12</v>
      </c>
      <c r="O83" s="295"/>
      <c r="P83" s="295"/>
      <c r="Q83" s="295"/>
      <c r="R83" s="295"/>
      <c r="S83" s="295"/>
      <c r="T83" s="295"/>
      <c r="U83" s="295"/>
      <c r="V83" s="295"/>
      <c r="W83" s="295"/>
      <c r="X83" s="295"/>
      <c r="Y83" s="411">
        <f>Y82</f>
        <v>1</v>
      </c>
      <c r="Z83" s="411">
        <f t="shared" ref="Z83" si="147">Z82</f>
        <v>0</v>
      </c>
      <c r="AA83" s="411">
        <f t="shared" ref="AA83" si="148">AA82</f>
        <v>0</v>
      </c>
      <c r="AB83" s="411">
        <f t="shared" ref="AB83" si="149">AB82</f>
        <v>0</v>
      </c>
      <c r="AC83" s="411">
        <f t="shared" ref="AC83" si="150">AC82</f>
        <v>0</v>
      </c>
      <c r="AD83" s="411">
        <f>AD82</f>
        <v>0</v>
      </c>
      <c r="AE83" s="411">
        <f t="shared" ref="AE83" si="151">AE82</f>
        <v>0</v>
      </c>
      <c r="AF83" s="411">
        <f t="shared" ref="AF83" si="152">AF82</f>
        <v>0</v>
      </c>
      <c r="AG83" s="411">
        <f t="shared" ref="AG83" si="153">AG82</f>
        <v>0</v>
      </c>
      <c r="AH83" s="411">
        <f t="shared" ref="AH83" si="154">AH82</f>
        <v>0</v>
      </c>
      <c r="AI83" s="411">
        <f t="shared" ref="AI83" si="155">AI82</f>
        <v>0</v>
      </c>
      <c r="AJ83" s="411">
        <f t="shared" ref="AJ83" si="156">AJ82</f>
        <v>0</v>
      </c>
      <c r="AK83" s="411">
        <f t="shared" ref="AK83" si="157">AK82</f>
        <v>0</v>
      </c>
      <c r="AL83" s="411">
        <f t="shared" ref="AL83" si="158">AL82</f>
        <v>0</v>
      </c>
      <c r="AM83" s="297"/>
    </row>
    <row r="84" spans="1:40" s="515" customFormat="1" outlineLevel="1">
      <c r="A84" s="523"/>
      <c r="B84" s="294"/>
      <c r="C84" s="291"/>
      <c r="D84" s="291"/>
      <c r="E84" s="291"/>
      <c r="F84" s="291"/>
      <c r="G84" s="291"/>
      <c r="H84" s="291"/>
      <c r="I84" s="291"/>
      <c r="J84" s="291"/>
      <c r="K84" s="291"/>
      <c r="L84" s="291"/>
      <c r="M84" s="291"/>
      <c r="N84" s="468"/>
      <c r="O84" s="291"/>
      <c r="P84" s="291"/>
      <c r="Q84" s="291"/>
      <c r="R84" s="291"/>
      <c r="S84" s="291"/>
      <c r="T84" s="291"/>
      <c r="U84" s="291"/>
      <c r="V84" s="291"/>
      <c r="W84" s="291"/>
      <c r="X84" s="291"/>
      <c r="Y84" s="411"/>
      <c r="Z84" s="411"/>
      <c r="AA84" s="411"/>
      <c r="AB84" s="411"/>
      <c r="AC84" s="411"/>
      <c r="AD84" s="411"/>
      <c r="AE84" s="411"/>
      <c r="AF84" s="411"/>
      <c r="AG84" s="411"/>
      <c r="AH84" s="411"/>
      <c r="AI84" s="411"/>
      <c r="AJ84" s="411"/>
      <c r="AK84" s="411"/>
      <c r="AL84" s="411"/>
      <c r="AM84" s="516"/>
      <c r="AN84" s="630"/>
    </row>
    <row r="85" spans="1:40" s="309" customFormat="1" ht="15.75" outlineLevel="1">
      <c r="A85" s="523"/>
      <c r="B85" s="288" t="s">
        <v>489</v>
      </c>
      <c r="C85" s="291"/>
      <c r="D85" s="291"/>
      <c r="E85" s="291"/>
      <c r="F85" s="291"/>
      <c r="G85" s="291"/>
      <c r="H85" s="291"/>
      <c r="I85" s="291"/>
      <c r="J85" s="291"/>
      <c r="K85" s="291"/>
      <c r="L85" s="291"/>
      <c r="M85" s="291"/>
      <c r="N85" s="291"/>
      <c r="O85" s="291"/>
      <c r="P85" s="291"/>
      <c r="Q85" s="291"/>
      <c r="R85" s="291"/>
      <c r="S85" s="291"/>
      <c r="T85" s="291"/>
      <c r="U85" s="291"/>
      <c r="V85" s="291"/>
      <c r="W85" s="291"/>
      <c r="X85" s="291"/>
      <c r="Y85" s="412"/>
      <c r="Z85" s="412"/>
      <c r="AA85" s="412"/>
      <c r="AB85" s="412"/>
      <c r="AC85" s="412"/>
      <c r="AD85" s="412"/>
      <c r="AE85" s="416"/>
      <c r="AF85" s="416"/>
      <c r="AG85" s="416"/>
      <c r="AH85" s="416"/>
      <c r="AI85" s="416"/>
      <c r="AJ85" s="416"/>
      <c r="AK85" s="416"/>
      <c r="AL85" s="416"/>
      <c r="AM85" s="517"/>
      <c r="AN85" s="631"/>
    </row>
    <row r="86" spans="1:40" outlineLevel="1">
      <c r="A86" s="522">
        <v>15</v>
      </c>
      <c r="B86" s="294" t="s">
        <v>494</v>
      </c>
      <c r="C86" s="291" t="s">
        <v>25</v>
      </c>
      <c r="D86" s="295"/>
      <c r="E86" s="295"/>
      <c r="F86" s="295"/>
      <c r="G86" s="295"/>
      <c r="H86" s="295"/>
      <c r="I86" s="295"/>
      <c r="J86" s="295"/>
      <c r="K86" s="295"/>
      <c r="L86" s="295"/>
      <c r="M86" s="295"/>
      <c r="N86" s="295">
        <v>0</v>
      </c>
      <c r="O86" s="295"/>
      <c r="P86" s="295"/>
      <c r="Q86" s="295"/>
      <c r="R86" s="295"/>
      <c r="S86" s="295"/>
      <c r="T86" s="295"/>
      <c r="U86" s="295"/>
      <c r="V86" s="295"/>
      <c r="W86" s="295"/>
      <c r="X86" s="295"/>
      <c r="Y86" s="410"/>
      <c r="Z86" s="410"/>
      <c r="AA86" s="410"/>
      <c r="AB86" s="410"/>
      <c r="AC86" s="410"/>
      <c r="AD86" s="410"/>
      <c r="AE86" s="410"/>
      <c r="AF86" s="410"/>
      <c r="AG86" s="410"/>
      <c r="AH86" s="410"/>
      <c r="AI86" s="410"/>
      <c r="AJ86" s="410"/>
      <c r="AK86" s="410"/>
      <c r="AL86" s="410"/>
      <c r="AM86" s="296">
        <f>SUM(Y86:AL86)</f>
        <v>0</v>
      </c>
    </row>
    <row r="87" spans="1:40" outlineLevel="1">
      <c r="B87" s="294" t="s">
        <v>267</v>
      </c>
      <c r="C87" s="291" t="s">
        <v>163</v>
      </c>
      <c r="D87" s="295"/>
      <c r="E87" s="295"/>
      <c r="F87" s="295"/>
      <c r="G87" s="295"/>
      <c r="H87" s="295"/>
      <c r="I87" s="295"/>
      <c r="J87" s="295"/>
      <c r="K87" s="295"/>
      <c r="L87" s="295"/>
      <c r="M87" s="295"/>
      <c r="N87" s="295">
        <f>N86</f>
        <v>0</v>
      </c>
      <c r="O87" s="295"/>
      <c r="P87" s="295"/>
      <c r="Q87" s="295"/>
      <c r="R87" s="295"/>
      <c r="S87" s="295"/>
      <c r="T87" s="295"/>
      <c r="U87" s="295"/>
      <c r="V87" s="295"/>
      <c r="W87" s="295"/>
      <c r="X87" s="295"/>
      <c r="Y87" s="411">
        <f>Y86</f>
        <v>0</v>
      </c>
      <c r="Z87" s="411">
        <f t="shared" ref="Z87:AC87" si="159">Z86</f>
        <v>0</v>
      </c>
      <c r="AA87" s="411">
        <f t="shared" si="159"/>
        <v>0</v>
      </c>
      <c r="AB87" s="411">
        <f t="shared" si="159"/>
        <v>0</v>
      </c>
      <c r="AC87" s="411">
        <f t="shared" si="159"/>
        <v>0</v>
      </c>
      <c r="AD87" s="411">
        <f>AD86</f>
        <v>0</v>
      </c>
      <c r="AE87" s="411">
        <f t="shared" ref="AE87:AL87" si="160">AE86</f>
        <v>0</v>
      </c>
      <c r="AF87" s="411">
        <f t="shared" si="160"/>
        <v>0</v>
      </c>
      <c r="AG87" s="411">
        <f t="shared" si="160"/>
        <v>0</v>
      </c>
      <c r="AH87" s="411">
        <f t="shared" si="160"/>
        <v>0</v>
      </c>
      <c r="AI87" s="411">
        <f t="shared" si="160"/>
        <v>0</v>
      </c>
      <c r="AJ87" s="411">
        <f t="shared" si="160"/>
        <v>0</v>
      </c>
      <c r="AK87" s="411">
        <f t="shared" si="160"/>
        <v>0</v>
      </c>
      <c r="AL87" s="411">
        <f t="shared" si="160"/>
        <v>0</v>
      </c>
      <c r="AM87" s="297"/>
    </row>
    <row r="88" spans="1:40" outlineLevel="1">
      <c r="B88" s="315"/>
      <c r="C88" s="305"/>
      <c r="D88" s="291"/>
      <c r="E88" s="291"/>
      <c r="F88" s="291"/>
      <c r="G88" s="291"/>
      <c r="H88" s="291"/>
      <c r="I88" s="291"/>
      <c r="J88" s="291"/>
      <c r="K88" s="291"/>
      <c r="L88" s="291"/>
      <c r="M88" s="291"/>
      <c r="N88" s="291"/>
      <c r="O88" s="291"/>
      <c r="P88" s="291"/>
      <c r="Q88" s="291"/>
      <c r="R88" s="291"/>
      <c r="S88" s="291"/>
      <c r="T88" s="291"/>
      <c r="U88" s="291"/>
      <c r="V88" s="291"/>
      <c r="W88" s="291"/>
      <c r="X88" s="291"/>
      <c r="Y88" s="412"/>
      <c r="Z88" s="412"/>
      <c r="AA88" s="412"/>
      <c r="AB88" s="412"/>
      <c r="AC88" s="412"/>
      <c r="AD88" s="412"/>
      <c r="AE88" s="412"/>
      <c r="AF88" s="412"/>
      <c r="AG88" s="412"/>
      <c r="AH88" s="412"/>
      <c r="AI88" s="412"/>
      <c r="AJ88" s="412"/>
      <c r="AK88" s="412"/>
      <c r="AL88" s="412"/>
      <c r="AM88" s="306"/>
    </row>
    <row r="89" spans="1:40" s="283" customFormat="1" outlineLevel="1">
      <c r="A89" s="522">
        <v>16</v>
      </c>
      <c r="B89" s="324" t="s">
        <v>490</v>
      </c>
      <c r="C89" s="291" t="s">
        <v>25</v>
      </c>
      <c r="D89" s="295"/>
      <c r="E89" s="295"/>
      <c r="F89" s="295"/>
      <c r="G89" s="295"/>
      <c r="H89" s="295"/>
      <c r="I89" s="295"/>
      <c r="J89" s="295"/>
      <c r="K89" s="295"/>
      <c r="L89" s="295"/>
      <c r="M89" s="295"/>
      <c r="N89" s="295">
        <v>0</v>
      </c>
      <c r="O89" s="295"/>
      <c r="P89" s="295"/>
      <c r="Q89" s="295"/>
      <c r="R89" s="295"/>
      <c r="S89" s="295"/>
      <c r="T89" s="295"/>
      <c r="U89" s="295"/>
      <c r="V89" s="295"/>
      <c r="W89" s="295"/>
      <c r="X89" s="295"/>
      <c r="Y89" s="410"/>
      <c r="Z89" s="410"/>
      <c r="AA89" s="410"/>
      <c r="AB89" s="410"/>
      <c r="AC89" s="410"/>
      <c r="AD89" s="410"/>
      <c r="AE89" s="410"/>
      <c r="AF89" s="410"/>
      <c r="AG89" s="410"/>
      <c r="AH89" s="410"/>
      <c r="AI89" s="410"/>
      <c r="AJ89" s="410"/>
      <c r="AK89" s="410"/>
      <c r="AL89" s="410"/>
      <c r="AM89" s="296">
        <f>SUM(Y89:AL89)</f>
        <v>0</v>
      </c>
    </row>
    <row r="90" spans="1:40" s="283" customFormat="1" outlineLevel="1">
      <c r="A90" s="522"/>
      <c r="B90" s="324" t="s">
        <v>267</v>
      </c>
      <c r="C90" s="291" t="s">
        <v>163</v>
      </c>
      <c r="D90" s="295"/>
      <c r="E90" s="295"/>
      <c r="F90" s="295"/>
      <c r="G90" s="295"/>
      <c r="H90" s="295"/>
      <c r="I90" s="295"/>
      <c r="J90" s="295"/>
      <c r="K90" s="295"/>
      <c r="L90" s="295"/>
      <c r="M90" s="295"/>
      <c r="N90" s="295">
        <f>N89</f>
        <v>0</v>
      </c>
      <c r="O90" s="295"/>
      <c r="P90" s="295"/>
      <c r="Q90" s="295"/>
      <c r="R90" s="295"/>
      <c r="S90" s="295"/>
      <c r="T90" s="295"/>
      <c r="U90" s="295"/>
      <c r="V90" s="295"/>
      <c r="W90" s="295"/>
      <c r="X90" s="295"/>
      <c r="Y90" s="411">
        <f>Y89</f>
        <v>0</v>
      </c>
      <c r="Z90" s="411">
        <f t="shared" ref="Z90:AC90" si="161">Z89</f>
        <v>0</v>
      </c>
      <c r="AA90" s="411">
        <f t="shared" si="161"/>
        <v>0</v>
      </c>
      <c r="AB90" s="411">
        <f t="shared" si="161"/>
        <v>0</v>
      </c>
      <c r="AC90" s="411">
        <f t="shared" si="161"/>
        <v>0</v>
      </c>
      <c r="AD90" s="411">
        <f>AD89</f>
        <v>0</v>
      </c>
      <c r="AE90" s="411">
        <f t="shared" ref="AE90:AL90" si="162">AE89</f>
        <v>0</v>
      </c>
      <c r="AF90" s="411">
        <f t="shared" si="162"/>
        <v>0</v>
      </c>
      <c r="AG90" s="411">
        <f t="shared" si="162"/>
        <v>0</v>
      </c>
      <c r="AH90" s="411">
        <f t="shared" si="162"/>
        <v>0</v>
      </c>
      <c r="AI90" s="411">
        <f t="shared" si="162"/>
        <v>0</v>
      </c>
      <c r="AJ90" s="411">
        <f t="shared" si="162"/>
        <v>0</v>
      </c>
      <c r="AK90" s="411">
        <f t="shared" si="162"/>
        <v>0</v>
      </c>
      <c r="AL90" s="411">
        <f t="shared" si="162"/>
        <v>0</v>
      </c>
      <c r="AM90" s="297"/>
    </row>
    <row r="91" spans="1:40" s="283" customFormat="1" outlineLevel="1">
      <c r="A91" s="522"/>
      <c r="B91" s="324"/>
      <c r="C91" s="291"/>
      <c r="D91" s="291"/>
      <c r="E91" s="291"/>
      <c r="F91" s="291"/>
      <c r="G91" s="291"/>
      <c r="H91" s="291"/>
      <c r="I91" s="291"/>
      <c r="J91" s="291"/>
      <c r="K91" s="291"/>
      <c r="L91" s="291"/>
      <c r="M91" s="291"/>
      <c r="N91" s="291"/>
      <c r="O91" s="291"/>
      <c r="P91" s="291"/>
      <c r="Q91" s="291"/>
      <c r="R91" s="291"/>
      <c r="S91" s="291"/>
      <c r="T91" s="291"/>
      <c r="U91" s="291"/>
      <c r="V91" s="291"/>
      <c r="W91" s="291"/>
      <c r="X91" s="291"/>
      <c r="Y91" s="412"/>
      <c r="Z91" s="412"/>
      <c r="AA91" s="412"/>
      <c r="AB91" s="412"/>
      <c r="AC91" s="412"/>
      <c r="AD91" s="412"/>
      <c r="AE91" s="416"/>
      <c r="AF91" s="416"/>
      <c r="AG91" s="416"/>
      <c r="AH91" s="416"/>
      <c r="AI91" s="416"/>
      <c r="AJ91" s="416"/>
      <c r="AK91" s="416"/>
      <c r="AL91" s="416"/>
      <c r="AM91" s="313"/>
    </row>
    <row r="92" spans="1:40" ht="15.75" outlineLevel="1">
      <c r="B92" s="519" t="s">
        <v>495</v>
      </c>
      <c r="C92" s="320"/>
      <c r="D92" s="290"/>
      <c r="E92" s="289"/>
      <c r="F92" s="289"/>
      <c r="G92" s="289"/>
      <c r="H92" s="289"/>
      <c r="I92" s="289"/>
      <c r="J92" s="289"/>
      <c r="K92" s="289"/>
      <c r="L92" s="289"/>
      <c r="M92" s="289"/>
      <c r="N92" s="290"/>
      <c r="O92" s="289"/>
      <c r="P92" s="289"/>
      <c r="Q92" s="289"/>
      <c r="R92" s="289"/>
      <c r="S92" s="289"/>
      <c r="T92" s="289"/>
      <c r="U92" s="289"/>
      <c r="V92" s="289"/>
      <c r="W92" s="289"/>
      <c r="X92" s="289"/>
      <c r="Y92" s="414"/>
      <c r="Z92" s="414"/>
      <c r="AA92" s="414"/>
      <c r="AB92" s="414"/>
      <c r="AC92" s="414"/>
      <c r="AD92" s="414"/>
      <c r="AE92" s="414"/>
      <c r="AF92" s="414"/>
      <c r="AG92" s="414"/>
      <c r="AH92" s="414"/>
      <c r="AI92" s="414"/>
      <c r="AJ92" s="414"/>
      <c r="AK92" s="414"/>
      <c r="AL92" s="414"/>
      <c r="AM92" s="292"/>
    </row>
    <row r="93" spans="1:40" outlineLevel="1">
      <c r="A93" s="522">
        <v>17</v>
      </c>
      <c r="B93" s="520" t="s">
        <v>112</v>
      </c>
      <c r="C93" s="291" t="s">
        <v>25</v>
      </c>
      <c r="D93" s="295"/>
      <c r="E93" s="295"/>
      <c r="F93" s="295"/>
      <c r="G93" s="295"/>
      <c r="H93" s="295"/>
      <c r="I93" s="295"/>
      <c r="J93" s="295"/>
      <c r="K93" s="295"/>
      <c r="L93" s="295"/>
      <c r="M93" s="295"/>
      <c r="N93" s="295">
        <v>12</v>
      </c>
      <c r="O93" s="295"/>
      <c r="P93" s="295"/>
      <c r="Q93" s="295"/>
      <c r="R93" s="295"/>
      <c r="S93" s="295"/>
      <c r="T93" s="295"/>
      <c r="U93" s="295"/>
      <c r="V93" s="295"/>
      <c r="W93" s="295"/>
      <c r="X93" s="295"/>
      <c r="Y93" s="426"/>
      <c r="Z93" s="410"/>
      <c r="AA93" s="410"/>
      <c r="AB93" s="410"/>
      <c r="AC93" s="410"/>
      <c r="AD93" s="410"/>
      <c r="AE93" s="410"/>
      <c r="AF93" s="415"/>
      <c r="AG93" s="415"/>
      <c r="AH93" s="415"/>
      <c r="AI93" s="415"/>
      <c r="AJ93" s="415"/>
      <c r="AK93" s="415"/>
      <c r="AL93" s="415"/>
      <c r="AM93" s="296">
        <f>SUM(Y93:AL93)</f>
        <v>0</v>
      </c>
    </row>
    <row r="94" spans="1:40" outlineLevel="1">
      <c r="B94" s="294" t="s">
        <v>267</v>
      </c>
      <c r="C94" s="291" t="s">
        <v>163</v>
      </c>
      <c r="D94" s="295"/>
      <c r="E94" s="295"/>
      <c r="F94" s="295"/>
      <c r="G94" s="295"/>
      <c r="H94" s="295"/>
      <c r="I94" s="295"/>
      <c r="J94" s="295"/>
      <c r="K94" s="295"/>
      <c r="L94" s="295"/>
      <c r="M94" s="295"/>
      <c r="N94" s="295">
        <f>N93</f>
        <v>12</v>
      </c>
      <c r="O94" s="295"/>
      <c r="P94" s="295"/>
      <c r="Q94" s="295"/>
      <c r="R94" s="295"/>
      <c r="S94" s="295"/>
      <c r="T94" s="295"/>
      <c r="U94" s="295"/>
      <c r="V94" s="295"/>
      <c r="W94" s="295"/>
      <c r="X94" s="295"/>
      <c r="Y94" s="411">
        <f>Y93</f>
        <v>0</v>
      </c>
      <c r="Z94" s="411">
        <f t="shared" ref="Z94:AL94" si="163">Z93</f>
        <v>0</v>
      </c>
      <c r="AA94" s="411">
        <f t="shared" si="163"/>
        <v>0</v>
      </c>
      <c r="AB94" s="411">
        <f t="shared" si="163"/>
        <v>0</v>
      </c>
      <c r="AC94" s="411">
        <f t="shared" si="163"/>
        <v>0</v>
      </c>
      <c r="AD94" s="411">
        <f t="shared" si="163"/>
        <v>0</v>
      </c>
      <c r="AE94" s="411">
        <f t="shared" si="163"/>
        <v>0</v>
      </c>
      <c r="AF94" s="411">
        <f t="shared" si="163"/>
        <v>0</v>
      </c>
      <c r="AG94" s="411">
        <f t="shared" si="163"/>
        <v>0</v>
      </c>
      <c r="AH94" s="411">
        <f t="shared" si="163"/>
        <v>0</v>
      </c>
      <c r="AI94" s="411">
        <f t="shared" si="163"/>
        <v>0</v>
      </c>
      <c r="AJ94" s="411">
        <f t="shared" si="163"/>
        <v>0</v>
      </c>
      <c r="AK94" s="411">
        <f t="shared" si="163"/>
        <v>0</v>
      </c>
      <c r="AL94" s="411">
        <f t="shared" si="163"/>
        <v>0</v>
      </c>
      <c r="AM94" s="306"/>
    </row>
    <row r="95" spans="1:40" outlineLevel="1">
      <c r="B95" s="294"/>
      <c r="C95" s="291"/>
      <c r="D95" s="291"/>
      <c r="E95" s="291"/>
      <c r="F95" s="291"/>
      <c r="G95" s="291"/>
      <c r="H95" s="291"/>
      <c r="I95" s="291"/>
      <c r="J95" s="291"/>
      <c r="K95" s="291"/>
      <c r="L95" s="291"/>
      <c r="M95" s="291"/>
      <c r="N95" s="291"/>
      <c r="O95" s="291"/>
      <c r="P95" s="291"/>
      <c r="Q95" s="291"/>
      <c r="R95" s="291"/>
      <c r="S95" s="291"/>
      <c r="T95" s="291"/>
      <c r="U95" s="291"/>
      <c r="V95" s="291"/>
      <c r="W95" s="291"/>
      <c r="X95" s="291"/>
      <c r="Y95" s="422"/>
      <c r="Z95" s="425"/>
      <c r="AA95" s="425"/>
      <c r="AB95" s="425"/>
      <c r="AC95" s="425"/>
      <c r="AD95" s="425"/>
      <c r="AE95" s="425"/>
      <c r="AF95" s="425"/>
      <c r="AG95" s="425"/>
      <c r="AH95" s="425"/>
      <c r="AI95" s="425"/>
      <c r="AJ95" s="425"/>
      <c r="AK95" s="425"/>
      <c r="AL95" s="425"/>
      <c r="AM95" s="306"/>
    </row>
    <row r="96" spans="1:40" outlineLevel="1">
      <c r="A96" s="522">
        <v>18</v>
      </c>
      <c r="B96" s="520" t="s">
        <v>109</v>
      </c>
      <c r="C96" s="291" t="s">
        <v>25</v>
      </c>
      <c r="D96" s="295"/>
      <c r="E96" s="295"/>
      <c r="F96" s="295"/>
      <c r="G96" s="295"/>
      <c r="H96" s="295"/>
      <c r="I96" s="295"/>
      <c r="J96" s="295"/>
      <c r="K96" s="295"/>
      <c r="L96" s="295"/>
      <c r="M96" s="295"/>
      <c r="N96" s="295">
        <v>12</v>
      </c>
      <c r="O96" s="295"/>
      <c r="P96" s="295"/>
      <c r="Q96" s="295"/>
      <c r="R96" s="295"/>
      <c r="S96" s="295"/>
      <c r="T96" s="295"/>
      <c r="U96" s="295"/>
      <c r="V96" s="295"/>
      <c r="W96" s="295"/>
      <c r="X96" s="295"/>
      <c r="Y96" s="426"/>
      <c r="Z96" s="410"/>
      <c r="AA96" s="410"/>
      <c r="AB96" s="410"/>
      <c r="AC96" s="410"/>
      <c r="AD96" s="410"/>
      <c r="AE96" s="410"/>
      <c r="AF96" s="415"/>
      <c r="AG96" s="415"/>
      <c r="AH96" s="415"/>
      <c r="AI96" s="415"/>
      <c r="AJ96" s="415"/>
      <c r="AK96" s="415"/>
      <c r="AL96" s="415"/>
      <c r="AM96" s="296">
        <f>SUM(Y96:AL96)</f>
        <v>0</v>
      </c>
    </row>
    <row r="97" spans="1:39" outlineLevel="1">
      <c r="B97" s="294" t="s">
        <v>267</v>
      </c>
      <c r="C97" s="291" t="s">
        <v>163</v>
      </c>
      <c r="D97" s="295"/>
      <c r="E97" s="295"/>
      <c r="F97" s="295"/>
      <c r="G97" s="295"/>
      <c r="H97" s="295"/>
      <c r="I97" s="295"/>
      <c r="J97" s="295"/>
      <c r="K97" s="295"/>
      <c r="L97" s="295"/>
      <c r="M97" s="295"/>
      <c r="N97" s="295">
        <f>N96</f>
        <v>12</v>
      </c>
      <c r="O97" s="295"/>
      <c r="P97" s="295"/>
      <c r="Q97" s="295"/>
      <c r="R97" s="295"/>
      <c r="S97" s="295"/>
      <c r="T97" s="295"/>
      <c r="U97" s="295"/>
      <c r="V97" s="295"/>
      <c r="W97" s="295"/>
      <c r="X97" s="295"/>
      <c r="Y97" s="411">
        <f>Y96</f>
        <v>0</v>
      </c>
      <c r="Z97" s="411">
        <f t="shared" ref="Z97" si="164">Z96</f>
        <v>0</v>
      </c>
      <c r="AA97" s="411">
        <f t="shared" ref="AA97" si="165">AA96</f>
        <v>0</v>
      </c>
      <c r="AB97" s="411">
        <f t="shared" ref="AB97" si="166">AB96</f>
        <v>0</v>
      </c>
      <c r="AC97" s="411">
        <f t="shared" ref="AC97" si="167">AC96</f>
        <v>0</v>
      </c>
      <c r="AD97" s="411">
        <f t="shared" ref="AD97" si="168">AD96</f>
        <v>0</v>
      </c>
      <c r="AE97" s="411">
        <f t="shared" ref="AE97" si="169">AE96</f>
        <v>0</v>
      </c>
      <c r="AF97" s="411">
        <f t="shared" ref="AF97" si="170">AF96</f>
        <v>0</v>
      </c>
      <c r="AG97" s="411">
        <f t="shared" ref="AG97" si="171">AG96</f>
        <v>0</v>
      </c>
      <c r="AH97" s="411">
        <f t="shared" ref="AH97" si="172">AH96</f>
        <v>0</v>
      </c>
      <c r="AI97" s="411">
        <f t="shared" ref="AI97" si="173">AI96</f>
        <v>0</v>
      </c>
      <c r="AJ97" s="411">
        <f t="shared" ref="AJ97" si="174">AJ96</f>
        <v>0</v>
      </c>
      <c r="AK97" s="411">
        <f t="shared" ref="AK97" si="175">AK96</f>
        <v>0</v>
      </c>
      <c r="AL97" s="411">
        <f t="shared" ref="AL97" si="176">AL96</f>
        <v>0</v>
      </c>
      <c r="AM97" s="306"/>
    </row>
    <row r="98" spans="1:39" outlineLevel="1">
      <c r="B98" s="322"/>
      <c r="C98" s="291"/>
      <c r="D98" s="291"/>
      <c r="E98" s="291"/>
      <c r="F98" s="291"/>
      <c r="G98" s="291"/>
      <c r="H98" s="291"/>
      <c r="I98" s="291"/>
      <c r="J98" s="291"/>
      <c r="K98" s="291"/>
      <c r="L98" s="291"/>
      <c r="M98" s="291"/>
      <c r="N98" s="291"/>
      <c r="O98" s="291"/>
      <c r="P98" s="291"/>
      <c r="Q98" s="291"/>
      <c r="R98" s="291"/>
      <c r="S98" s="291"/>
      <c r="T98" s="291"/>
      <c r="U98" s="291"/>
      <c r="V98" s="291"/>
      <c r="W98" s="291"/>
      <c r="X98" s="291"/>
      <c r="Y98" s="423"/>
      <c r="Z98" s="424"/>
      <c r="AA98" s="424"/>
      <c r="AB98" s="424"/>
      <c r="AC98" s="424"/>
      <c r="AD98" s="424"/>
      <c r="AE98" s="424"/>
      <c r="AF98" s="424"/>
      <c r="AG98" s="424"/>
      <c r="AH98" s="424"/>
      <c r="AI98" s="424"/>
      <c r="AJ98" s="424"/>
      <c r="AK98" s="424"/>
      <c r="AL98" s="424"/>
      <c r="AM98" s="297"/>
    </row>
    <row r="99" spans="1:39" outlineLevel="1">
      <c r="A99" s="522">
        <v>19</v>
      </c>
      <c r="B99" s="520" t="s">
        <v>111</v>
      </c>
      <c r="C99" s="291" t="s">
        <v>25</v>
      </c>
      <c r="D99" s="295"/>
      <c r="E99" s="295"/>
      <c r="F99" s="295"/>
      <c r="G99" s="295"/>
      <c r="H99" s="295"/>
      <c r="I99" s="295"/>
      <c r="J99" s="295"/>
      <c r="K99" s="295"/>
      <c r="L99" s="295"/>
      <c r="M99" s="295"/>
      <c r="N99" s="295">
        <v>12</v>
      </c>
      <c r="O99" s="295"/>
      <c r="P99" s="295"/>
      <c r="Q99" s="295"/>
      <c r="R99" s="295"/>
      <c r="S99" s="295"/>
      <c r="T99" s="295"/>
      <c r="U99" s="295"/>
      <c r="V99" s="295"/>
      <c r="W99" s="295"/>
      <c r="X99" s="295"/>
      <c r="Y99" s="426"/>
      <c r="Z99" s="410"/>
      <c r="AA99" s="410"/>
      <c r="AB99" s="410"/>
      <c r="AC99" s="410"/>
      <c r="AD99" s="410"/>
      <c r="AE99" s="410"/>
      <c r="AF99" s="415"/>
      <c r="AG99" s="415"/>
      <c r="AH99" s="415"/>
      <c r="AI99" s="415"/>
      <c r="AJ99" s="415"/>
      <c r="AK99" s="415"/>
      <c r="AL99" s="415"/>
      <c r="AM99" s="296">
        <f>SUM(Y99:AL99)</f>
        <v>0</v>
      </c>
    </row>
    <row r="100" spans="1:39" outlineLevel="1">
      <c r="B100" s="294" t="s">
        <v>267</v>
      </c>
      <c r="C100" s="291" t="s">
        <v>163</v>
      </c>
      <c r="D100" s="295"/>
      <c r="E100" s="295"/>
      <c r="F100" s="295"/>
      <c r="G100" s="295"/>
      <c r="H100" s="295"/>
      <c r="I100" s="295"/>
      <c r="J100" s="295"/>
      <c r="K100" s="295"/>
      <c r="L100" s="295"/>
      <c r="M100" s="295"/>
      <c r="N100" s="295">
        <f>N99</f>
        <v>12</v>
      </c>
      <c r="O100" s="295"/>
      <c r="P100" s="295"/>
      <c r="Q100" s="295"/>
      <c r="R100" s="295"/>
      <c r="S100" s="295"/>
      <c r="T100" s="295"/>
      <c r="U100" s="295"/>
      <c r="V100" s="295"/>
      <c r="W100" s="295"/>
      <c r="X100" s="295"/>
      <c r="Y100" s="411">
        <f>Y99</f>
        <v>0</v>
      </c>
      <c r="Z100" s="411">
        <f t="shared" ref="Z100:AL100" si="177">Z99</f>
        <v>0</v>
      </c>
      <c r="AA100" s="411">
        <f t="shared" si="177"/>
        <v>0</v>
      </c>
      <c r="AB100" s="411">
        <f t="shared" si="177"/>
        <v>0</v>
      </c>
      <c r="AC100" s="411">
        <f t="shared" si="177"/>
        <v>0</v>
      </c>
      <c r="AD100" s="411">
        <f t="shared" si="177"/>
        <v>0</v>
      </c>
      <c r="AE100" s="411">
        <f t="shared" si="177"/>
        <v>0</v>
      </c>
      <c r="AF100" s="411">
        <f t="shared" si="177"/>
        <v>0</v>
      </c>
      <c r="AG100" s="411">
        <f t="shared" si="177"/>
        <v>0</v>
      </c>
      <c r="AH100" s="411">
        <f t="shared" si="177"/>
        <v>0</v>
      </c>
      <c r="AI100" s="411">
        <f t="shared" si="177"/>
        <v>0</v>
      </c>
      <c r="AJ100" s="411">
        <f t="shared" si="177"/>
        <v>0</v>
      </c>
      <c r="AK100" s="411">
        <f t="shared" si="177"/>
        <v>0</v>
      </c>
      <c r="AL100" s="411">
        <f t="shared" si="177"/>
        <v>0</v>
      </c>
      <c r="AM100" s="297"/>
    </row>
    <row r="101" spans="1:39" outlineLevel="1">
      <c r="B101" s="322"/>
      <c r="C101" s="291"/>
      <c r="D101" s="291"/>
      <c r="E101" s="291"/>
      <c r="F101" s="291"/>
      <c r="G101" s="291"/>
      <c r="H101" s="291"/>
      <c r="I101" s="291"/>
      <c r="J101" s="291"/>
      <c r="K101" s="291"/>
      <c r="L101" s="291"/>
      <c r="M101" s="291"/>
      <c r="N101" s="291"/>
      <c r="O101" s="291"/>
      <c r="P101" s="291"/>
      <c r="Q101" s="291"/>
      <c r="R101" s="291"/>
      <c r="S101" s="291"/>
      <c r="T101" s="291"/>
      <c r="U101" s="291"/>
      <c r="V101" s="291"/>
      <c r="W101" s="291"/>
      <c r="X101" s="291"/>
      <c r="Y101" s="412"/>
      <c r="Z101" s="412"/>
      <c r="AA101" s="412"/>
      <c r="AB101" s="412"/>
      <c r="AC101" s="412"/>
      <c r="AD101" s="412"/>
      <c r="AE101" s="412"/>
      <c r="AF101" s="412"/>
      <c r="AG101" s="412"/>
      <c r="AH101" s="412"/>
      <c r="AI101" s="412"/>
      <c r="AJ101" s="412"/>
      <c r="AK101" s="412"/>
      <c r="AL101" s="412"/>
      <c r="AM101" s="306"/>
    </row>
    <row r="102" spans="1:39" outlineLevel="1">
      <c r="A102" s="522">
        <v>20</v>
      </c>
      <c r="B102" s="520" t="s">
        <v>110</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26"/>
      <c r="Z102" s="410"/>
      <c r="AA102" s="410"/>
      <c r="AB102" s="410"/>
      <c r="AC102" s="410"/>
      <c r="AD102" s="410"/>
      <c r="AE102" s="410"/>
      <c r="AF102" s="415"/>
      <c r="AG102" s="415"/>
      <c r="AH102" s="415"/>
      <c r="AI102" s="415"/>
      <c r="AJ102" s="415"/>
      <c r="AK102" s="415"/>
      <c r="AL102" s="415"/>
      <c r="AM102" s="296">
        <f>SUM(Y102:AL102)</f>
        <v>0</v>
      </c>
    </row>
    <row r="103" spans="1:39" outlineLevel="1">
      <c r="B103" s="294" t="s">
        <v>267</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 t="shared" ref="Y103:AL103" si="178">Y102</f>
        <v>0</v>
      </c>
      <c r="Z103" s="411">
        <f t="shared" si="178"/>
        <v>0</v>
      </c>
      <c r="AA103" s="411">
        <f t="shared" si="178"/>
        <v>0</v>
      </c>
      <c r="AB103" s="411">
        <f t="shared" si="178"/>
        <v>0</v>
      </c>
      <c r="AC103" s="411">
        <f t="shared" si="178"/>
        <v>0</v>
      </c>
      <c r="AD103" s="411">
        <f t="shared" si="178"/>
        <v>0</v>
      </c>
      <c r="AE103" s="411">
        <f t="shared" si="178"/>
        <v>0</v>
      </c>
      <c r="AF103" s="411">
        <f t="shared" si="178"/>
        <v>0</v>
      </c>
      <c r="AG103" s="411">
        <f t="shared" si="178"/>
        <v>0</v>
      </c>
      <c r="AH103" s="411">
        <f t="shared" si="178"/>
        <v>0</v>
      </c>
      <c r="AI103" s="411">
        <f t="shared" si="178"/>
        <v>0</v>
      </c>
      <c r="AJ103" s="411">
        <f t="shared" si="178"/>
        <v>0</v>
      </c>
      <c r="AK103" s="411">
        <f t="shared" si="178"/>
        <v>0</v>
      </c>
      <c r="AL103" s="411">
        <f t="shared" si="178"/>
        <v>0</v>
      </c>
      <c r="AM103" s="306"/>
    </row>
    <row r="104" spans="1:39" ht="15.75" outlineLevel="1">
      <c r="B104" s="323"/>
      <c r="C104" s="300"/>
      <c r="D104" s="291"/>
      <c r="E104" s="291"/>
      <c r="F104" s="291"/>
      <c r="G104" s="291"/>
      <c r="H104" s="291"/>
      <c r="I104" s="291"/>
      <c r="J104" s="291"/>
      <c r="K104" s="291"/>
      <c r="L104" s="291"/>
      <c r="M104" s="291"/>
      <c r="N104" s="300"/>
      <c r="O104" s="291"/>
      <c r="P104" s="291"/>
      <c r="Q104" s="291"/>
      <c r="R104" s="291"/>
      <c r="S104" s="291"/>
      <c r="T104" s="291"/>
      <c r="U104" s="291"/>
      <c r="V104" s="291"/>
      <c r="W104" s="291"/>
      <c r="X104" s="291"/>
      <c r="Y104" s="412"/>
      <c r="Z104" s="412"/>
      <c r="AA104" s="412"/>
      <c r="AB104" s="412"/>
      <c r="AC104" s="412"/>
      <c r="AD104" s="412"/>
      <c r="AE104" s="412"/>
      <c r="AF104" s="412"/>
      <c r="AG104" s="412"/>
      <c r="AH104" s="412"/>
      <c r="AI104" s="412"/>
      <c r="AJ104" s="412"/>
      <c r="AK104" s="412"/>
      <c r="AL104" s="412"/>
      <c r="AM104" s="306"/>
    </row>
    <row r="105" spans="1:39" ht="15.75" outlineLevel="1">
      <c r="B105" s="518" t="s">
        <v>502</v>
      </c>
      <c r="C105" s="291"/>
      <c r="D105" s="291"/>
      <c r="E105" s="291"/>
      <c r="F105" s="291"/>
      <c r="G105" s="291"/>
      <c r="H105" s="291"/>
      <c r="I105" s="291"/>
      <c r="J105" s="291"/>
      <c r="K105" s="291"/>
      <c r="L105" s="291"/>
      <c r="M105" s="291"/>
      <c r="N105" s="291"/>
      <c r="O105" s="291"/>
      <c r="P105" s="291"/>
      <c r="Q105" s="291"/>
      <c r="R105" s="291"/>
      <c r="S105" s="291"/>
      <c r="T105" s="291"/>
      <c r="U105" s="291"/>
      <c r="V105" s="291"/>
      <c r="W105" s="291"/>
      <c r="X105" s="291"/>
      <c r="Y105" s="422"/>
      <c r="Z105" s="425"/>
      <c r="AA105" s="425"/>
      <c r="AB105" s="425"/>
      <c r="AC105" s="425"/>
      <c r="AD105" s="425"/>
      <c r="AE105" s="425"/>
      <c r="AF105" s="425"/>
      <c r="AG105" s="425"/>
      <c r="AH105" s="425"/>
      <c r="AI105" s="425"/>
      <c r="AJ105" s="425"/>
      <c r="AK105" s="425"/>
      <c r="AL105" s="425"/>
      <c r="AM105" s="306"/>
    </row>
    <row r="106" spans="1:39" ht="15.75" outlineLevel="1">
      <c r="B106" s="288" t="s">
        <v>498</v>
      </c>
      <c r="C106" s="291"/>
      <c r="D106" s="291"/>
      <c r="E106" s="291"/>
      <c r="F106" s="291"/>
      <c r="G106" s="291"/>
      <c r="H106" s="291"/>
      <c r="I106" s="291"/>
      <c r="J106" s="291"/>
      <c r="K106" s="291"/>
      <c r="L106" s="291"/>
      <c r="M106" s="291"/>
      <c r="N106" s="291"/>
      <c r="O106" s="291"/>
      <c r="P106" s="291"/>
      <c r="Q106" s="291"/>
      <c r="R106" s="291"/>
      <c r="S106" s="291"/>
      <c r="T106" s="291"/>
      <c r="U106" s="291"/>
      <c r="V106" s="291"/>
      <c r="W106" s="291"/>
      <c r="X106" s="291"/>
      <c r="Y106" s="422"/>
      <c r="Z106" s="425"/>
      <c r="AA106" s="425"/>
      <c r="AB106" s="425"/>
      <c r="AC106" s="425"/>
      <c r="AD106" s="425"/>
      <c r="AE106" s="425"/>
      <c r="AF106" s="425"/>
      <c r="AG106" s="425"/>
      <c r="AH106" s="425"/>
      <c r="AI106" s="425"/>
      <c r="AJ106" s="425"/>
      <c r="AK106" s="425"/>
      <c r="AL106" s="425"/>
      <c r="AM106" s="306"/>
    </row>
    <row r="107" spans="1:39" outlineLevel="1">
      <c r="A107" s="522">
        <v>21</v>
      </c>
      <c r="B107" s="520" t="s">
        <v>113</v>
      </c>
      <c r="C107" s="291" t="s">
        <v>25</v>
      </c>
      <c r="D107" s="295"/>
      <c r="E107" s="295"/>
      <c r="F107" s="295"/>
      <c r="G107" s="295"/>
      <c r="H107" s="295"/>
      <c r="I107" s="295"/>
      <c r="J107" s="295"/>
      <c r="K107" s="295"/>
      <c r="L107" s="295"/>
      <c r="M107" s="295"/>
      <c r="N107" s="291"/>
      <c r="O107" s="295"/>
      <c r="P107" s="295"/>
      <c r="Q107" s="295"/>
      <c r="R107" s="295"/>
      <c r="S107" s="295"/>
      <c r="T107" s="295"/>
      <c r="U107" s="295"/>
      <c r="V107" s="295"/>
      <c r="W107" s="295"/>
      <c r="X107" s="295"/>
      <c r="Y107" s="533"/>
      <c r="Z107" s="410"/>
      <c r="AA107" s="410"/>
      <c r="AB107" s="410"/>
      <c r="AC107" s="410"/>
      <c r="AD107" s="410"/>
      <c r="AE107" s="410"/>
      <c r="AF107" s="410"/>
      <c r="AG107" s="410"/>
      <c r="AH107" s="410"/>
      <c r="AI107" s="410"/>
      <c r="AJ107" s="410"/>
      <c r="AK107" s="410"/>
      <c r="AL107" s="410"/>
      <c r="AM107" s="296">
        <f>SUM(Y107:AL107)</f>
        <v>0</v>
      </c>
    </row>
    <row r="108" spans="1:39" outlineLevel="1">
      <c r="B108" s="294" t="s">
        <v>267</v>
      </c>
      <c r="C108" s="291" t="s">
        <v>163</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411">
        <f>Y107</f>
        <v>0</v>
      </c>
      <c r="Z108" s="411">
        <f t="shared" ref="Z108" si="179">Z107</f>
        <v>0</v>
      </c>
      <c r="AA108" s="411">
        <f t="shared" ref="AA108" si="180">AA107</f>
        <v>0</v>
      </c>
      <c r="AB108" s="411">
        <f t="shared" ref="AB108" si="181">AB107</f>
        <v>0</v>
      </c>
      <c r="AC108" s="411">
        <f t="shared" ref="AC108" si="182">AC107</f>
        <v>0</v>
      </c>
      <c r="AD108" s="411">
        <f t="shared" ref="AD108" si="183">AD107</f>
        <v>0</v>
      </c>
      <c r="AE108" s="411">
        <f t="shared" ref="AE108" si="184">AE107</f>
        <v>0</v>
      </c>
      <c r="AF108" s="411">
        <f t="shared" ref="AF108" si="185">AF107</f>
        <v>0</v>
      </c>
      <c r="AG108" s="411">
        <f t="shared" ref="AG108" si="186">AG107</f>
        <v>0</v>
      </c>
      <c r="AH108" s="411">
        <f t="shared" ref="AH108" si="187">AH107</f>
        <v>0</v>
      </c>
      <c r="AI108" s="411">
        <f t="shared" ref="AI108" si="188">AI107</f>
        <v>0</v>
      </c>
      <c r="AJ108" s="411">
        <f t="shared" ref="AJ108" si="189">AJ107</f>
        <v>0</v>
      </c>
      <c r="AK108" s="411">
        <f t="shared" ref="AK108" si="190">AK107</f>
        <v>0</v>
      </c>
      <c r="AL108" s="411">
        <f t="shared" ref="AL108" si="191">AL107</f>
        <v>0</v>
      </c>
      <c r="AM108" s="306"/>
    </row>
    <row r="109" spans="1:39" outlineLevel="1">
      <c r="B109" s="294"/>
      <c r="C109" s="291"/>
      <c r="D109" s="291"/>
      <c r="E109" s="291"/>
      <c r="F109" s="291"/>
      <c r="G109" s="291"/>
      <c r="H109" s="291"/>
      <c r="I109" s="291"/>
      <c r="J109" s="291"/>
      <c r="K109" s="291"/>
      <c r="L109" s="291"/>
      <c r="M109" s="291"/>
      <c r="N109" s="291"/>
      <c r="O109" s="291"/>
      <c r="P109" s="291"/>
      <c r="Q109" s="291"/>
      <c r="R109" s="291"/>
      <c r="S109" s="291"/>
      <c r="T109" s="291"/>
      <c r="U109" s="291"/>
      <c r="V109" s="291"/>
      <c r="W109" s="291"/>
      <c r="X109" s="291"/>
      <c r="Y109" s="422"/>
      <c r="Z109" s="425"/>
      <c r="AA109" s="425"/>
      <c r="AB109" s="425"/>
      <c r="AC109" s="425"/>
      <c r="AD109" s="425"/>
      <c r="AE109" s="425"/>
      <c r="AF109" s="425"/>
      <c r="AG109" s="425"/>
      <c r="AH109" s="425"/>
      <c r="AI109" s="425"/>
      <c r="AJ109" s="425"/>
      <c r="AK109" s="425"/>
      <c r="AL109" s="425"/>
      <c r="AM109" s="306"/>
    </row>
    <row r="110" spans="1:39" ht="30" outlineLevel="1">
      <c r="A110" s="522">
        <v>22</v>
      </c>
      <c r="B110" s="520" t="s">
        <v>114</v>
      </c>
      <c r="C110" s="291" t="s">
        <v>25</v>
      </c>
      <c r="D110" s="295"/>
      <c r="E110" s="295"/>
      <c r="F110" s="295"/>
      <c r="G110" s="295"/>
      <c r="H110" s="295"/>
      <c r="I110" s="295"/>
      <c r="J110" s="295"/>
      <c r="K110" s="295"/>
      <c r="L110" s="295"/>
      <c r="M110" s="295"/>
      <c r="N110" s="291"/>
      <c r="O110" s="295"/>
      <c r="P110" s="295"/>
      <c r="Q110" s="295"/>
      <c r="R110" s="295"/>
      <c r="S110" s="295"/>
      <c r="T110" s="295"/>
      <c r="U110" s="295"/>
      <c r="V110" s="295"/>
      <c r="W110" s="295"/>
      <c r="X110" s="295"/>
      <c r="Y110" s="533"/>
      <c r="Z110" s="410"/>
      <c r="AA110" s="410"/>
      <c r="AB110" s="410"/>
      <c r="AC110" s="410"/>
      <c r="AD110" s="410"/>
      <c r="AE110" s="410"/>
      <c r="AF110" s="410"/>
      <c r="AG110" s="410"/>
      <c r="AH110" s="410"/>
      <c r="AI110" s="410"/>
      <c r="AJ110" s="410"/>
      <c r="AK110" s="410"/>
      <c r="AL110" s="410"/>
      <c r="AM110" s="296">
        <f>SUM(Y110:AL110)</f>
        <v>0</v>
      </c>
    </row>
    <row r="111" spans="1:39" outlineLevel="1">
      <c r="B111" s="294" t="s">
        <v>267</v>
      </c>
      <c r="C111" s="291" t="s">
        <v>163</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1">
        <f>Y110</f>
        <v>0</v>
      </c>
      <c r="Z111" s="411">
        <f t="shared" ref="Z111" si="192">Z110</f>
        <v>0</v>
      </c>
      <c r="AA111" s="411">
        <f t="shared" ref="AA111" si="193">AA110</f>
        <v>0</v>
      </c>
      <c r="AB111" s="411">
        <f t="shared" ref="AB111" si="194">AB110</f>
        <v>0</v>
      </c>
      <c r="AC111" s="411">
        <f t="shared" ref="AC111" si="195">AC110</f>
        <v>0</v>
      </c>
      <c r="AD111" s="411">
        <f t="shared" ref="AD111" si="196">AD110</f>
        <v>0</v>
      </c>
      <c r="AE111" s="411">
        <f t="shared" ref="AE111" si="197">AE110</f>
        <v>0</v>
      </c>
      <c r="AF111" s="411">
        <f t="shared" ref="AF111" si="198">AF110</f>
        <v>0</v>
      </c>
      <c r="AG111" s="411">
        <f t="shared" ref="AG111" si="199">AG110</f>
        <v>0</v>
      </c>
      <c r="AH111" s="411">
        <f t="shared" ref="AH111" si="200">AH110</f>
        <v>0</v>
      </c>
      <c r="AI111" s="411">
        <f t="shared" ref="AI111" si="201">AI110</f>
        <v>0</v>
      </c>
      <c r="AJ111" s="411">
        <f t="shared" ref="AJ111" si="202">AJ110</f>
        <v>0</v>
      </c>
      <c r="AK111" s="411">
        <f t="shared" ref="AK111" si="203">AK110</f>
        <v>0</v>
      </c>
      <c r="AL111" s="411">
        <f t="shared" ref="AL111" si="204">AL110</f>
        <v>0</v>
      </c>
      <c r="AM111" s="306"/>
    </row>
    <row r="112" spans="1:39" outlineLevel="1">
      <c r="B112" s="294"/>
      <c r="C112" s="291"/>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422"/>
      <c r="Z112" s="425"/>
      <c r="AA112" s="425"/>
      <c r="AB112" s="425"/>
      <c r="AC112" s="425"/>
      <c r="AD112" s="425"/>
      <c r="AE112" s="425"/>
      <c r="AF112" s="425"/>
      <c r="AG112" s="425"/>
      <c r="AH112" s="425"/>
      <c r="AI112" s="425"/>
      <c r="AJ112" s="425"/>
      <c r="AK112" s="425"/>
      <c r="AL112" s="425"/>
      <c r="AM112" s="306"/>
    </row>
    <row r="113" spans="1:39" ht="30" outlineLevel="1">
      <c r="A113" s="522">
        <v>23</v>
      </c>
      <c r="B113" s="520" t="s">
        <v>115</v>
      </c>
      <c r="C113" s="291" t="s">
        <v>25</v>
      </c>
      <c r="D113" s="295"/>
      <c r="E113" s="295"/>
      <c r="F113" s="295"/>
      <c r="G113" s="295"/>
      <c r="H113" s="295"/>
      <c r="I113" s="295"/>
      <c r="J113" s="295"/>
      <c r="K113" s="295"/>
      <c r="L113" s="295"/>
      <c r="M113" s="295"/>
      <c r="N113" s="291"/>
      <c r="O113" s="295"/>
      <c r="P113" s="295"/>
      <c r="Q113" s="295"/>
      <c r="R113" s="295"/>
      <c r="S113" s="295"/>
      <c r="T113" s="295"/>
      <c r="U113" s="295"/>
      <c r="V113" s="295"/>
      <c r="W113" s="295"/>
      <c r="X113" s="295"/>
      <c r="Y113" s="410"/>
      <c r="Z113" s="410"/>
      <c r="AA113" s="410"/>
      <c r="AB113" s="410"/>
      <c r="AC113" s="410"/>
      <c r="AD113" s="410"/>
      <c r="AE113" s="410"/>
      <c r="AF113" s="410"/>
      <c r="AG113" s="410"/>
      <c r="AH113" s="410"/>
      <c r="AI113" s="410"/>
      <c r="AJ113" s="410"/>
      <c r="AK113" s="410"/>
      <c r="AL113" s="410"/>
      <c r="AM113" s="296">
        <f>SUM(Y113:AL113)</f>
        <v>0</v>
      </c>
    </row>
    <row r="114" spans="1:39" outlineLevel="1">
      <c r="B114" s="294" t="s">
        <v>267</v>
      </c>
      <c r="C114" s="291" t="s">
        <v>163</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1">
        <f>Y113</f>
        <v>0</v>
      </c>
      <c r="Z114" s="411">
        <f t="shared" ref="Z114" si="205">Z113</f>
        <v>0</v>
      </c>
      <c r="AA114" s="411">
        <f t="shared" ref="AA114" si="206">AA113</f>
        <v>0</v>
      </c>
      <c r="AB114" s="411">
        <f t="shared" ref="AB114" si="207">AB113</f>
        <v>0</v>
      </c>
      <c r="AC114" s="411">
        <f t="shared" ref="AC114" si="208">AC113</f>
        <v>0</v>
      </c>
      <c r="AD114" s="411">
        <f t="shared" ref="AD114" si="209">AD113</f>
        <v>0</v>
      </c>
      <c r="AE114" s="411">
        <f t="shared" ref="AE114" si="210">AE113</f>
        <v>0</v>
      </c>
      <c r="AF114" s="411">
        <f t="shared" ref="AF114" si="211">AF113</f>
        <v>0</v>
      </c>
      <c r="AG114" s="411">
        <f t="shared" ref="AG114" si="212">AG113</f>
        <v>0</v>
      </c>
      <c r="AH114" s="411">
        <f t="shared" ref="AH114" si="213">AH113</f>
        <v>0</v>
      </c>
      <c r="AI114" s="411">
        <f t="shared" ref="AI114" si="214">AI113</f>
        <v>0</v>
      </c>
      <c r="AJ114" s="411">
        <f t="shared" ref="AJ114" si="215">AJ113</f>
        <v>0</v>
      </c>
      <c r="AK114" s="411">
        <f t="shared" ref="AK114" si="216">AK113</f>
        <v>0</v>
      </c>
      <c r="AL114" s="411">
        <f t="shared" ref="AL114" si="217">AL113</f>
        <v>0</v>
      </c>
      <c r="AM114" s="306"/>
    </row>
    <row r="115" spans="1:39" outlineLevel="1">
      <c r="B115" s="322"/>
      <c r="C115" s="291"/>
      <c r="D115" s="291"/>
      <c r="E115" s="291"/>
      <c r="F115" s="291"/>
      <c r="G115" s="291"/>
      <c r="H115" s="291"/>
      <c r="I115" s="291"/>
      <c r="J115" s="291"/>
      <c r="K115" s="291"/>
      <c r="L115" s="291"/>
      <c r="M115" s="291"/>
      <c r="N115" s="291"/>
      <c r="O115" s="291"/>
      <c r="P115" s="291"/>
      <c r="Q115" s="291"/>
      <c r="R115" s="291"/>
      <c r="S115" s="291"/>
      <c r="T115" s="291"/>
      <c r="U115" s="291"/>
      <c r="V115" s="291"/>
      <c r="W115" s="291"/>
      <c r="X115" s="291"/>
      <c r="Y115" s="422"/>
      <c r="Z115" s="425"/>
      <c r="AA115" s="425"/>
      <c r="AB115" s="425"/>
      <c r="AC115" s="425"/>
      <c r="AD115" s="425"/>
      <c r="AE115" s="425"/>
      <c r="AF115" s="425"/>
      <c r="AG115" s="425"/>
      <c r="AH115" s="425"/>
      <c r="AI115" s="425"/>
      <c r="AJ115" s="425"/>
      <c r="AK115" s="425"/>
      <c r="AL115" s="425"/>
      <c r="AM115" s="306"/>
    </row>
    <row r="116" spans="1:39" ht="30" outlineLevel="1">
      <c r="A116" s="522">
        <v>24</v>
      </c>
      <c r="B116" s="520" t="s">
        <v>116</v>
      </c>
      <c r="C116" s="291" t="s">
        <v>25</v>
      </c>
      <c r="D116" s="295"/>
      <c r="E116" s="295"/>
      <c r="F116" s="295"/>
      <c r="G116" s="295"/>
      <c r="H116" s="295"/>
      <c r="I116" s="295"/>
      <c r="J116" s="295"/>
      <c r="K116" s="295"/>
      <c r="L116" s="295"/>
      <c r="M116" s="295"/>
      <c r="N116" s="291"/>
      <c r="O116" s="295"/>
      <c r="P116" s="295"/>
      <c r="Q116" s="295"/>
      <c r="R116" s="295"/>
      <c r="S116" s="295"/>
      <c r="T116" s="295"/>
      <c r="U116" s="295"/>
      <c r="V116" s="295"/>
      <c r="W116" s="295"/>
      <c r="X116" s="295"/>
      <c r="Y116" s="410"/>
      <c r="Z116" s="410"/>
      <c r="AA116" s="410"/>
      <c r="AB116" s="410"/>
      <c r="AC116" s="410"/>
      <c r="AD116" s="410"/>
      <c r="AE116" s="410"/>
      <c r="AF116" s="410"/>
      <c r="AG116" s="410"/>
      <c r="AH116" s="410"/>
      <c r="AI116" s="410"/>
      <c r="AJ116" s="410"/>
      <c r="AK116" s="410"/>
      <c r="AL116" s="410"/>
      <c r="AM116" s="296">
        <f>SUM(Y116:AL116)</f>
        <v>0</v>
      </c>
    </row>
    <row r="117" spans="1:39" outlineLevel="1">
      <c r="B117" s="294" t="s">
        <v>267</v>
      </c>
      <c r="C117" s="291" t="s">
        <v>163</v>
      </c>
      <c r="D117" s="295"/>
      <c r="E117" s="295"/>
      <c r="F117" s="295"/>
      <c r="G117" s="295"/>
      <c r="H117" s="295"/>
      <c r="I117" s="295"/>
      <c r="J117" s="295"/>
      <c r="K117" s="295"/>
      <c r="L117" s="295"/>
      <c r="M117" s="295"/>
      <c r="N117" s="291"/>
      <c r="O117" s="295"/>
      <c r="P117" s="295"/>
      <c r="Q117" s="295"/>
      <c r="R117" s="295"/>
      <c r="S117" s="295"/>
      <c r="T117" s="295"/>
      <c r="U117" s="295"/>
      <c r="V117" s="295"/>
      <c r="W117" s="295"/>
      <c r="X117" s="295"/>
      <c r="Y117" s="411">
        <f>Y116</f>
        <v>0</v>
      </c>
      <c r="Z117" s="411">
        <f t="shared" ref="Z117" si="218">Z116</f>
        <v>0</v>
      </c>
      <c r="AA117" s="411">
        <f t="shared" ref="AA117" si="219">AA116</f>
        <v>0</v>
      </c>
      <c r="AB117" s="411">
        <f t="shared" ref="AB117" si="220">AB116</f>
        <v>0</v>
      </c>
      <c r="AC117" s="411">
        <f t="shared" ref="AC117" si="221">AC116</f>
        <v>0</v>
      </c>
      <c r="AD117" s="411">
        <f t="shared" ref="AD117" si="222">AD116</f>
        <v>0</v>
      </c>
      <c r="AE117" s="411">
        <f t="shared" ref="AE117" si="223">AE116</f>
        <v>0</v>
      </c>
      <c r="AF117" s="411">
        <f t="shared" ref="AF117" si="224">AF116</f>
        <v>0</v>
      </c>
      <c r="AG117" s="411">
        <f t="shared" ref="AG117" si="225">AG116</f>
        <v>0</v>
      </c>
      <c r="AH117" s="411">
        <f t="shared" ref="AH117" si="226">AH116</f>
        <v>0</v>
      </c>
      <c r="AI117" s="411">
        <f t="shared" ref="AI117" si="227">AI116</f>
        <v>0</v>
      </c>
      <c r="AJ117" s="411">
        <f t="shared" ref="AJ117" si="228">AJ116</f>
        <v>0</v>
      </c>
      <c r="AK117" s="411">
        <f t="shared" ref="AK117" si="229">AK116</f>
        <v>0</v>
      </c>
      <c r="AL117" s="411">
        <f t="shared" ref="AL117" si="230">AL116</f>
        <v>0</v>
      </c>
      <c r="AM117" s="306"/>
    </row>
    <row r="118" spans="1:39" outlineLevel="1">
      <c r="B118" s="294"/>
      <c r="C118" s="291"/>
      <c r="D118" s="291"/>
      <c r="E118" s="291"/>
      <c r="F118" s="291"/>
      <c r="G118" s="291"/>
      <c r="H118" s="291"/>
      <c r="I118" s="291"/>
      <c r="J118" s="291"/>
      <c r="K118" s="291"/>
      <c r="L118" s="291"/>
      <c r="M118" s="291"/>
      <c r="N118" s="291"/>
      <c r="O118" s="291"/>
      <c r="P118" s="291"/>
      <c r="Q118" s="291"/>
      <c r="R118" s="291"/>
      <c r="S118" s="291"/>
      <c r="T118" s="291"/>
      <c r="U118" s="291"/>
      <c r="V118" s="291"/>
      <c r="W118" s="291"/>
      <c r="X118" s="291"/>
      <c r="Y118" s="412"/>
      <c r="Z118" s="425"/>
      <c r="AA118" s="425"/>
      <c r="AB118" s="425"/>
      <c r="AC118" s="425"/>
      <c r="AD118" s="425"/>
      <c r="AE118" s="425"/>
      <c r="AF118" s="425"/>
      <c r="AG118" s="425"/>
      <c r="AH118" s="425"/>
      <c r="AI118" s="425"/>
      <c r="AJ118" s="425"/>
      <c r="AK118" s="425"/>
      <c r="AL118" s="425"/>
      <c r="AM118" s="306"/>
    </row>
    <row r="119" spans="1:39" ht="15.75" outlineLevel="1">
      <c r="B119" s="288" t="s">
        <v>499</v>
      </c>
      <c r="C119" s="291"/>
      <c r="D119" s="291"/>
      <c r="E119" s="291"/>
      <c r="F119" s="291"/>
      <c r="G119" s="291"/>
      <c r="H119" s="291"/>
      <c r="I119" s="291"/>
      <c r="J119" s="291"/>
      <c r="K119" s="291"/>
      <c r="L119" s="291"/>
      <c r="M119" s="291"/>
      <c r="N119" s="291"/>
      <c r="O119" s="291"/>
      <c r="P119" s="291"/>
      <c r="Q119" s="291"/>
      <c r="R119" s="291"/>
      <c r="S119" s="291"/>
      <c r="T119" s="291"/>
      <c r="U119" s="291"/>
      <c r="V119" s="291"/>
      <c r="W119" s="291"/>
      <c r="X119" s="291"/>
      <c r="Y119" s="412"/>
      <c r="Z119" s="425"/>
      <c r="AA119" s="425"/>
      <c r="AB119" s="425"/>
      <c r="AC119" s="425"/>
      <c r="AD119" s="425"/>
      <c r="AE119" s="425"/>
      <c r="AF119" s="425"/>
      <c r="AG119" s="425"/>
      <c r="AH119" s="425"/>
      <c r="AI119" s="425"/>
      <c r="AJ119" s="425"/>
      <c r="AK119" s="425"/>
      <c r="AL119" s="425"/>
      <c r="AM119" s="306"/>
    </row>
    <row r="120" spans="1:39" outlineLevel="1">
      <c r="A120" s="522">
        <v>25</v>
      </c>
      <c r="B120" s="520" t="s">
        <v>117</v>
      </c>
      <c r="C120" s="291" t="s">
        <v>25</v>
      </c>
      <c r="D120" s="295"/>
      <c r="E120" s="295"/>
      <c r="F120" s="295"/>
      <c r="G120" s="295"/>
      <c r="H120" s="295"/>
      <c r="I120" s="295"/>
      <c r="J120" s="295"/>
      <c r="K120" s="295"/>
      <c r="L120" s="295"/>
      <c r="M120" s="295"/>
      <c r="N120" s="295">
        <v>12</v>
      </c>
      <c r="O120" s="295"/>
      <c r="P120" s="295"/>
      <c r="Q120" s="295"/>
      <c r="R120" s="295"/>
      <c r="S120" s="295"/>
      <c r="T120" s="295"/>
      <c r="U120" s="295"/>
      <c r="V120" s="295"/>
      <c r="W120" s="295"/>
      <c r="X120" s="295"/>
      <c r="Y120" s="426"/>
      <c r="Z120" s="410"/>
      <c r="AA120" s="410"/>
      <c r="AB120" s="410"/>
      <c r="AC120" s="410"/>
      <c r="AD120" s="410"/>
      <c r="AE120" s="410"/>
      <c r="AF120" s="415"/>
      <c r="AG120" s="415"/>
      <c r="AH120" s="415"/>
      <c r="AI120" s="415"/>
      <c r="AJ120" s="415"/>
      <c r="AK120" s="415"/>
      <c r="AL120" s="415"/>
      <c r="AM120" s="296">
        <f>SUM(Y120:AL120)</f>
        <v>0</v>
      </c>
    </row>
    <row r="121" spans="1:39" outlineLevel="1">
      <c r="B121" s="294" t="s">
        <v>267</v>
      </c>
      <c r="C121" s="291" t="s">
        <v>163</v>
      </c>
      <c r="D121" s="295"/>
      <c r="E121" s="295"/>
      <c r="F121" s="295"/>
      <c r="G121" s="295"/>
      <c r="H121" s="295"/>
      <c r="I121" s="295"/>
      <c r="J121" s="295"/>
      <c r="K121" s="295"/>
      <c r="L121" s="295"/>
      <c r="M121" s="295"/>
      <c r="N121" s="295">
        <f>N120</f>
        <v>12</v>
      </c>
      <c r="O121" s="295"/>
      <c r="P121" s="295"/>
      <c r="Q121" s="295"/>
      <c r="R121" s="295"/>
      <c r="S121" s="295"/>
      <c r="T121" s="295"/>
      <c r="U121" s="295"/>
      <c r="V121" s="295"/>
      <c r="W121" s="295"/>
      <c r="X121" s="295"/>
      <c r="Y121" s="411">
        <f>Y120</f>
        <v>0</v>
      </c>
      <c r="Z121" s="411">
        <f t="shared" ref="Z121" si="231">Z120</f>
        <v>0</v>
      </c>
      <c r="AA121" s="411">
        <f t="shared" ref="AA121" si="232">AA120</f>
        <v>0</v>
      </c>
      <c r="AB121" s="411">
        <f t="shared" ref="AB121" si="233">AB120</f>
        <v>0</v>
      </c>
      <c r="AC121" s="411">
        <f t="shared" ref="AC121" si="234">AC120</f>
        <v>0</v>
      </c>
      <c r="AD121" s="411">
        <f t="shared" ref="AD121" si="235">AD120</f>
        <v>0</v>
      </c>
      <c r="AE121" s="411">
        <f t="shared" ref="AE121" si="236">AE120</f>
        <v>0</v>
      </c>
      <c r="AF121" s="411">
        <f t="shared" ref="AF121" si="237">AF120</f>
        <v>0</v>
      </c>
      <c r="AG121" s="411">
        <f t="shared" ref="AG121" si="238">AG120</f>
        <v>0</v>
      </c>
      <c r="AH121" s="411">
        <f t="shared" ref="AH121" si="239">AH120</f>
        <v>0</v>
      </c>
      <c r="AI121" s="411">
        <f t="shared" ref="AI121" si="240">AI120</f>
        <v>0</v>
      </c>
      <c r="AJ121" s="411">
        <f t="shared" ref="AJ121" si="241">AJ120</f>
        <v>0</v>
      </c>
      <c r="AK121" s="411">
        <f t="shared" ref="AK121" si="242">AK120</f>
        <v>0</v>
      </c>
      <c r="AL121" s="411">
        <f t="shared" ref="AL121" si="243">AL120</f>
        <v>0</v>
      </c>
      <c r="AM121" s="306"/>
    </row>
    <row r="122" spans="1:39" outlineLevel="1">
      <c r="B122" s="294"/>
      <c r="C122" s="291"/>
      <c r="D122" s="291"/>
      <c r="E122" s="291"/>
      <c r="F122" s="291"/>
      <c r="G122" s="291"/>
      <c r="H122" s="291"/>
      <c r="I122" s="291"/>
      <c r="J122" s="291"/>
      <c r="K122" s="291"/>
      <c r="L122" s="291"/>
      <c r="M122" s="291"/>
      <c r="N122" s="291"/>
      <c r="O122" s="291"/>
      <c r="P122" s="291"/>
      <c r="Q122" s="291"/>
      <c r="R122" s="291"/>
      <c r="S122" s="291"/>
      <c r="T122" s="291"/>
      <c r="U122" s="291"/>
      <c r="V122" s="291"/>
      <c r="W122" s="291"/>
      <c r="X122" s="291"/>
      <c r="Y122" s="412"/>
      <c r="Z122" s="425"/>
      <c r="AA122" s="425"/>
      <c r="AB122" s="425"/>
      <c r="AC122" s="425"/>
      <c r="AD122" s="425"/>
      <c r="AE122" s="425"/>
      <c r="AF122" s="425"/>
      <c r="AG122" s="425"/>
      <c r="AH122" s="425"/>
      <c r="AI122" s="425"/>
      <c r="AJ122" s="425"/>
      <c r="AK122" s="425"/>
      <c r="AL122" s="425"/>
      <c r="AM122" s="306"/>
    </row>
    <row r="123" spans="1:39" outlineLevel="1">
      <c r="A123" s="522">
        <v>26</v>
      </c>
      <c r="B123" s="520" t="s">
        <v>118</v>
      </c>
      <c r="C123" s="291" t="s">
        <v>25</v>
      </c>
      <c r="D123" s="295"/>
      <c r="E123" s="295"/>
      <c r="F123" s="295"/>
      <c r="G123" s="295"/>
      <c r="H123" s="295"/>
      <c r="I123" s="295"/>
      <c r="J123" s="295"/>
      <c r="K123" s="295"/>
      <c r="L123" s="295"/>
      <c r="M123" s="295"/>
      <c r="N123" s="295">
        <v>12</v>
      </c>
      <c r="O123" s="295"/>
      <c r="P123" s="295"/>
      <c r="Q123" s="295"/>
      <c r="R123" s="295"/>
      <c r="S123" s="295"/>
      <c r="T123" s="295"/>
      <c r="U123" s="295"/>
      <c r="V123" s="295"/>
      <c r="W123" s="295"/>
      <c r="X123" s="295"/>
      <c r="Y123" s="426">
        <v>0</v>
      </c>
      <c r="Z123" s="426">
        <v>0.23745521157743868</v>
      </c>
      <c r="AA123" s="426">
        <v>0.80815660578975779</v>
      </c>
      <c r="AB123" s="426">
        <v>0</v>
      </c>
      <c r="AC123" s="426">
        <v>0</v>
      </c>
      <c r="AD123" s="410"/>
      <c r="AE123" s="410"/>
      <c r="AF123" s="415"/>
      <c r="AG123" s="415"/>
      <c r="AH123" s="415"/>
      <c r="AI123" s="415"/>
      <c r="AJ123" s="415"/>
      <c r="AK123" s="415"/>
      <c r="AL123" s="415"/>
      <c r="AM123" s="296">
        <f>SUM(Y123:AL123)</f>
        <v>1.0456118173671964</v>
      </c>
    </row>
    <row r="124" spans="1:39" outlineLevel="1">
      <c r="B124" s="520"/>
      <c r="C124" s="291" t="s">
        <v>714</v>
      </c>
      <c r="D124" s="295">
        <v>41009</v>
      </c>
      <c r="E124" s="295">
        <v>41009</v>
      </c>
      <c r="F124" s="295">
        <v>38142</v>
      </c>
      <c r="G124" s="295">
        <v>38142</v>
      </c>
      <c r="H124" s="295">
        <v>38142</v>
      </c>
      <c r="I124" s="295">
        <v>38142</v>
      </c>
      <c r="J124" s="295">
        <v>38142</v>
      </c>
      <c r="K124" s="295">
        <v>38142</v>
      </c>
      <c r="L124" s="295">
        <v>37223</v>
      </c>
      <c r="M124" s="295">
        <v>36874</v>
      </c>
      <c r="N124" s="295"/>
      <c r="O124" s="295">
        <v>3</v>
      </c>
      <c r="P124" s="295">
        <v>3</v>
      </c>
      <c r="Q124" s="295">
        <v>2.7902655514643127</v>
      </c>
      <c r="R124" s="295">
        <v>2.7902655514643127</v>
      </c>
      <c r="S124" s="295">
        <v>2.7902655514643127</v>
      </c>
      <c r="T124" s="295">
        <v>2.7902655514643127</v>
      </c>
      <c r="U124" s="295">
        <v>2.7902655514643127</v>
      </c>
      <c r="V124" s="295">
        <v>2.7902655514643127</v>
      </c>
      <c r="W124" s="295">
        <v>2.7230364066424442</v>
      </c>
      <c r="X124" s="295">
        <v>2.6975054256382744</v>
      </c>
      <c r="Y124" s="426">
        <f>Y123</f>
        <v>0</v>
      </c>
      <c r="Z124" s="426">
        <f t="shared" ref="Z124:AC124" si="244">Z123</f>
        <v>0.23745521157743868</v>
      </c>
      <c r="AA124" s="426">
        <f t="shared" si="244"/>
        <v>0.80815660578975779</v>
      </c>
      <c r="AB124" s="426">
        <f t="shared" si="244"/>
        <v>0</v>
      </c>
      <c r="AC124" s="426">
        <f t="shared" si="244"/>
        <v>0</v>
      </c>
      <c r="AD124" s="410"/>
      <c r="AE124" s="410"/>
      <c r="AF124" s="415"/>
      <c r="AG124" s="415"/>
      <c r="AH124" s="415"/>
      <c r="AI124" s="415"/>
      <c r="AJ124" s="415"/>
      <c r="AK124" s="415"/>
      <c r="AL124" s="415"/>
      <c r="AM124" s="296"/>
    </row>
    <row r="125" spans="1:39" outlineLevel="1">
      <c r="B125" s="294" t="s">
        <v>267</v>
      </c>
      <c r="C125" s="291" t="s">
        <v>713</v>
      </c>
      <c r="D125" s="295">
        <v>-2851</v>
      </c>
      <c r="E125" s="295">
        <v>-2851</v>
      </c>
      <c r="F125" s="295">
        <v>17</v>
      </c>
      <c r="G125" s="295">
        <v>161</v>
      </c>
      <c r="H125" s="295">
        <v>161</v>
      </c>
      <c r="I125" s="295">
        <v>161</v>
      </c>
      <c r="J125" s="295">
        <v>161</v>
      </c>
      <c r="K125" s="295">
        <v>161</v>
      </c>
      <c r="L125" s="295">
        <v>1079</v>
      </c>
      <c r="M125" s="295">
        <v>1429</v>
      </c>
      <c r="N125" s="295">
        <f>N123</f>
        <v>12</v>
      </c>
      <c r="O125" s="295">
        <v>-1</v>
      </c>
      <c r="P125" s="295">
        <v>-0.99999999999999989</v>
      </c>
      <c r="Q125" s="295">
        <v>5.9628200631357412E-3</v>
      </c>
      <c r="R125" s="295">
        <v>5.6471413539109082E-2</v>
      </c>
      <c r="S125" s="295">
        <v>5.6471413539109082E-2</v>
      </c>
      <c r="T125" s="295">
        <v>5.6471413539109082E-2</v>
      </c>
      <c r="U125" s="295">
        <v>5.6471413539109082E-2</v>
      </c>
      <c r="V125" s="295">
        <v>5.6471413539109082E-2</v>
      </c>
      <c r="W125" s="295">
        <v>0.37846369694843912</v>
      </c>
      <c r="X125" s="295">
        <v>0.50122763942476323</v>
      </c>
      <c r="Y125" s="411">
        <f>Y123</f>
        <v>0</v>
      </c>
      <c r="Z125" s="411">
        <f t="shared" ref="Z125" si="245">Z123</f>
        <v>0.23745521157743868</v>
      </c>
      <c r="AA125" s="411">
        <f t="shared" ref="AA125" si="246">AA123</f>
        <v>0.80815660578975779</v>
      </c>
      <c r="AB125" s="411">
        <f t="shared" ref="AB125" si="247">AB123</f>
        <v>0</v>
      </c>
      <c r="AC125" s="411">
        <f t="shared" ref="AC125" si="248">AC123</f>
        <v>0</v>
      </c>
      <c r="AD125" s="411">
        <f t="shared" ref="AD125" si="249">AD123</f>
        <v>0</v>
      </c>
      <c r="AE125" s="411">
        <f t="shared" ref="AE125" si="250">AE123</f>
        <v>0</v>
      </c>
      <c r="AF125" s="411">
        <f t="shared" ref="AF125" si="251">AF123</f>
        <v>0</v>
      </c>
      <c r="AG125" s="411">
        <f t="shared" ref="AG125" si="252">AG123</f>
        <v>0</v>
      </c>
      <c r="AH125" s="411">
        <f t="shared" ref="AH125" si="253">AH123</f>
        <v>0</v>
      </c>
      <c r="AI125" s="411">
        <f t="shared" ref="AI125" si="254">AI123</f>
        <v>0</v>
      </c>
      <c r="AJ125" s="411">
        <f t="shared" ref="AJ125" si="255">AJ123</f>
        <v>0</v>
      </c>
      <c r="AK125" s="411">
        <f t="shared" ref="AK125" si="256">AK123</f>
        <v>0</v>
      </c>
      <c r="AL125" s="411">
        <f t="shared" ref="AL125" si="257">AL123</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27</v>
      </c>
      <c r="B127" s="520" t="s">
        <v>119</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58">Z127</f>
        <v>0</v>
      </c>
      <c r="AA128" s="411">
        <f t="shared" ref="AA128" si="259">AA127</f>
        <v>0</v>
      </c>
      <c r="AB128" s="411">
        <f t="shared" ref="AB128" si="260">AB127</f>
        <v>0</v>
      </c>
      <c r="AC128" s="411">
        <f t="shared" ref="AC128" si="261">AC127</f>
        <v>0</v>
      </c>
      <c r="AD128" s="411">
        <f t="shared" ref="AD128" si="262">AD127</f>
        <v>0</v>
      </c>
      <c r="AE128" s="411">
        <f t="shared" ref="AE128" si="263">AE127</f>
        <v>0</v>
      </c>
      <c r="AF128" s="411">
        <f t="shared" ref="AF128" si="264">AF127</f>
        <v>0</v>
      </c>
      <c r="AG128" s="411">
        <f t="shared" ref="AG128" si="265">AG127</f>
        <v>0</v>
      </c>
      <c r="AH128" s="411">
        <f t="shared" ref="AH128" si="266">AH127</f>
        <v>0</v>
      </c>
      <c r="AI128" s="411">
        <f t="shared" ref="AI128" si="267">AI127</f>
        <v>0</v>
      </c>
      <c r="AJ128" s="411">
        <f t="shared" ref="AJ128" si="268">AJ127</f>
        <v>0</v>
      </c>
      <c r="AK128" s="411">
        <f t="shared" ref="AK128" si="269">AK127</f>
        <v>0</v>
      </c>
      <c r="AL128" s="411">
        <f t="shared" ref="AL128" si="270">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28</v>
      </c>
      <c r="B130" s="520" t="s">
        <v>120</v>
      </c>
      <c r="C130" s="291" t="s">
        <v>25</v>
      </c>
      <c r="D130" s="295"/>
      <c r="E130" s="295"/>
      <c r="F130" s="295"/>
      <c r="G130" s="295"/>
      <c r="H130" s="295"/>
      <c r="I130" s="295"/>
      <c r="J130" s="295"/>
      <c r="K130" s="295"/>
      <c r="L130" s="295"/>
      <c r="M130" s="295"/>
      <c r="N130" s="295">
        <v>12</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12</v>
      </c>
      <c r="O131" s="295"/>
      <c r="P131" s="295"/>
      <c r="Q131" s="295"/>
      <c r="R131" s="295"/>
      <c r="S131" s="295"/>
      <c r="T131" s="295"/>
      <c r="U131" s="295"/>
      <c r="V131" s="295"/>
      <c r="W131" s="295"/>
      <c r="X131" s="295"/>
      <c r="Y131" s="411">
        <f>Y130</f>
        <v>0</v>
      </c>
      <c r="Z131" s="411">
        <f t="shared" ref="Z131" si="271">Z130</f>
        <v>0</v>
      </c>
      <c r="AA131" s="411">
        <f t="shared" ref="AA131" si="272">AA130</f>
        <v>0</v>
      </c>
      <c r="AB131" s="411">
        <f t="shared" ref="AB131" si="273">AB130</f>
        <v>0</v>
      </c>
      <c r="AC131" s="411">
        <f t="shared" ref="AC131" si="274">AC130</f>
        <v>0</v>
      </c>
      <c r="AD131" s="411">
        <f t="shared" ref="AD131" si="275">AD130</f>
        <v>0</v>
      </c>
      <c r="AE131" s="411">
        <f t="shared" ref="AE131" si="276">AE130</f>
        <v>0</v>
      </c>
      <c r="AF131" s="411">
        <f t="shared" ref="AF131" si="277">AF130</f>
        <v>0</v>
      </c>
      <c r="AG131" s="411">
        <f t="shared" ref="AG131" si="278">AG130</f>
        <v>0</v>
      </c>
      <c r="AH131" s="411">
        <f t="shared" ref="AH131" si="279">AH130</f>
        <v>0</v>
      </c>
      <c r="AI131" s="411">
        <f t="shared" ref="AI131" si="280">AI130</f>
        <v>0</v>
      </c>
      <c r="AJ131" s="411">
        <f t="shared" ref="AJ131" si="281">AJ130</f>
        <v>0</v>
      </c>
      <c r="AK131" s="411">
        <f t="shared" ref="AK131" si="282">AK130</f>
        <v>0</v>
      </c>
      <c r="AL131" s="411">
        <f t="shared" ref="AL131" si="283">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29</v>
      </c>
      <c r="B133" s="520" t="s">
        <v>121</v>
      </c>
      <c r="C133" s="291" t="s">
        <v>25</v>
      </c>
      <c r="D133" s="295"/>
      <c r="E133" s="295"/>
      <c r="F133" s="295"/>
      <c r="G133" s="295"/>
      <c r="H133" s="295"/>
      <c r="I133" s="295"/>
      <c r="J133" s="295"/>
      <c r="K133" s="295"/>
      <c r="L133" s="295"/>
      <c r="M133" s="295"/>
      <c r="N133" s="295">
        <v>3</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3</v>
      </c>
      <c r="O134" s="295"/>
      <c r="P134" s="295"/>
      <c r="Q134" s="295"/>
      <c r="R134" s="295"/>
      <c r="S134" s="295"/>
      <c r="T134" s="295"/>
      <c r="U134" s="295"/>
      <c r="V134" s="295"/>
      <c r="W134" s="295"/>
      <c r="X134" s="295"/>
      <c r="Y134" s="411">
        <f>Y133</f>
        <v>0</v>
      </c>
      <c r="Z134" s="411">
        <f t="shared" ref="Z134" si="284">Z133</f>
        <v>0</v>
      </c>
      <c r="AA134" s="411">
        <f t="shared" ref="AA134" si="285">AA133</f>
        <v>0</v>
      </c>
      <c r="AB134" s="411">
        <f t="shared" ref="AB134" si="286">AB133</f>
        <v>0</v>
      </c>
      <c r="AC134" s="411">
        <f t="shared" ref="AC134" si="287">AC133</f>
        <v>0</v>
      </c>
      <c r="AD134" s="411">
        <f t="shared" ref="AD134" si="288">AD133</f>
        <v>0</v>
      </c>
      <c r="AE134" s="411">
        <f t="shared" ref="AE134" si="289">AE133</f>
        <v>0</v>
      </c>
      <c r="AF134" s="411">
        <f t="shared" ref="AF134" si="290">AF133</f>
        <v>0</v>
      </c>
      <c r="AG134" s="411">
        <f t="shared" ref="AG134" si="291">AG133</f>
        <v>0</v>
      </c>
      <c r="AH134" s="411">
        <f t="shared" ref="AH134" si="292">AH133</f>
        <v>0</v>
      </c>
      <c r="AI134" s="411">
        <f t="shared" ref="AI134" si="293">AI133</f>
        <v>0</v>
      </c>
      <c r="AJ134" s="411">
        <f t="shared" ref="AJ134" si="294">AJ133</f>
        <v>0</v>
      </c>
      <c r="AK134" s="411">
        <f t="shared" ref="AK134" si="295">AK133</f>
        <v>0</v>
      </c>
      <c r="AL134" s="411">
        <f t="shared" ref="AL134" si="296">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30</v>
      </c>
      <c r="B136" s="520" t="s">
        <v>122</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297">Z136</f>
        <v>0</v>
      </c>
      <c r="AA137" s="411">
        <f t="shared" ref="AA137" si="298">AA136</f>
        <v>0</v>
      </c>
      <c r="AB137" s="411">
        <f t="shared" ref="AB137" si="299">AB136</f>
        <v>0</v>
      </c>
      <c r="AC137" s="411">
        <f t="shared" ref="AC137" si="300">AC136</f>
        <v>0</v>
      </c>
      <c r="AD137" s="411">
        <f t="shared" ref="AD137" si="301">AD136</f>
        <v>0</v>
      </c>
      <c r="AE137" s="411">
        <f t="shared" ref="AE137" si="302">AE136</f>
        <v>0</v>
      </c>
      <c r="AF137" s="411">
        <f t="shared" ref="AF137" si="303">AF136</f>
        <v>0</v>
      </c>
      <c r="AG137" s="411">
        <f t="shared" ref="AG137" si="304">AG136</f>
        <v>0</v>
      </c>
      <c r="AH137" s="411">
        <f t="shared" ref="AH137" si="305">AH136</f>
        <v>0</v>
      </c>
      <c r="AI137" s="411">
        <f t="shared" ref="AI137" si="306">AI136</f>
        <v>0</v>
      </c>
      <c r="AJ137" s="411">
        <f t="shared" ref="AJ137" si="307">AJ136</f>
        <v>0</v>
      </c>
      <c r="AK137" s="411">
        <f t="shared" ref="AK137" si="308">AK136</f>
        <v>0</v>
      </c>
      <c r="AL137" s="411">
        <f t="shared" ref="AL137" si="309">AL136</f>
        <v>0</v>
      </c>
      <c r="AM137" s="306"/>
    </row>
    <row r="138" spans="1:39" outlineLevel="1">
      <c r="B138" s="294"/>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30" outlineLevel="1">
      <c r="A139" s="522">
        <v>31</v>
      </c>
      <c r="B139" s="520" t="s">
        <v>123</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0">Z139</f>
        <v>0</v>
      </c>
      <c r="AA140" s="411">
        <f t="shared" ref="AA140" si="311">AA139</f>
        <v>0</v>
      </c>
      <c r="AB140" s="411">
        <f t="shared" ref="AB140" si="312">AB139</f>
        <v>0</v>
      </c>
      <c r="AC140" s="411">
        <f t="shared" ref="AC140" si="313">AC139</f>
        <v>0</v>
      </c>
      <c r="AD140" s="411">
        <f t="shared" ref="AD140" si="314">AD139</f>
        <v>0</v>
      </c>
      <c r="AE140" s="411">
        <f t="shared" ref="AE140" si="315">AE139</f>
        <v>0</v>
      </c>
      <c r="AF140" s="411">
        <f t="shared" ref="AF140" si="316">AF139</f>
        <v>0</v>
      </c>
      <c r="AG140" s="411">
        <f t="shared" ref="AG140" si="317">AG139</f>
        <v>0</v>
      </c>
      <c r="AH140" s="411">
        <f t="shared" ref="AH140" si="318">AH139</f>
        <v>0</v>
      </c>
      <c r="AI140" s="411">
        <f t="shared" ref="AI140" si="319">AI139</f>
        <v>0</v>
      </c>
      <c r="AJ140" s="411">
        <f t="shared" ref="AJ140" si="320">AJ139</f>
        <v>0</v>
      </c>
      <c r="AK140" s="411">
        <f t="shared" ref="AK140" si="321">AK139</f>
        <v>0</v>
      </c>
      <c r="AL140" s="411">
        <f t="shared" ref="AL140" si="322">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customHeight="1" outlineLevel="1">
      <c r="A142" s="522">
        <v>32</v>
      </c>
      <c r="B142" s="520" t="s">
        <v>124</v>
      </c>
      <c r="C142" s="291" t="s">
        <v>25</v>
      </c>
      <c r="D142" s="295"/>
      <c r="E142" s="295"/>
      <c r="F142" s="295"/>
      <c r="G142" s="295"/>
      <c r="H142" s="295"/>
      <c r="I142" s="295"/>
      <c r="J142" s="295"/>
      <c r="K142" s="295"/>
      <c r="L142" s="295"/>
      <c r="M142" s="295"/>
      <c r="N142" s="295">
        <v>12</v>
      </c>
      <c r="O142" s="295"/>
      <c r="P142" s="295"/>
      <c r="Q142" s="295"/>
      <c r="R142" s="295"/>
      <c r="S142" s="295"/>
      <c r="T142" s="295"/>
      <c r="U142" s="295"/>
      <c r="V142" s="295"/>
      <c r="W142" s="295"/>
      <c r="X142" s="295"/>
      <c r="Y142" s="426"/>
      <c r="Z142" s="410"/>
      <c r="AA142" s="410"/>
      <c r="AB142" s="410"/>
      <c r="AC142" s="410"/>
      <c r="AD142" s="410"/>
      <c r="AE142" s="410"/>
      <c r="AF142" s="415"/>
      <c r="AG142" s="415"/>
      <c r="AH142" s="415"/>
      <c r="AI142" s="415"/>
      <c r="AJ142" s="415"/>
      <c r="AK142" s="415"/>
      <c r="AL142" s="415"/>
      <c r="AM142" s="296">
        <f>SUM(Y142:AL142)</f>
        <v>0</v>
      </c>
    </row>
    <row r="143" spans="1:39" outlineLevel="1">
      <c r="B143" s="294" t="s">
        <v>267</v>
      </c>
      <c r="C143" s="291" t="s">
        <v>163</v>
      </c>
      <c r="D143" s="295"/>
      <c r="E143" s="295"/>
      <c r="F143" s="295"/>
      <c r="G143" s="295"/>
      <c r="H143" s="295"/>
      <c r="I143" s="295"/>
      <c r="J143" s="295"/>
      <c r="K143" s="295"/>
      <c r="L143" s="295"/>
      <c r="M143" s="295"/>
      <c r="N143" s="295">
        <f>N142</f>
        <v>12</v>
      </c>
      <c r="O143" s="295"/>
      <c r="P143" s="295"/>
      <c r="Q143" s="295"/>
      <c r="R143" s="295"/>
      <c r="S143" s="295"/>
      <c r="T143" s="295"/>
      <c r="U143" s="295"/>
      <c r="V143" s="295"/>
      <c r="W143" s="295"/>
      <c r="X143" s="295"/>
      <c r="Y143" s="411">
        <f>Y142</f>
        <v>0</v>
      </c>
      <c r="Z143" s="411">
        <f t="shared" ref="Z143" si="323">Z142</f>
        <v>0</v>
      </c>
      <c r="AA143" s="411">
        <f t="shared" ref="AA143" si="324">AA142</f>
        <v>0</v>
      </c>
      <c r="AB143" s="411">
        <f t="shared" ref="AB143" si="325">AB142</f>
        <v>0</v>
      </c>
      <c r="AC143" s="411">
        <f t="shared" ref="AC143" si="326">AC142</f>
        <v>0</v>
      </c>
      <c r="AD143" s="411">
        <f t="shared" ref="AD143" si="327">AD142</f>
        <v>0</v>
      </c>
      <c r="AE143" s="411">
        <f t="shared" ref="AE143" si="328">AE142</f>
        <v>0</v>
      </c>
      <c r="AF143" s="411">
        <f t="shared" ref="AF143" si="329">AF142</f>
        <v>0</v>
      </c>
      <c r="AG143" s="411">
        <f t="shared" ref="AG143" si="330">AG142</f>
        <v>0</v>
      </c>
      <c r="AH143" s="411">
        <f t="shared" ref="AH143" si="331">AH142</f>
        <v>0</v>
      </c>
      <c r="AI143" s="411">
        <f t="shared" ref="AI143" si="332">AI142</f>
        <v>0</v>
      </c>
      <c r="AJ143" s="411">
        <f t="shared" ref="AJ143" si="333">AJ142</f>
        <v>0</v>
      </c>
      <c r="AK143" s="411">
        <f t="shared" ref="AK143" si="334">AK142</f>
        <v>0</v>
      </c>
      <c r="AL143" s="411">
        <f t="shared" ref="AL143" si="335">AL142</f>
        <v>0</v>
      </c>
      <c r="AM143" s="306"/>
    </row>
    <row r="144" spans="1:39" outlineLevel="1">
      <c r="B144" s="520"/>
      <c r="C144" s="291"/>
      <c r="D144" s="291"/>
      <c r="E144" s="291"/>
      <c r="F144" s="291"/>
      <c r="G144" s="291"/>
      <c r="H144" s="291"/>
      <c r="I144" s="291"/>
      <c r="J144" s="291"/>
      <c r="K144" s="291"/>
      <c r="L144" s="291"/>
      <c r="M144" s="291"/>
      <c r="N144" s="291"/>
      <c r="O144" s="291"/>
      <c r="P144" s="291"/>
      <c r="Q144" s="291"/>
      <c r="R144" s="291"/>
      <c r="S144" s="291"/>
      <c r="T144" s="291"/>
      <c r="U144" s="291"/>
      <c r="V144" s="291"/>
      <c r="W144" s="291"/>
      <c r="X144" s="291"/>
      <c r="Y144" s="412"/>
      <c r="Z144" s="425"/>
      <c r="AA144" s="425"/>
      <c r="AB144" s="425"/>
      <c r="AC144" s="425"/>
      <c r="AD144" s="425"/>
      <c r="AE144" s="425"/>
      <c r="AF144" s="425"/>
      <c r="AG144" s="425"/>
      <c r="AH144" s="425"/>
      <c r="AI144" s="425"/>
      <c r="AJ144" s="425"/>
      <c r="AK144" s="425"/>
      <c r="AL144" s="425"/>
      <c r="AM144" s="306"/>
    </row>
    <row r="145" spans="1:39" ht="15.75" outlineLevel="1">
      <c r="B145" s="288" t="s">
        <v>500</v>
      </c>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33</v>
      </c>
      <c r="B146" s="520" t="s">
        <v>125</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36">Z146</f>
        <v>0</v>
      </c>
      <c r="AA147" s="411">
        <f t="shared" ref="AA147" si="337">AA146</f>
        <v>0</v>
      </c>
      <c r="AB147" s="411">
        <f t="shared" ref="AB147" si="338">AB146</f>
        <v>0</v>
      </c>
      <c r="AC147" s="411">
        <f t="shared" ref="AC147" si="339">AC146</f>
        <v>0</v>
      </c>
      <c r="AD147" s="411">
        <f t="shared" ref="AD147" si="340">AD146</f>
        <v>0</v>
      </c>
      <c r="AE147" s="411">
        <f t="shared" ref="AE147" si="341">AE146</f>
        <v>0</v>
      </c>
      <c r="AF147" s="411">
        <f t="shared" ref="AF147" si="342">AF146</f>
        <v>0</v>
      </c>
      <c r="AG147" s="411">
        <f t="shared" ref="AG147" si="343">AG146</f>
        <v>0</v>
      </c>
      <c r="AH147" s="411">
        <f t="shared" ref="AH147" si="344">AH146</f>
        <v>0</v>
      </c>
      <c r="AI147" s="411">
        <f t="shared" ref="AI147" si="345">AI146</f>
        <v>0</v>
      </c>
      <c r="AJ147" s="411">
        <f t="shared" ref="AJ147" si="346">AJ146</f>
        <v>0</v>
      </c>
      <c r="AK147" s="411">
        <f t="shared" ref="AK147" si="347">AK146</f>
        <v>0</v>
      </c>
      <c r="AL147" s="411">
        <f t="shared" ref="AL147" si="348">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34</v>
      </c>
      <c r="B149" s="520" t="s">
        <v>126</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49">Z149</f>
        <v>0</v>
      </c>
      <c r="AA150" s="411">
        <f t="shared" ref="AA150" si="350">AA149</f>
        <v>0</v>
      </c>
      <c r="AB150" s="411">
        <f t="shared" ref="AB150" si="351">AB149</f>
        <v>0</v>
      </c>
      <c r="AC150" s="411">
        <f t="shared" ref="AC150" si="352">AC149</f>
        <v>0</v>
      </c>
      <c r="AD150" s="411">
        <f t="shared" ref="AD150" si="353">AD149</f>
        <v>0</v>
      </c>
      <c r="AE150" s="411">
        <f t="shared" ref="AE150" si="354">AE149</f>
        <v>0</v>
      </c>
      <c r="AF150" s="411">
        <f t="shared" ref="AF150" si="355">AF149</f>
        <v>0</v>
      </c>
      <c r="AG150" s="411">
        <f t="shared" ref="AG150" si="356">AG149</f>
        <v>0</v>
      </c>
      <c r="AH150" s="411">
        <f t="shared" ref="AH150" si="357">AH149</f>
        <v>0</v>
      </c>
      <c r="AI150" s="411">
        <f t="shared" ref="AI150" si="358">AI149</f>
        <v>0</v>
      </c>
      <c r="AJ150" s="411">
        <f t="shared" ref="AJ150" si="359">AJ149</f>
        <v>0</v>
      </c>
      <c r="AK150" s="411">
        <f t="shared" ref="AK150" si="360">AK149</f>
        <v>0</v>
      </c>
      <c r="AL150" s="411">
        <f t="shared" ref="AL150" si="361">AL149</f>
        <v>0</v>
      </c>
      <c r="AM150" s="306"/>
    </row>
    <row r="151" spans="1:39" outlineLevel="1">
      <c r="B151" s="520"/>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outlineLevel="1">
      <c r="A152" s="522">
        <v>35</v>
      </c>
      <c r="B152" s="520" t="s">
        <v>127</v>
      </c>
      <c r="C152" s="291" t="s">
        <v>25</v>
      </c>
      <c r="D152" s="295"/>
      <c r="E152" s="295"/>
      <c r="F152" s="295"/>
      <c r="G152" s="295"/>
      <c r="H152" s="295"/>
      <c r="I152" s="295"/>
      <c r="J152" s="295"/>
      <c r="K152" s="295"/>
      <c r="L152" s="295"/>
      <c r="M152" s="295"/>
      <c r="N152" s="295">
        <v>0</v>
      </c>
      <c r="O152" s="295"/>
      <c r="P152" s="295"/>
      <c r="Q152" s="295"/>
      <c r="R152" s="295"/>
      <c r="S152" s="295"/>
      <c r="T152" s="295"/>
      <c r="U152" s="295"/>
      <c r="V152" s="295"/>
      <c r="W152" s="295"/>
      <c r="X152" s="295"/>
      <c r="Y152" s="426"/>
      <c r="Z152" s="410"/>
      <c r="AA152" s="410"/>
      <c r="AB152" s="410"/>
      <c r="AC152" s="410"/>
      <c r="AD152" s="410"/>
      <c r="AE152" s="410"/>
      <c r="AF152" s="415"/>
      <c r="AG152" s="415"/>
      <c r="AH152" s="415"/>
      <c r="AI152" s="415"/>
      <c r="AJ152" s="415"/>
      <c r="AK152" s="415"/>
      <c r="AL152" s="415"/>
      <c r="AM152" s="296">
        <f>SUM(Y152:AL152)</f>
        <v>0</v>
      </c>
    </row>
    <row r="153" spans="1:39" outlineLevel="1">
      <c r="B153" s="294" t="s">
        <v>267</v>
      </c>
      <c r="C153" s="291" t="s">
        <v>163</v>
      </c>
      <c r="D153" s="295"/>
      <c r="E153" s="295"/>
      <c r="F153" s="295"/>
      <c r="G153" s="295"/>
      <c r="H153" s="295"/>
      <c r="I153" s="295"/>
      <c r="J153" s="295"/>
      <c r="K153" s="295"/>
      <c r="L153" s="295"/>
      <c r="M153" s="295"/>
      <c r="N153" s="295">
        <f>N152</f>
        <v>0</v>
      </c>
      <c r="O153" s="295"/>
      <c r="P153" s="295"/>
      <c r="Q153" s="295"/>
      <c r="R153" s="295"/>
      <c r="S153" s="295"/>
      <c r="T153" s="295"/>
      <c r="U153" s="295"/>
      <c r="V153" s="295"/>
      <c r="W153" s="295"/>
      <c r="X153" s="295"/>
      <c r="Y153" s="411">
        <f>Y152</f>
        <v>0</v>
      </c>
      <c r="Z153" s="411">
        <f t="shared" ref="Z153" si="362">Z152</f>
        <v>0</v>
      </c>
      <c r="AA153" s="411">
        <f t="shared" ref="AA153" si="363">AA152</f>
        <v>0</v>
      </c>
      <c r="AB153" s="411">
        <f t="shared" ref="AB153" si="364">AB152</f>
        <v>0</v>
      </c>
      <c r="AC153" s="411">
        <f t="shared" ref="AC153" si="365">AC152</f>
        <v>0</v>
      </c>
      <c r="AD153" s="411">
        <f t="shared" ref="AD153" si="366">AD152</f>
        <v>0</v>
      </c>
      <c r="AE153" s="411">
        <f t="shared" ref="AE153" si="367">AE152</f>
        <v>0</v>
      </c>
      <c r="AF153" s="411">
        <f t="shared" ref="AF153" si="368">AF152</f>
        <v>0</v>
      </c>
      <c r="AG153" s="411">
        <f t="shared" ref="AG153" si="369">AG152</f>
        <v>0</v>
      </c>
      <c r="AH153" s="411">
        <f t="shared" ref="AH153" si="370">AH152</f>
        <v>0</v>
      </c>
      <c r="AI153" s="411">
        <f t="shared" ref="AI153" si="371">AI152</f>
        <v>0</v>
      </c>
      <c r="AJ153" s="411">
        <f t="shared" ref="AJ153" si="372">AJ152</f>
        <v>0</v>
      </c>
      <c r="AK153" s="411">
        <f t="shared" ref="AK153" si="373">AK152</f>
        <v>0</v>
      </c>
      <c r="AL153" s="411">
        <f t="shared" ref="AL153" si="374">AL152</f>
        <v>0</v>
      </c>
      <c r="AM153" s="306"/>
    </row>
    <row r="154" spans="1:39" outlineLevel="1">
      <c r="B154" s="294"/>
      <c r="C154" s="291"/>
      <c r="D154" s="291"/>
      <c r="E154" s="291"/>
      <c r="F154" s="291"/>
      <c r="G154" s="291"/>
      <c r="H154" s="291"/>
      <c r="I154" s="291"/>
      <c r="J154" s="291"/>
      <c r="K154" s="291"/>
      <c r="L154" s="291"/>
      <c r="M154" s="291"/>
      <c r="N154" s="291"/>
      <c r="O154" s="291"/>
      <c r="P154" s="291"/>
      <c r="Q154" s="291"/>
      <c r="R154" s="291"/>
      <c r="S154" s="291"/>
      <c r="T154" s="291"/>
      <c r="U154" s="291"/>
      <c r="V154" s="291"/>
      <c r="W154" s="291"/>
      <c r="X154" s="291"/>
      <c r="Y154" s="412"/>
      <c r="Z154" s="425"/>
      <c r="AA154" s="425"/>
      <c r="AB154" s="425"/>
      <c r="AC154" s="425"/>
      <c r="AD154" s="425"/>
      <c r="AE154" s="425"/>
      <c r="AF154" s="425"/>
      <c r="AG154" s="425"/>
      <c r="AH154" s="425"/>
      <c r="AI154" s="425"/>
      <c r="AJ154" s="425"/>
      <c r="AK154" s="425"/>
      <c r="AL154" s="425"/>
      <c r="AM154" s="306"/>
    </row>
    <row r="155" spans="1:39" ht="15.75" outlineLevel="1">
      <c r="B155" s="288" t="s">
        <v>501</v>
      </c>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45" outlineLevel="1">
      <c r="A156" s="522">
        <v>36</v>
      </c>
      <c r="B156" s="520" t="s">
        <v>128</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75">Z156</f>
        <v>0</v>
      </c>
      <c r="AA157" s="411">
        <f t="shared" ref="AA157" si="376">AA156</f>
        <v>0</v>
      </c>
      <c r="AB157" s="411">
        <f t="shared" ref="AB157" si="377">AB156</f>
        <v>0</v>
      </c>
      <c r="AC157" s="411">
        <f t="shared" ref="AC157" si="378">AC156</f>
        <v>0</v>
      </c>
      <c r="AD157" s="411">
        <f t="shared" ref="AD157" si="379">AD156</f>
        <v>0</v>
      </c>
      <c r="AE157" s="411">
        <f t="shared" ref="AE157" si="380">AE156</f>
        <v>0</v>
      </c>
      <c r="AF157" s="411">
        <f t="shared" ref="AF157" si="381">AF156</f>
        <v>0</v>
      </c>
      <c r="AG157" s="411">
        <f t="shared" ref="AG157" si="382">AG156</f>
        <v>0</v>
      </c>
      <c r="AH157" s="411">
        <f t="shared" ref="AH157" si="383">AH156</f>
        <v>0</v>
      </c>
      <c r="AI157" s="411">
        <f t="shared" ref="AI157" si="384">AI156</f>
        <v>0</v>
      </c>
      <c r="AJ157" s="411">
        <f t="shared" ref="AJ157" si="385">AJ156</f>
        <v>0</v>
      </c>
      <c r="AK157" s="411">
        <f t="shared" ref="AK157" si="386">AK156</f>
        <v>0</v>
      </c>
      <c r="AL157" s="411">
        <f t="shared" ref="AL157" si="387">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30" outlineLevel="1">
      <c r="A159" s="522">
        <v>37</v>
      </c>
      <c r="B159" s="520" t="s">
        <v>129</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88">Z159</f>
        <v>0</v>
      </c>
      <c r="AA160" s="411">
        <f t="shared" ref="AA160" si="389">AA159</f>
        <v>0</v>
      </c>
      <c r="AB160" s="411">
        <f t="shared" ref="AB160" si="390">AB159</f>
        <v>0</v>
      </c>
      <c r="AC160" s="411">
        <f t="shared" ref="AC160" si="391">AC159</f>
        <v>0</v>
      </c>
      <c r="AD160" s="411">
        <f t="shared" ref="AD160" si="392">AD159</f>
        <v>0</v>
      </c>
      <c r="AE160" s="411">
        <f t="shared" ref="AE160" si="393">AE159</f>
        <v>0</v>
      </c>
      <c r="AF160" s="411">
        <f t="shared" ref="AF160" si="394">AF159</f>
        <v>0</v>
      </c>
      <c r="AG160" s="411">
        <f t="shared" ref="AG160" si="395">AG159</f>
        <v>0</v>
      </c>
      <c r="AH160" s="411">
        <f t="shared" ref="AH160" si="396">AH159</f>
        <v>0</v>
      </c>
      <c r="AI160" s="411">
        <f t="shared" ref="AI160" si="397">AI159</f>
        <v>0</v>
      </c>
      <c r="AJ160" s="411">
        <f t="shared" ref="AJ160" si="398">AJ159</f>
        <v>0</v>
      </c>
      <c r="AK160" s="411">
        <f t="shared" ref="AK160" si="399">AK159</f>
        <v>0</v>
      </c>
      <c r="AL160" s="411">
        <f t="shared" ref="AL160" si="400">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outlineLevel="1">
      <c r="A162" s="522">
        <v>38</v>
      </c>
      <c r="B162" s="520" t="s">
        <v>130</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01">Z162</f>
        <v>0</v>
      </c>
      <c r="AA163" s="411">
        <f t="shared" ref="AA163" si="402">AA162</f>
        <v>0</v>
      </c>
      <c r="AB163" s="411">
        <f t="shared" ref="AB163" si="403">AB162</f>
        <v>0</v>
      </c>
      <c r="AC163" s="411">
        <f t="shared" ref="AC163" si="404">AC162</f>
        <v>0</v>
      </c>
      <c r="AD163" s="411">
        <f t="shared" ref="AD163" si="405">AD162</f>
        <v>0</v>
      </c>
      <c r="AE163" s="411">
        <f t="shared" ref="AE163" si="406">AE162</f>
        <v>0</v>
      </c>
      <c r="AF163" s="411">
        <f t="shared" ref="AF163" si="407">AF162</f>
        <v>0</v>
      </c>
      <c r="AG163" s="411">
        <f t="shared" ref="AG163" si="408">AG162</f>
        <v>0</v>
      </c>
      <c r="AH163" s="411">
        <f t="shared" ref="AH163" si="409">AH162</f>
        <v>0</v>
      </c>
      <c r="AI163" s="411">
        <f t="shared" ref="AI163" si="410">AI162</f>
        <v>0</v>
      </c>
      <c r="AJ163" s="411">
        <f t="shared" ref="AJ163" si="411">AJ162</f>
        <v>0</v>
      </c>
      <c r="AK163" s="411">
        <f t="shared" ref="AK163" si="412">AK162</f>
        <v>0</v>
      </c>
      <c r="AL163" s="411">
        <f t="shared" ref="AL163" si="413">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39</v>
      </c>
      <c r="B165" s="520" t="s">
        <v>131</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14">Z165</f>
        <v>0</v>
      </c>
      <c r="AA166" s="411">
        <f t="shared" ref="AA166" si="415">AA165</f>
        <v>0</v>
      </c>
      <c r="AB166" s="411">
        <f t="shared" ref="AB166" si="416">AB165</f>
        <v>0</v>
      </c>
      <c r="AC166" s="411">
        <f t="shared" ref="AC166" si="417">AC165</f>
        <v>0</v>
      </c>
      <c r="AD166" s="411">
        <f t="shared" ref="AD166" si="418">AD165</f>
        <v>0</v>
      </c>
      <c r="AE166" s="411">
        <f t="shared" ref="AE166" si="419">AE165</f>
        <v>0</v>
      </c>
      <c r="AF166" s="411">
        <f t="shared" ref="AF166" si="420">AF165</f>
        <v>0</v>
      </c>
      <c r="AG166" s="411">
        <f t="shared" ref="AG166" si="421">AG165</f>
        <v>0</v>
      </c>
      <c r="AH166" s="411">
        <f t="shared" ref="AH166" si="422">AH165</f>
        <v>0</v>
      </c>
      <c r="AI166" s="411">
        <f t="shared" ref="AI166" si="423">AI165</f>
        <v>0</v>
      </c>
      <c r="AJ166" s="411">
        <f t="shared" ref="AJ166" si="424">AJ165</f>
        <v>0</v>
      </c>
      <c r="AK166" s="411">
        <f t="shared" ref="AK166" si="425">AK165</f>
        <v>0</v>
      </c>
      <c r="AL166" s="411">
        <f t="shared" ref="AL166" si="426">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30" outlineLevel="1">
      <c r="A168" s="522">
        <v>40</v>
      </c>
      <c r="B168" s="520" t="s">
        <v>132</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27">Z168</f>
        <v>0</v>
      </c>
      <c r="AA169" s="411">
        <f t="shared" ref="AA169" si="428">AA168</f>
        <v>0</v>
      </c>
      <c r="AB169" s="411">
        <f t="shared" ref="AB169" si="429">AB168</f>
        <v>0</v>
      </c>
      <c r="AC169" s="411">
        <f t="shared" ref="AC169" si="430">AC168</f>
        <v>0</v>
      </c>
      <c r="AD169" s="411">
        <f t="shared" ref="AD169" si="431">AD168</f>
        <v>0</v>
      </c>
      <c r="AE169" s="411">
        <f t="shared" ref="AE169" si="432">AE168</f>
        <v>0</v>
      </c>
      <c r="AF169" s="411">
        <f t="shared" ref="AF169" si="433">AF168</f>
        <v>0</v>
      </c>
      <c r="AG169" s="411">
        <f t="shared" ref="AG169" si="434">AG168</f>
        <v>0</v>
      </c>
      <c r="AH169" s="411">
        <f t="shared" ref="AH169" si="435">AH168</f>
        <v>0</v>
      </c>
      <c r="AI169" s="411">
        <f t="shared" ref="AI169" si="436">AI168</f>
        <v>0</v>
      </c>
      <c r="AJ169" s="411">
        <f t="shared" ref="AJ169" si="437">AJ168</f>
        <v>0</v>
      </c>
      <c r="AK169" s="411">
        <f t="shared" ref="AK169" si="438">AK168</f>
        <v>0</v>
      </c>
      <c r="AL169" s="411">
        <f t="shared" ref="AL169" si="439">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41</v>
      </c>
      <c r="B171" s="520" t="s">
        <v>133</v>
      </c>
      <c r="C171" s="291" t="s">
        <v>25</v>
      </c>
      <c r="D171" s="295"/>
      <c r="E171" s="295"/>
      <c r="F171" s="295"/>
      <c r="G171" s="295"/>
      <c r="H171" s="295"/>
      <c r="I171" s="295"/>
      <c r="J171" s="295"/>
      <c r="K171" s="295"/>
      <c r="L171" s="295"/>
      <c r="M171" s="295"/>
      <c r="N171" s="295">
        <v>12</v>
      </c>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295">
        <f>N171</f>
        <v>12</v>
      </c>
      <c r="O172" s="295"/>
      <c r="P172" s="295"/>
      <c r="Q172" s="295"/>
      <c r="R172" s="295"/>
      <c r="S172" s="295"/>
      <c r="T172" s="295"/>
      <c r="U172" s="295"/>
      <c r="V172" s="295"/>
      <c r="W172" s="295"/>
      <c r="X172" s="295"/>
      <c r="Y172" s="411">
        <f>Y171</f>
        <v>0</v>
      </c>
      <c r="Z172" s="411">
        <f t="shared" ref="Z172" si="440">Z171</f>
        <v>0</v>
      </c>
      <c r="AA172" s="411">
        <f t="shared" ref="AA172" si="441">AA171</f>
        <v>0</v>
      </c>
      <c r="AB172" s="411">
        <f t="shared" ref="AB172" si="442">AB171</f>
        <v>0</v>
      </c>
      <c r="AC172" s="411">
        <f t="shared" ref="AC172" si="443">AC171</f>
        <v>0</v>
      </c>
      <c r="AD172" s="411">
        <f t="shared" ref="AD172" si="444">AD171</f>
        <v>0</v>
      </c>
      <c r="AE172" s="411">
        <f t="shared" ref="AE172" si="445">AE171</f>
        <v>0</v>
      </c>
      <c r="AF172" s="411">
        <f t="shared" ref="AF172" si="446">AF171</f>
        <v>0</v>
      </c>
      <c r="AG172" s="411">
        <f t="shared" ref="AG172" si="447">AG171</f>
        <v>0</v>
      </c>
      <c r="AH172" s="411">
        <f t="shared" ref="AH172" si="448">AH171</f>
        <v>0</v>
      </c>
      <c r="AI172" s="411">
        <f t="shared" ref="AI172" si="449">AI171</f>
        <v>0</v>
      </c>
      <c r="AJ172" s="411">
        <f t="shared" ref="AJ172" si="450">AJ171</f>
        <v>0</v>
      </c>
      <c r="AK172" s="411">
        <f t="shared" ref="AK172" si="451">AK171</f>
        <v>0</v>
      </c>
      <c r="AL172" s="411">
        <f t="shared" ref="AL172" si="452">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45" outlineLevel="1">
      <c r="A174" s="522">
        <v>42</v>
      </c>
      <c r="B174" s="520" t="s">
        <v>134</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468"/>
      <c r="O175" s="295"/>
      <c r="P175" s="295"/>
      <c r="Q175" s="295"/>
      <c r="R175" s="295"/>
      <c r="S175" s="295"/>
      <c r="T175" s="295"/>
      <c r="U175" s="295"/>
      <c r="V175" s="295"/>
      <c r="W175" s="295"/>
      <c r="X175" s="295"/>
      <c r="Y175" s="411">
        <f>Y174</f>
        <v>0</v>
      </c>
      <c r="Z175" s="411">
        <f t="shared" ref="Z175" si="453">Z174</f>
        <v>0</v>
      </c>
      <c r="AA175" s="411">
        <f t="shared" ref="AA175" si="454">AA174</f>
        <v>0</v>
      </c>
      <c r="AB175" s="411">
        <f t="shared" ref="AB175" si="455">AB174</f>
        <v>0</v>
      </c>
      <c r="AC175" s="411">
        <f t="shared" ref="AC175" si="456">AC174</f>
        <v>0</v>
      </c>
      <c r="AD175" s="411">
        <f t="shared" ref="AD175" si="457">AD174</f>
        <v>0</v>
      </c>
      <c r="AE175" s="411">
        <f t="shared" ref="AE175" si="458">AE174</f>
        <v>0</v>
      </c>
      <c r="AF175" s="411">
        <f t="shared" ref="AF175" si="459">AF174</f>
        <v>0</v>
      </c>
      <c r="AG175" s="411">
        <f t="shared" ref="AG175" si="460">AG174</f>
        <v>0</v>
      </c>
      <c r="AH175" s="411">
        <f t="shared" ref="AH175" si="461">AH174</f>
        <v>0</v>
      </c>
      <c r="AI175" s="411">
        <f t="shared" ref="AI175" si="462">AI174</f>
        <v>0</v>
      </c>
      <c r="AJ175" s="411">
        <f t="shared" ref="AJ175" si="463">AJ174</f>
        <v>0</v>
      </c>
      <c r="AK175" s="411">
        <f t="shared" ref="AK175" si="464">AK174</f>
        <v>0</v>
      </c>
      <c r="AL175" s="411">
        <f t="shared" ref="AL175" si="465">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30" outlineLevel="1">
      <c r="A177" s="522">
        <v>43</v>
      </c>
      <c r="B177" s="520" t="s">
        <v>135</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66">Z177</f>
        <v>0</v>
      </c>
      <c r="AA178" s="411">
        <f t="shared" ref="AA178" si="467">AA177</f>
        <v>0</v>
      </c>
      <c r="AB178" s="411">
        <f t="shared" ref="AB178" si="468">AB177</f>
        <v>0</v>
      </c>
      <c r="AC178" s="411">
        <f t="shared" ref="AC178" si="469">AC177</f>
        <v>0</v>
      </c>
      <c r="AD178" s="411">
        <f t="shared" ref="AD178" si="470">AD177</f>
        <v>0</v>
      </c>
      <c r="AE178" s="411">
        <f t="shared" ref="AE178" si="471">AE177</f>
        <v>0</v>
      </c>
      <c r="AF178" s="411">
        <f t="shared" ref="AF178" si="472">AF177</f>
        <v>0</v>
      </c>
      <c r="AG178" s="411">
        <f t="shared" ref="AG178" si="473">AG177</f>
        <v>0</v>
      </c>
      <c r="AH178" s="411">
        <f t="shared" ref="AH178" si="474">AH177</f>
        <v>0</v>
      </c>
      <c r="AI178" s="411">
        <f t="shared" ref="AI178" si="475">AI177</f>
        <v>0</v>
      </c>
      <c r="AJ178" s="411">
        <f t="shared" ref="AJ178" si="476">AJ177</f>
        <v>0</v>
      </c>
      <c r="AK178" s="411">
        <f t="shared" ref="AK178" si="477">AK177</f>
        <v>0</v>
      </c>
      <c r="AL178" s="411">
        <f t="shared" ref="AL178" si="478">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45" outlineLevel="1">
      <c r="A180" s="522">
        <v>44</v>
      </c>
      <c r="B180" s="520" t="s">
        <v>136</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79">Z180</f>
        <v>0</v>
      </c>
      <c r="AA181" s="411">
        <f t="shared" ref="AA181" si="480">AA180</f>
        <v>0</v>
      </c>
      <c r="AB181" s="411">
        <f t="shared" ref="AB181" si="481">AB180</f>
        <v>0</v>
      </c>
      <c r="AC181" s="411">
        <f t="shared" ref="AC181" si="482">AC180</f>
        <v>0</v>
      </c>
      <c r="AD181" s="411">
        <f t="shared" ref="AD181" si="483">AD180</f>
        <v>0</v>
      </c>
      <c r="AE181" s="411">
        <f t="shared" ref="AE181" si="484">AE180</f>
        <v>0</v>
      </c>
      <c r="AF181" s="411">
        <f t="shared" ref="AF181" si="485">AF180</f>
        <v>0</v>
      </c>
      <c r="AG181" s="411">
        <f t="shared" ref="AG181" si="486">AG180</f>
        <v>0</v>
      </c>
      <c r="AH181" s="411">
        <f t="shared" ref="AH181" si="487">AH180</f>
        <v>0</v>
      </c>
      <c r="AI181" s="411">
        <f t="shared" ref="AI181" si="488">AI180</f>
        <v>0</v>
      </c>
      <c r="AJ181" s="411">
        <f t="shared" ref="AJ181" si="489">AJ180</f>
        <v>0</v>
      </c>
      <c r="AK181" s="411">
        <f t="shared" ref="AK181" si="490">AK180</f>
        <v>0</v>
      </c>
      <c r="AL181" s="411">
        <f t="shared" ref="AL181" si="491">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45</v>
      </c>
      <c r="B183" s="520" t="s">
        <v>137</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492">Z183</f>
        <v>0</v>
      </c>
      <c r="AA184" s="411">
        <f t="shared" ref="AA184" si="493">AA183</f>
        <v>0</v>
      </c>
      <c r="AB184" s="411">
        <f t="shared" ref="AB184" si="494">AB183</f>
        <v>0</v>
      </c>
      <c r="AC184" s="411">
        <f t="shared" ref="AC184" si="495">AC183</f>
        <v>0</v>
      </c>
      <c r="AD184" s="411">
        <f t="shared" ref="AD184" si="496">AD183</f>
        <v>0</v>
      </c>
      <c r="AE184" s="411">
        <f t="shared" ref="AE184" si="497">AE183</f>
        <v>0</v>
      </c>
      <c r="AF184" s="411">
        <f t="shared" ref="AF184" si="498">AF183</f>
        <v>0</v>
      </c>
      <c r="AG184" s="411">
        <f t="shared" ref="AG184" si="499">AG183</f>
        <v>0</v>
      </c>
      <c r="AH184" s="411">
        <f t="shared" ref="AH184" si="500">AH183</f>
        <v>0</v>
      </c>
      <c r="AI184" s="411">
        <f t="shared" ref="AI184" si="501">AI183</f>
        <v>0</v>
      </c>
      <c r="AJ184" s="411">
        <f t="shared" ref="AJ184" si="502">AJ183</f>
        <v>0</v>
      </c>
      <c r="AK184" s="411">
        <f t="shared" ref="AK184" si="503">AK183</f>
        <v>0</v>
      </c>
      <c r="AL184" s="411">
        <f t="shared" ref="AL184" si="504">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46</v>
      </c>
      <c r="B186" s="520" t="s">
        <v>138</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05">Z186</f>
        <v>0</v>
      </c>
      <c r="AA187" s="411">
        <f t="shared" ref="AA187" si="506">AA186</f>
        <v>0</v>
      </c>
      <c r="AB187" s="411">
        <f t="shared" ref="AB187" si="507">AB186</f>
        <v>0</v>
      </c>
      <c r="AC187" s="411">
        <f t="shared" ref="AC187" si="508">AC186</f>
        <v>0</v>
      </c>
      <c r="AD187" s="411">
        <f t="shared" ref="AD187" si="509">AD186</f>
        <v>0</v>
      </c>
      <c r="AE187" s="411">
        <f t="shared" ref="AE187" si="510">AE186</f>
        <v>0</v>
      </c>
      <c r="AF187" s="411">
        <f t="shared" ref="AF187" si="511">AF186</f>
        <v>0</v>
      </c>
      <c r="AG187" s="411">
        <f t="shared" ref="AG187" si="512">AG186</f>
        <v>0</v>
      </c>
      <c r="AH187" s="411">
        <f t="shared" ref="AH187" si="513">AH186</f>
        <v>0</v>
      </c>
      <c r="AI187" s="411">
        <f t="shared" ref="AI187" si="514">AI186</f>
        <v>0</v>
      </c>
      <c r="AJ187" s="411">
        <f t="shared" ref="AJ187" si="515">AJ186</f>
        <v>0</v>
      </c>
      <c r="AK187" s="411">
        <f t="shared" ref="AK187" si="516">AK186</f>
        <v>0</v>
      </c>
      <c r="AL187" s="411">
        <f t="shared" ref="AL187" si="517">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outlineLevel="1">
      <c r="A189" s="522">
        <v>47</v>
      </c>
      <c r="B189" s="520" t="s">
        <v>139</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18">Z189</f>
        <v>0</v>
      </c>
      <c r="AA190" s="411">
        <f t="shared" ref="AA190" si="519">AA189</f>
        <v>0</v>
      </c>
      <c r="AB190" s="411">
        <f t="shared" ref="AB190" si="520">AB189</f>
        <v>0</v>
      </c>
      <c r="AC190" s="411">
        <f t="shared" ref="AC190" si="521">AC189</f>
        <v>0</v>
      </c>
      <c r="AD190" s="411">
        <f t="shared" ref="AD190" si="522">AD189</f>
        <v>0</v>
      </c>
      <c r="AE190" s="411">
        <f t="shared" ref="AE190" si="523">AE189</f>
        <v>0</v>
      </c>
      <c r="AF190" s="411">
        <f t="shared" ref="AF190" si="524">AF189</f>
        <v>0</v>
      </c>
      <c r="AG190" s="411">
        <f t="shared" ref="AG190" si="525">AG189</f>
        <v>0</v>
      </c>
      <c r="AH190" s="411">
        <f t="shared" ref="AH190" si="526">AH189</f>
        <v>0</v>
      </c>
      <c r="AI190" s="411">
        <f t="shared" ref="AI190" si="527">AI189</f>
        <v>0</v>
      </c>
      <c r="AJ190" s="411">
        <f t="shared" ref="AJ190" si="528">AJ189</f>
        <v>0</v>
      </c>
      <c r="AK190" s="411">
        <f t="shared" ref="AK190" si="529">AK189</f>
        <v>0</v>
      </c>
      <c r="AL190" s="411">
        <f t="shared" ref="AL190" si="530">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45" outlineLevel="1">
      <c r="A192" s="522">
        <v>48</v>
      </c>
      <c r="B192" s="520" t="s">
        <v>140</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1: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31">Z192</f>
        <v>0</v>
      </c>
      <c r="AA193" s="411">
        <f t="shared" ref="AA193" si="532">AA192</f>
        <v>0</v>
      </c>
      <c r="AB193" s="411">
        <f t="shared" ref="AB193" si="533">AB192</f>
        <v>0</v>
      </c>
      <c r="AC193" s="411">
        <f t="shared" ref="AC193" si="534">AC192</f>
        <v>0</v>
      </c>
      <c r="AD193" s="411">
        <f t="shared" ref="AD193" si="535">AD192</f>
        <v>0</v>
      </c>
      <c r="AE193" s="411">
        <f t="shared" ref="AE193" si="536">AE192</f>
        <v>0</v>
      </c>
      <c r="AF193" s="411">
        <f t="shared" ref="AF193" si="537">AF192</f>
        <v>0</v>
      </c>
      <c r="AG193" s="411">
        <f t="shared" ref="AG193" si="538">AG192</f>
        <v>0</v>
      </c>
      <c r="AH193" s="411">
        <f t="shared" ref="AH193" si="539">AH192</f>
        <v>0</v>
      </c>
      <c r="AI193" s="411">
        <f t="shared" ref="AI193" si="540">AI192</f>
        <v>0</v>
      </c>
      <c r="AJ193" s="411">
        <f t="shared" ref="AJ193" si="541">AJ192</f>
        <v>0</v>
      </c>
      <c r="AK193" s="411">
        <f t="shared" ref="AK193" si="542">AK192</f>
        <v>0</v>
      </c>
      <c r="AL193" s="411">
        <f t="shared" ref="AL193" si="543">AL192</f>
        <v>0</v>
      </c>
      <c r="AM193" s="306"/>
    </row>
    <row r="194" spans="1:39" outlineLevel="1">
      <c r="B194" s="520"/>
      <c r="C194" s="291"/>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412"/>
      <c r="Z194" s="425"/>
      <c r="AA194" s="425"/>
      <c r="AB194" s="425"/>
      <c r="AC194" s="425"/>
      <c r="AD194" s="425"/>
      <c r="AE194" s="425"/>
      <c r="AF194" s="425"/>
      <c r="AG194" s="425"/>
      <c r="AH194" s="425"/>
      <c r="AI194" s="425"/>
      <c r="AJ194" s="425"/>
      <c r="AK194" s="425"/>
      <c r="AL194" s="425"/>
      <c r="AM194" s="306"/>
    </row>
    <row r="195" spans="1:39" ht="30" outlineLevel="1">
      <c r="A195" s="522">
        <v>49</v>
      </c>
      <c r="B195" s="520" t="s">
        <v>141</v>
      </c>
      <c r="C195" s="291" t="s">
        <v>25</v>
      </c>
      <c r="D195" s="295"/>
      <c r="E195" s="295"/>
      <c r="F195" s="295"/>
      <c r="G195" s="295"/>
      <c r="H195" s="295"/>
      <c r="I195" s="295"/>
      <c r="J195" s="295"/>
      <c r="K195" s="295"/>
      <c r="L195" s="295"/>
      <c r="M195" s="295"/>
      <c r="N195" s="295">
        <v>12</v>
      </c>
      <c r="O195" s="295"/>
      <c r="P195" s="295"/>
      <c r="Q195" s="295"/>
      <c r="R195" s="295"/>
      <c r="S195" s="295"/>
      <c r="T195" s="295"/>
      <c r="U195" s="295"/>
      <c r="V195" s="295"/>
      <c r="W195" s="295"/>
      <c r="X195" s="295"/>
      <c r="Y195" s="426"/>
      <c r="Z195" s="410"/>
      <c r="AA195" s="410"/>
      <c r="AB195" s="410"/>
      <c r="AC195" s="410"/>
      <c r="AD195" s="410"/>
      <c r="AE195" s="410"/>
      <c r="AF195" s="415"/>
      <c r="AG195" s="415"/>
      <c r="AH195" s="415"/>
      <c r="AI195" s="415"/>
      <c r="AJ195" s="415"/>
      <c r="AK195" s="415"/>
      <c r="AL195" s="415"/>
      <c r="AM195" s="296">
        <f>SUM(Y195:AL195)</f>
        <v>0</v>
      </c>
    </row>
    <row r="196" spans="1:39" outlineLevel="1">
      <c r="B196" s="294" t="s">
        <v>267</v>
      </c>
      <c r="C196" s="291" t="s">
        <v>163</v>
      </c>
      <c r="D196" s="295"/>
      <c r="E196" s="295"/>
      <c r="F196" s="295"/>
      <c r="G196" s="295"/>
      <c r="H196" s="295"/>
      <c r="I196" s="295"/>
      <c r="J196" s="295"/>
      <c r="K196" s="295"/>
      <c r="L196" s="295"/>
      <c r="M196" s="295"/>
      <c r="N196" s="295">
        <f>N195</f>
        <v>12</v>
      </c>
      <c r="O196" s="295"/>
      <c r="P196" s="295"/>
      <c r="Q196" s="295"/>
      <c r="R196" s="295"/>
      <c r="S196" s="295"/>
      <c r="T196" s="295"/>
      <c r="U196" s="295"/>
      <c r="V196" s="295"/>
      <c r="W196" s="295"/>
      <c r="X196" s="295"/>
      <c r="Y196" s="411">
        <f>Y195</f>
        <v>0</v>
      </c>
      <c r="Z196" s="411">
        <f t="shared" ref="Z196" si="544">Z195</f>
        <v>0</v>
      </c>
      <c r="AA196" s="411">
        <f t="shared" ref="AA196" si="545">AA195</f>
        <v>0</v>
      </c>
      <c r="AB196" s="411">
        <f t="shared" ref="AB196" si="546">AB195</f>
        <v>0</v>
      </c>
      <c r="AC196" s="411">
        <f t="shared" ref="AC196" si="547">AC195</f>
        <v>0</v>
      </c>
      <c r="AD196" s="411">
        <f t="shared" ref="AD196" si="548">AD195</f>
        <v>0</v>
      </c>
      <c r="AE196" s="411">
        <f t="shared" ref="AE196" si="549">AE195</f>
        <v>0</v>
      </c>
      <c r="AF196" s="411">
        <f t="shared" ref="AF196" si="550">AF195</f>
        <v>0</v>
      </c>
      <c r="AG196" s="411">
        <f t="shared" ref="AG196" si="551">AG195</f>
        <v>0</v>
      </c>
      <c r="AH196" s="411">
        <f t="shared" ref="AH196" si="552">AH195</f>
        <v>0</v>
      </c>
      <c r="AI196" s="411">
        <f t="shared" ref="AI196" si="553">AI195</f>
        <v>0</v>
      </c>
      <c r="AJ196" s="411">
        <f t="shared" ref="AJ196" si="554">AJ195</f>
        <v>0</v>
      </c>
      <c r="AK196" s="411">
        <f t="shared" ref="AK196" si="555">AK195</f>
        <v>0</v>
      </c>
      <c r="AL196" s="411">
        <f t="shared" ref="AL196" si="556">AL195</f>
        <v>0</v>
      </c>
      <c r="AM196" s="306"/>
    </row>
    <row r="197" spans="1:39" outlineLevel="1">
      <c r="B197" s="294"/>
      <c r="C197" s="305"/>
      <c r="D197" s="291"/>
      <c r="E197" s="291"/>
      <c r="F197" s="291"/>
      <c r="G197" s="291"/>
      <c r="H197" s="291"/>
      <c r="I197" s="291"/>
      <c r="J197" s="291"/>
      <c r="K197" s="291"/>
      <c r="L197" s="291"/>
      <c r="M197" s="291"/>
      <c r="N197" s="291"/>
      <c r="O197" s="291"/>
      <c r="P197" s="291"/>
      <c r="Q197" s="291"/>
      <c r="R197" s="291"/>
      <c r="S197" s="291"/>
      <c r="T197" s="291"/>
      <c r="U197" s="291"/>
      <c r="V197" s="291"/>
      <c r="W197" s="291"/>
      <c r="X197" s="291"/>
      <c r="Y197" s="301"/>
      <c r="Z197" s="301"/>
      <c r="AA197" s="301"/>
      <c r="AB197" s="301"/>
      <c r="AC197" s="301"/>
      <c r="AD197" s="301"/>
      <c r="AE197" s="301"/>
      <c r="AF197" s="301"/>
      <c r="AG197" s="301"/>
      <c r="AH197" s="301"/>
      <c r="AI197" s="301"/>
      <c r="AJ197" s="301"/>
      <c r="AK197" s="301"/>
      <c r="AL197" s="301"/>
      <c r="AM197" s="306"/>
    </row>
    <row r="198" spans="1:39" ht="15.75">
      <c r="B198" s="327" t="s">
        <v>271</v>
      </c>
      <c r="C198" s="329"/>
      <c r="D198" s="329">
        <f>SUM(D38:D196)</f>
        <v>748326.10932907497</v>
      </c>
      <c r="E198" s="329"/>
      <c r="F198" s="329"/>
      <c r="G198" s="329"/>
      <c r="H198" s="329"/>
      <c r="I198" s="329"/>
      <c r="J198" s="329"/>
      <c r="K198" s="329"/>
      <c r="L198" s="329"/>
      <c r="M198" s="329"/>
      <c r="N198" s="329"/>
      <c r="O198" s="329">
        <f>SUM(O38:O196)</f>
        <v>82.208100320625164</v>
      </c>
      <c r="P198" s="329"/>
      <c r="Q198" s="329"/>
      <c r="R198" s="329"/>
      <c r="S198" s="329"/>
      <c r="T198" s="329"/>
      <c r="U198" s="329"/>
      <c r="V198" s="329"/>
      <c r="W198" s="329"/>
      <c r="X198" s="329"/>
      <c r="Y198" s="329">
        <f>IF(Y36="kWh",SUMPRODUCT(D38:D196,Y38:Y196))</f>
        <v>140352</v>
      </c>
      <c r="Z198" s="329">
        <f>IF(Z36="kWh",SUMPRODUCT(D38:D196,Z38:Z196))</f>
        <v>162899.09274108862</v>
      </c>
      <c r="AA198" s="329">
        <f>IF(AA36="kw",SUMPRODUCT(N38:N196,O38:O196,AA38:AA196),SUMPRODUCT(D38:D196,AA38:AA196))</f>
        <v>230.04111625915672</v>
      </c>
      <c r="AB198" s="329">
        <f>IF(AB36="kw",SUMPRODUCT(N38:N196,O38:O196,AB38:AB196),SUMPRODUCT(D38:D196,AB38:AB196))</f>
        <v>113.81999512501916</v>
      </c>
      <c r="AC198" s="329">
        <f>IF(AC36="kw",SUMPRODUCT(N38:N196,O38:O196,AC38:AC196),SUMPRODUCT(D38:D196,AC38:AC196))</f>
        <v>0</v>
      </c>
      <c r="AD198" s="329">
        <f>IF(AD36="kw",SUMPRODUCT(N38:N196,O38:O196,AD38:AD196),SUMPRODUCT(D38:D196,AD38:AD196))</f>
        <v>0</v>
      </c>
      <c r="AE198" s="329">
        <f>IF(AE36="kw",SUMPRODUCT(N38:N196,O38:O196,AE38:AE196),SUMPRODUCT(D38:D196,AE38:AE196))</f>
        <v>0</v>
      </c>
      <c r="AF198" s="757">
        <f>'8.  Streetlighting'!F44</f>
        <v>104.42594482630935</v>
      </c>
      <c r="AG198" s="329">
        <f>IF(AG36="kw",SUMPRODUCT(N38:N196,O38:O196,AG38:AG196),SUMPRODUCT(D38:D196,AG38:AG196))</f>
        <v>0</v>
      </c>
      <c r="AH198" s="329">
        <f>IF(AH36="kw",SUMPRODUCT(N38:N196,O38:O196,AH38:AH196),SUMPRODUCT(D38:D196,AH38:AH196))</f>
        <v>0</v>
      </c>
      <c r="AI198" s="329">
        <f>IF(AI36="kw",SUMPRODUCT(N38:N196,O38:O196,AI38:AI196),SUMPRODUCT(D38:D196,AI38:AI196))</f>
        <v>0</v>
      </c>
      <c r="AJ198" s="329">
        <f>IF(AJ36="kw",SUMPRODUCT(N38:N196,O38:O196,AJ38:AJ196),SUMPRODUCT(D38:D196,AJ38:AJ196))</f>
        <v>0</v>
      </c>
      <c r="AK198" s="329">
        <f>IF(AK36="kw",SUMPRODUCT(N38:N196,O38:O196,AK38:AK196),SUMPRODUCT(D38:D196,AK38:AK196))</f>
        <v>0</v>
      </c>
      <c r="AL198" s="329">
        <f>IF(AL36="kw",SUMPRODUCT(N38:N196,O38:O196,AL38:AL196),SUMPRODUCT(D38:D196,AL38:AL196))</f>
        <v>0</v>
      </c>
      <c r="AM198" s="330"/>
    </row>
    <row r="199" spans="1:39" ht="15.75">
      <c r="B199" s="391" t="s">
        <v>272</v>
      </c>
      <c r="C199" s="392"/>
      <c r="D199" s="392"/>
      <c r="E199" s="392"/>
      <c r="F199" s="392"/>
      <c r="G199" s="392"/>
      <c r="H199" s="392"/>
      <c r="I199" s="392"/>
      <c r="J199" s="392"/>
      <c r="K199" s="392"/>
      <c r="L199" s="392"/>
      <c r="M199" s="392"/>
      <c r="N199" s="392"/>
      <c r="O199" s="392"/>
      <c r="P199" s="392"/>
      <c r="Q199" s="392"/>
      <c r="R199" s="392"/>
      <c r="S199" s="392"/>
      <c r="T199" s="392"/>
      <c r="U199" s="392"/>
      <c r="V199" s="392"/>
      <c r="W199" s="392"/>
      <c r="X199" s="392"/>
      <c r="Y199" s="392">
        <f>HLOOKUP(Y35,'2. LRAMVA Threshold'!$B$42:$Q$53,7,FALSE)</f>
        <v>384476</v>
      </c>
      <c r="Z199" s="392">
        <f>HLOOKUP(Z35,'2. LRAMVA Threshold'!$B$42:$Q$53,7,FALSE)</f>
        <v>220568</v>
      </c>
      <c r="AA199" s="392">
        <f>HLOOKUP(AA35,'2. LRAMVA Threshold'!$B$42:$Q$53,7,FALSE)</f>
        <v>958</v>
      </c>
      <c r="AB199" s="392">
        <f>HLOOKUP(AB35,'2. LRAMVA Threshold'!$B$42:$Q$53,7,FALSE)</f>
        <v>522</v>
      </c>
      <c r="AC199" s="392">
        <f>HLOOKUP(AC35,'2. LRAMVA Threshold'!$B$42:$Q$53,7,FALSE)</f>
        <v>2118</v>
      </c>
      <c r="AD199" s="392">
        <f>HLOOKUP(AD35,'2. LRAMVA Threshold'!$B$42:$Q$53,7,FALSE)</f>
        <v>1294</v>
      </c>
      <c r="AE199" s="392">
        <f>HLOOKUP(AE35,'2. LRAMVA Threshold'!$B$42:$Q$53,7,FALSE)</f>
        <v>0</v>
      </c>
      <c r="AF199" s="392">
        <f>HLOOKUP(AF35,'2. LRAMVA Threshold'!$B$42:$Q$53,7,FALSE)</f>
        <v>42</v>
      </c>
      <c r="AG199" s="392">
        <f>HLOOKUP(AG35,'2. LRAMVA Threshold'!$B$42:$Q$53,7,FALSE)</f>
        <v>0</v>
      </c>
      <c r="AH199" s="392">
        <f>HLOOKUP(AH35,'2. LRAMVA Threshold'!$B$42:$Q$53,7,FALSE)</f>
        <v>0</v>
      </c>
      <c r="AI199" s="392">
        <f>HLOOKUP(AI35,'2. LRAMVA Threshold'!$B$42:$Q$53,7,FALSE)</f>
        <v>0</v>
      </c>
      <c r="AJ199" s="392">
        <f>HLOOKUP(AJ35,'2. LRAMVA Threshold'!$B$42:$Q$53,7,FALSE)</f>
        <v>0</v>
      </c>
      <c r="AK199" s="392">
        <f>HLOOKUP(AK35,'2. LRAMVA Threshold'!$B$42:$Q$53,7,FALSE)</f>
        <v>0</v>
      </c>
      <c r="AL199" s="392">
        <f>HLOOKUP(AL35,'2. LRAMVA Threshold'!$B$42:$Q$53,7,FALSE)</f>
        <v>0</v>
      </c>
      <c r="AM199" s="393"/>
    </row>
    <row r="200" spans="1:39">
      <c r="B200" s="521"/>
      <c r="C200" s="432"/>
      <c r="D200" s="433"/>
      <c r="E200" s="433"/>
      <c r="F200" s="433"/>
      <c r="G200" s="433"/>
      <c r="H200" s="433"/>
      <c r="I200" s="433"/>
      <c r="J200" s="433"/>
      <c r="K200" s="433"/>
      <c r="L200" s="433"/>
      <c r="M200" s="433"/>
      <c r="N200" s="433"/>
      <c r="O200" s="434"/>
      <c r="P200" s="433"/>
      <c r="Q200" s="433"/>
      <c r="R200" s="433"/>
      <c r="S200" s="435"/>
      <c r="T200" s="435"/>
      <c r="U200" s="435"/>
      <c r="V200" s="435"/>
      <c r="W200" s="433"/>
      <c r="X200" s="433"/>
      <c r="Y200" s="436"/>
      <c r="Z200" s="436"/>
      <c r="AA200" s="436"/>
      <c r="AB200" s="436"/>
      <c r="AC200" s="436"/>
      <c r="AD200" s="436"/>
      <c r="AE200" s="436"/>
      <c r="AF200" s="399"/>
      <c r="AG200" s="399"/>
      <c r="AH200" s="399"/>
      <c r="AI200" s="399"/>
      <c r="AJ200" s="399"/>
      <c r="AK200" s="399"/>
      <c r="AL200" s="399"/>
      <c r="AM200" s="400"/>
    </row>
    <row r="201" spans="1:39">
      <c r="B201" s="324" t="s">
        <v>168</v>
      </c>
      <c r="C201" s="338"/>
      <c r="D201" s="338"/>
      <c r="E201" s="376"/>
      <c r="F201" s="376"/>
      <c r="G201" s="376"/>
      <c r="H201" s="376"/>
      <c r="I201" s="376"/>
      <c r="J201" s="376"/>
      <c r="K201" s="376"/>
      <c r="L201" s="376"/>
      <c r="M201" s="376"/>
      <c r="N201" s="376"/>
      <c r="O201" s="291"/>
      <c r="P201" s="340"/>
      <c r="Q201" s="340"/>
      <c r="R201" s="340"/>
      <c r="S201" s="339"/>
      <c r="T201" s="339"/>
      <c r="U201" s="339"/>
      <c r="V201" s="339"/>
      <c r="W201" s="340"/>
      <c r="X201" s="340"/>
      <c r="Y201" s="341">
        <f>HLOOKUP(Y$35,'3.  Distribution Rates'!$C$122:$P$133,7,FALSE)</f>
        <v>2.3E-2</v>
      </c>
      <c r="Z201" s="341">
        <f>HLOOKUP(Z$35,'3.  Distribution Rates'!$C$122:$P$133,7,FALSE)</f>
        <v>1.09E-2</v>
      </c>
      <c r="AA201" s="341">
        <f>HLOOKUP(AA$35,'3.  Distribution Rates'!$C$122:$P$133,7,FALSE)</f>
        <v>2.3713000000000002</v>
      </c>
      <c r="AB201" s="341">
        <f>HLOOKUP(AB$35,'3.  Distribution Rates'!$C$122:$P$133,7,FALSE)</f>
        <v>1.1041000000000001</v>
      </c>
      <c r="AC201" s="341">
        <f>HLOOKUP(AC$35,'3.  Distribution Rates'!$C$122:$P$133,7,FALSE)</f>
        <v>1.7422</v>
      </c>
      <c r="AD201" s="341">
        <f>HLOOKUP(AD$35,'3.  Distribution Rates'!$C$122:$P$133,7,FALSE)</f>
        <v>6.5699999999999995E-2</v>
      </c>
      <c r="AE201" s="341">
        <f>HLOOKUP(AE$35,'3.  Distribution Rates'!$C$122:$P$133,7,FALSE)</f>
        <v>0</v>
      </c>
      <c r="AF201" s="341">
        <f>HLOOKUP(AF$35,'3.  Distribution Rates'!$C$122:$P$133,7,FALSE)</f>
        <v>24.292100000000001</v>
      </c>
      <c r="AG201" s="341">
        <f>HLOOKUP(AG$35,'3.  Distribution Rates'!$C$122:$P$133,7,FALSE)</f>
        <v>0</v>
      </c>
      <c r="AH201" s="341">
        <f>HLOOKUP(AH$35,'3.  Distribution Rates'!$C$122:$P$133,7,FALSE)</f>
        <v>0</v>
      </c>
      <c r="AI201" s="341">
        <f>HLOOKUP(AI$35,'3.  Distribution Rates'!$C$122:$P$133,7,FALSE)</f>
        <v>0</v>
      </c>
      <c r="AJ201" s="341">
        <f>HLOOKUP(AJ$35,'3.  Distribution Rates'!$C$122:$P$133,7,FALSE)</f>
        <v>0</v>
      </c>
      <c r="AK201" s="341">
        <f>HLOOKUP(AK$35,'3.  Distribution Rates'!$C$122:$P$133,7,FALSE)</f>
        <v>0</v>
      </c>
      <c r="AL201" s="341">
        <f>HLOOKUP(AL$35,'3.  Distribution Rates'!$C$122:$P$133,7,FALSE)</f>
        <v>0</v>
      </c>
      <c r="AM201" s="348"/>
    </row>
    <row r="202" spans="1:39">
      <c r="B202" s="324" t="s">
        <v>149</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LRAM'!Y138*Y201</f>
        <v>0</v>
      </c>
      <c r="Z202" s="378">
        <f>'4.  2011-2014 LRAM'!Z138*Z201</f>
        <v>0</v>
      </c>
      <c r="AA202" s="378">
        <f>'4.  2011-2014 LRAM'!AA138*AA201</f>
        <v>0</v>
      </c>
      <c r="AB202" s="378">
        <f>'4.  2011-2014 LRAM'!AB138*AB201</f>
        <v>0</v>
      </c>
      <c r="AC202" s="378">
        <f>'4.  2011-2014 LRAM'!AC138*AC201</f>
        <v>0</v>
      </c>
      <c r="AD202" s="378">
        <f>'4.  2011-2014 LRAM'!AD138*AD201</f>
        <v>0</v>
      </c>
      <c r="AE202" s="378">
        <f>'4.  2011-2014 LRAM'!AE138*AE201</f>
        <v>0</v>
      </c>
      <c r="AF202" s="378">
        <f>'4.  2011-2014 LRAM'!AF138*AF201</f>
        <v>0</v>
      </c>
      <c r="AG202" s="378">
        <f>'4.  2011-2014 LRAM'!AG138*AG201</f>
        <v>0</v>
      </c>
      <c r="AH202" s="378">
        <f>'4.  2011-2014 LRAM'!AH138*AH201</f>
        <v>0</v>
      </c>
      <c r="AI202" s="378">
        <f>'4.  2011-2014 LRAM'!AI138*AI201</f>
        <v>0</v>
      </c>
      <c r="AJ202" s="378">
        <f>'4.  2011-2014 LRAM'!AJ138*AJ201</f>
        <v>0</v>
      </c>
      <c r="AK202" s="378">
        <f>'4.  2011-2014 LRAM'!AK138*AK201</f>
        <v>0</v>
      </c>
      <c r="AL202" s="378">
        <f>'4.  2011-2014 LRAM'!AL138*AL201</f>
        <v>0</v>
      </c>
      <c r="AM202" s="629">
        <f>SUM(Y202:AL202)</f>
        <v>0</v>
      </c>
    </row>
    <row r="203" spans="1:39">
      <c r="B203" s="324" t="s">
        <v>150</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'4.  2011-2014 LRAM'!Y267*Y201</f>
        <v>1516.7487402392151</v>
      </c>
      <c r="Z203" s="378">
        <f>'4.  2011-2014 LRAM'!Z267*Z201</f>
        <v>495.2264655694658</v>
      </c>
      <c r="AA203" s="378">
        <f>'4.  2011-2014 LRAM'!AA267*AA201</f>
        <v>416.99608936721808</v>
      </c>
      <c r="AB203" s="378">
        <f>'4.  2011-2014 LRAM'!AB267*AB201</f>
        <v>0</v>
      </c>
      <c r="AC203" s="378">
        <f>'4.  2011-2014 LRAM'!AC267*AC201</f>
        <v>0</v>
      </c>
      <c r="AD203" s="378">
        <f>'4.  2011-2014 LRAM'!AD267*AD201</f>
        <v>0</v>
      </c>
      <c r="AE203" s="378">
        <f>'4.  2011-2014 LRAM'!AE267*AE201</f>
        <v>0</v>
      </c>
      <c r="AF203" s="378">
        <f>'4.  2011-2014 LRAM'!AF267*AF201</f>
        <v>0</v>
      </c>
      <c r="AG203" s="378">
        <f>'4.  2011-2014 LRAM'!AG267*AG201</f>
        <v>0</v>
      </c>
      <c r="AH203" s="378">
        <f>'4.  2011-2014 LRAM'!AH267*AH201</f>
        <v>0</v>
      </c>
      <c r="AI203" s="378">
        <f>'4.  2011-2014 LRAM'!AI267*AI201</f>
        <v>0</v>
      </c>
      <c r="AJ203" s="378">
        <f>'4.  2011-2014 LRAM'!AJ267*AJ201</f>
        <v>0</v>
      </c>
      <c r="AK203" s="378">
        <f>'4.  2011-2014 LRAM'!AK267*AK201</f>
        <v>0</v>
      </c>
      <c r="AL203" s="378">
        <f>'4.  2011-2014 LRAM'!AL267*AL201</f>
        <v>0</v>
      </c>
      <c r="AM203" s="629">
        <f>SUM(Y203:AL203)</f>
        <v>2428.9712951758988</v>
      </c>
    </row>
    <row r="204" spans="1:39">
      <c r="B204" s="324" t="s">
        <v>151</v>
      </c>
      <c r="C204" s="345"/>
      <c r="D204" s="309"/>
      <c r="E204" s="279"/>
      <c r="F204" s="279"/>
      <c r="G204" s="279"/>
      <c r="H204" s="279"/>
      <c r="I204" s="279"/>
      <c r="J204" s="279"/>
      <c r="K204" s="279"/>
      <c r="L204" s="279"/>
      <c r="M204" s="279"/>
      <c r="N204" s="279"/>
      <c r="O204" s="291"/>
      <c r="P204" s="279"/>
      <c r="Q204" s="279"/>
      <c r="R204" s="279"/>
      <c r="S204" s="309"/>
      <c r="T204" s="309"/>
      <c r="U204" s="309"/>
      <c r="V204" s="309"/>
      <c r="W204" s="279"/>
      <c r="X204" s="279"/>
      <c r="Y204" s="378">
        <f>'4.  2011-2014 LRAM'!Y396*Y201</f>
        <v>1424.3656911054384</v>
      </c>
      <c r="Z204" s="378">
        <f>'4.  2011-2014 LRAM'!Z396*Z201</f>
        <v>1777.6329275083908</v>
      </c>
      <c r="AA204" s="378">
        <f>'4.  2011-2014 LRAM'!AA396*AA201</f>
        <v>291.30679148815454</v>
      </c>
      <c r="AB204" s="378">
        <f>'4.  2011-2014 LRAM'!AB396*AB201</f>
        <v>0</v>
      </c>
      <c r="AC204" s="378">
        <f>'4.  2011-2014 LRAM'!AC396*AC201</f>
        <v>0</v>
      </c>
      <c r="AD204" s="378">
        <f>'4.  2011-2014 LRAM'!AD396*AD201</f>
        <v>0</v>
      </c>
      <c r="AE204" s="378">
        <f>'4.  2011-2014 LRAM'!AE396*AE201</f>
        <v>0</v>
      </c>
      <c r="AF204" s="378">
        <f>'4.  2011-2014 LRAM'!AF396*AF201</f>
        <v>0</v>
      </c>
      <c r="AG204" s="378">
        <f>'4.  2011-2014 LRAM'!AG396*AG201</f>
        <v>0</v>
      </c>
      <c r="AH204" s="378">
        <f>'4.  2011-2014 LRAM'!AH396*AH201</f>
        <v>0</v>
      </c>
      <c r="AI204" s="378">
        <f>'4.  2011-2014 LRAM'!AI396*AI201</f>
        <v>0</v>
      </c>
      <c r="AJ204" s="378">
        <f>'4.  2011-2014 LRAM'!AJ396*AJ201</f>
        <v>0</v>
      </c>
      <c r="AK204" s="378">
        <f>'4.  2011-2014 LRAM'!AK396*AK201</f>
        <v>0</v>
      </c>
      <c r="AL204" s="378">
        <f>'4.  2011-2014 LRAM'!AL396*AL201</f>
        <v>0</v>
      </c>
      <c r="AM204" s="629">
        <f>SUM(Y204:AL204)</f>
        <v>3493.3054101019839</v>
      </c>
    </row>
    <row r="205" spans="1:39">
      <c r="B205" s="324" t="s">
        <v>152</v>
      </c>
      <c r="C205" s="345"/>
      <c r="D205" s="309"/>
      <c r="E205" s="279"/>
      <c r="F205" s="279"/>
      <c r="G205" s="279"/>
      <c r="H205" s="279"/>
      <c r="I205" s="279"/>
      <c r="J205" s="279"/>
      <c r="K205" s="279"/>
      <c r="L205" s="279"/>
      <c r="M205" s="279"/>
      <c r="N205" s="279"/>
      <c r="O205" s="291"/>
      <c r="P205" s="279"/>
      <c r="Q205" s="279"/>
      <c r="R205" s="279"/>
      <c r="S205" s="309"/>
      <c r="T205" s="309"/>
      <c r="U205" s="309"/>
      <c r="V205" s="309"/>
      <c r="W205" s="279"/>
      <c r="X205" s="279"/>
      <c r="Y205" s="378">
        <f>'4.  2011-2014 LRAM'!Y526*Y201</f>
        <v>3492.6295238576586</v>
      </c>
      <c r="Z205" s="378">
        <f>'4.  2011-2014 LRAM'!Z526*Z201</f>
        <v>2896.9623272467184</v>
      </c>
      <c r="AA205" s="378">
        <f>'4.  2011-2014 LRAM'!AA526*AA201</f>
        <v>510.98122742892747</v>
      </c>
      <c r="AB205" s="378">
        <f>'4.  2011-2014 LRAM'!AB526*AB201</f>
        <v>1218.5565973917528</v>
      </c>
      <c r="AC205" s="378">
        <f>'4.  2011-2014 LRAM'!AC526*AC201</f>
        <v>0</v>
      </c>
      <c r="AD205" s="378">
        <f>'4.  2011-2014 LRAM'!AD526*AD201</f>
        <v>0</v>
      </c>
      <c r="AE205" s="378">
        <f>'4.  2011-2014 LRAM'!AE526*AE201</f>
        <v>0</v>
      </c>
      <c r="AF205" s="378">
        <f>'4.  2011-2014 LRAM'!AF526*AF201</f>
        <v>0</v>
      </c>
      <c r="AG205" s="378">
        <f>'4.  2011-2014 LRAM'!AG526*AG201</f>
        <v>0</v>
      </c>
      <c r="AH205" s="378">
        <f>'4.  2011-2014 LRAM'!AH526*AH201</f>
        <v>0</v>
      </c>
      <c r="AI205" s="378">
        <f>'4.  2011-2014 LRAM'!AI526*AI201</f>
        <v>0</v>
      </c>
      <c r="AJ205" s="378">
        <f>'4.  2011-2014 LRAM'!AJ526*AJ201</f>
        <v>0</v>
      </c>
      <c r="AK205" s="378">
        <f>'4.  2011-2014 LRAM'!AK526*AK201</f>
        <v>0</v>
      </c>
      <c r="AL205" s="378">
        <f>'4.  2011-2014 LRAM'!AL526*AL201</f>
        <v>0</v>
      </c>
      <c r="AM205" s="629">
        <f>SUM(Y205:AL205)</f>
        <v>8119.1296759250563</v>
      </c>
    </row>
    <row r="206" spans="1:39">
      <c r="B206" s="324" t="s">
        <v>153</v>
      </c>
      <c r="C206" s="345"/>
      <c r="D206" s="309"/>
      <c r="E206" s="279"/>
      <c r="F206" s="279"/>
      <c r="G206" s="279"/>
      <c r="H206" s="279"/>
      <c r="I206" s="279"/>
      <c r="J206" s="279"/>
      <c r="K206" s="279"/>
      <c r="L206" s="279"/>
      <c r="M206" s="279"/>
      <c r="N206" s="279"/>
      <c r="O206" s="291"/>
      <c r="P206" s="279"/>
      <c r="Q206" s="279"/>
      <c r="R206" s="279"/>
      <c r="S206" s="309"/>
      <c r="T206" s="309"/>
      <c r="U206" s="309"/>
      <c r="V206" s="309"/>
      <c r="W206" s="279"/>
      <c r="X206" s="279"/>
      <c r="Y206" s="378">
        <f>Y198*Y201</f>
        <v>3228.096</v>
      </c>
      <c r="Z206" s="378">
        <f>Z198*Z201</f>
        <v>1775.600110877866</v>
      </c>
      <c r="AA206" s="378">
        <f>AA198*AA201</f>
        <v>545.49649898533835</v>
      </c>
      <c r="AB206" s="378">
        <f t="shared" ref="AB206:AL206" si="557">AB198*AB201</f>
        <v>125.66865661753367</v>
      </c>
      <c r="AC206" s="378">
        <f t="shared" si="557"/>
        <v>0</v>
      </c>
      <c r="AD206" s="378">
        <f t="shared" si="557"/>
        <v>0</v>
      </c>
      <c r="AE206" s="378">
        <f t="shared" si="557"/>
        <v>0</v>
      </c>
      <c r="AF206" s="378">
        <f t="shared" si="557"/>
        <v>2536.7254943151893</v>
      </c>
      <c r="AG206" s="378">
        <f t="shared" si="557"/>
        <v>0</v>
      </c>
      <c r="AH206" s="378">
        <f t="shared" si="557"/>
        <v>0</v>
      </c>
      <c r="AI206" s="378">
        <f t="shared" si="557"/>
        <v>0</v>
      </c>
      <c r="AJ206" s="378">
        <f t="shared" si="557"/>
        <v>0</v>
      </c>
      <c r="AK206" s="378">
        <f t="shared" si="557"/>
        <v>0</v>
      </c>
      <c r="AL206" s="378">
        <f t="shared" si="557"/>
        <v>0</v>
      </c>
      <c r="AM206" s="629">
        <f>SUM(Y206:AL206)</f>
        <v>8211.5867607959281</v>
      </c>
    </row>
    <row r="207" spans="1:39" ht="15.75">
      <c r="B207" s="349" t="s">
        <v>268</v>
      </c>
      <c r="C207" s="345"/>
      <c r="D207" s="336"/>
      <c r="E207" s="334"/>
      <c r="F207" s="334"/>
      <c r="G207" s="334"/>
      <c r="H207" s="334"/>
      <c r="I207" s="334"/>
      <c r="J207" s="334"/>
      <c r="K207" s="334"/>
      <c r="L207" s="334"/>
      <c r="M207" s="334"/>
      <c r="N207" s="334"/>
      <c r="O207" s="300"/>
      <c r="P207" s="334"/>
      <c r="Q207" s="334"/>
      <c r="R207" s="334"/>
      <c r="S207" s="336"/>
      <c r="T207" s="336"/>
      <c r="U207" s="336"/>
      <c r="V207" s="336"/>
      <c r="W207" s="334"/>
      <c r="X207" s="334"/>
      <c r="Y207" s="346">
        <f>SUM(Y202:Y206)</f>
        <v>9661.8399552023111</v>
      </c>
      <c r="Z207" s="346">
        <f>SUM(Z202:Z206)</f>
        <v>6945.4218312024404</v>
      </c>
      <c r="AA207" s="346">
        <f t="shared" ref="AA207:AE207" si="558">SUM(AA202:AA206)</f>
        <v>1764.7806072696385</v>
      </c>
      <c r="AB207" s="346">
        <f t="shared" si="558"/>
        <v>1344.2252540092866</v>
      </c>
      <c r="AC207" s="346">
        <f t="shared" si="558"/>
        <v>0</v>
      </c>
      <c r="AD207" s="346">
        <f t="shared" si="558"/>
        <v>0</v>
      </c>
      <c r="AE207" s="346">
        <f t="shared" si="558"/>
        <v>0</v>
      </c>
      <c r="AF207" s="346">
        <f>SUM(AF202:AF206)</f>
        <v>2536.7254943151893</v>
      </c>
      <c r="AG207" s="346">
        <f>SUM(AG202:AG206)</f>
        <v>0</v>
      </c>
      <c r="AH207" s="346">
        <f t="shared" ref="AH207:AL207" si="559">SUM(AH202:AH206)</f>
        <v>0</v>
      </c>
      <c r="AI207" s="346">
        <f t="shared" si="559"/>
        <v>0</v>
      </c>
      <c r="AJ207" s="346">
        <f t="shared" si="559"/>
        <v>0</v>
      </c>
      <c r="AK207" s="346">
        <f t="shared" si="559"/>
        <v>0</v>
      </c>
      <c r="AL207" s="346">
        <f t="shared" si="559"/>
        <v>0</v>
      </c>
      <c r="AM207" s="407">
        <f>SUM(AM202:AM206)</f>
        <v>22252.993141998864</v>
      </c>
    </row>
    <row r="208" spans="1:39" ht="15.75">
      <c r="B208" s="349" t="s">
        <v>269</v>
      </c>
      <c r="C208" s="345"/>
      <c r="D208" s="350"/>
      <c r="E208" s="334"/>
      <c r="F208" s="334"/>
      <c r="G208" s="334"/>
      <c r="H208" s="334"/>
      <c r="I208" s="334"/>
      <c r="J208" s="334"/>
      <c r="K208" s="334"/>
      <c r="L208" s="334"/>
      <c r="M208" s="334"/>
      <c r="N208" s="334"/>
      <c r="O208" s="300"/>
      <c r="P208" s="334"/>
      <c r="Q208" s="334"/>
      <c r="R208" s="334"/>
      <c r="S208" s="336"/>
      <c r="T208" s="336"/>
      <c r="U208" s="336"/>
      <c r="V208" s="336"/>
      <c r="W208" s="334"/>
      <c r="X208" s="334"/>
      <c r="Y208" s="347">
        <f>Y199*Y201</f>
        <v>8842.9480000000003</v>
      </c>
      <c r="Z208" s="347">
        <f t="shared" ref="Z208:AE208" si="560">Z199*Z201</f>
        <v>2404.1912000000002</v>
      </c>
      <c r="AA208" s="347">
        <f t="shared" si="560"/>
        <v>2271.7054000000003</v>
      </c>
      <c r="AB208" s="347">
        <f t="shared" si="560"/>
        <v>576.3402000000001</v>
      </c>
      <c r="AC208" s="347">
        <f t="shared" si="560"/>
        <v>3689.9796000000001</v>
      </c>
      <c r="AD208" s="347">
        <f t="shared" si="560"/>
        <v>85.015799999999999</v>
      </c>
      <c r="AE208" s="347">
        <f t="shared" si="560"/>
        <v>0</v>
      </c>
      <c r="AF208" s="347">
        <f>AF199*AF201</f>
        <v>1020.2682000000001</v>
      </c>
      <c r="AG208" s="347">
        <f t="shared" ref="AG208:AL208" si="561">AG199*AG201</f>
        <v>0</v>
      </c>
      <c r="AH208" s="347">
        <f t="shared" si="561"/>
        <v>0</v>
      </c>
      <c r="AI208" s="347">
        <f t="shared" si="561"/>
        <v>0</v>
      </c>
      <c r="AJ208" s="347">
        <f t="shared" si="561"/>
        <v>0</v>
      </c>
      <c r="AK208" s="347">
        <f t="shared" si="561"/>
        <v>0</v>
      </c>
      <c r="AL208" s="347">
        <f t="shared" si="561"/>
        <v>0</v>
      </c>
      <c r="AM208" s="407">
        <f>SUM(Y208:AL208)</f>
        <v>18890.448400000001</v>
      </c>
    </row>
    <row r="209" spans="1:39" ht="15.75">
      <c r="B209" s="349" t="s">
        <v>270</v>
      </c>
      <c r="C209" s="345"/>
      <c r="D209" s="350"/>
      <c r="E209" s="334"/>
      <c r="F209" s="334"/>
      <c r="G209" s="334"/>
      <c r="H209" s="334"/>
      <c r="I209" s="334"/>
      <c r="J209" s="334"/>
      <c r="K209" s="334"/>
      <c r="L209" s="334"/>
      <c r="M209" s="334"/>
      <c r="N209" s="334"/>
      <c r="O209" s="300"/>
      <c r="P209" s="334"/>
      <c r="Q209" s="334"/>
      <c r="R209" s="334"/>
      <c r="S209" s="350"/>
      <c r="T209" s="350"/>
      <c r="U209" s="350"/>
      <c r="V209" s="350"/>
      <c r="W209" s="334"/>
      <c r="X209" s="334"/>
      <c r="Y209" s="351"/>
      <c r="Z209" s="351"/>
      <c r="AA209" s="351"/>
      <c r="AB209" s="351"/>
      <c r="AC209" s="351"/>
      <c r="AD209" s="351"/>
      <c r="AE209" s="351"/>
      <c r="AF209" s="351"/>
      <c r="AG209" s="351"/>
      <c r="AH209" s="351"/>
      <c r="AI209" s="351"/>
      <c r="AJ209" s="351"/>
      <c r="AK209" s="351"/>
      <c r="AL209" s="351"/>
      <c r="AM209" s="407">
        <f>AM207-AM208</f>
        <v>3362.5447419988632</v>
      </c>
    </row>
    <row r="210" spans="1:39">
      <c r="B210" s="324"/>
      <c r="C210" s="350"/>
      <c r="D210" s="350"/>
      <c r="E210" s="334"/>
      <c r="F210" s="334"/>
      <c r="G210" s="334"/>
      <c r="H210" s="334"/>
      <c r="I210" s="334"/>
      <c r="J210" s="334"/>
      <c r="K210" s="334"/>
      <c r="L210" s="334"/>
      <c r="M210" s="334"/>
      <c r="N210" s="334"/>
      <c r="O210" s="300"/>
      <c r="P210" s="334"/>
      <c r="Q210" s="334"/>
      <c r="R210" s="334"/>
      <c r="S210" s="350"/>
      <c r="T210" s="345"/>
      <c r="U210" s="350"/>
      <c r="V210" s="350"/>
      <c r="W210" s="334"/>
      <c r="X210" s="334"/>
      <c r="Y210" s="352"/>
      <c r="Z210" s="352"/>
      <c r="AA210" s="352"/>
      <c r="AB210" s="352"/>
      <c r="AC210" s="352"/>
      <c r="AD210" s="352"/>
      <c r="AE210" s="352"/>
      <c r="AF210" s="352"/>
      <c r="AG210" s="352"/>
      <c r="AH210" s="352"/>
      <c r="AI210" s="352"/>
      <c r="AJ210" s="352"/>
      <c r="AK210" s="352"/>
      <c r="AL210" s="352"/>
      <c r="AM210" s="348"/>
    </row>
    <row r="211" spans="1:39">
      <c r="B211" s="294" t="s">
        <v>144</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SUMPRODUCT(E38:E196,Y38:Y196)</f>
        <v>137298</v>
      </c>
      <c r="Z211" s="291">
        <f>SUMPRODUCT(E38:E196,Z38:Z196)</f>
        <v>162900.09274108862</v>
      </c>
      <c r="AA211" s="291">
        <f>IF(AA36="kw",SUMPRODUCT(N38:N196,P38:P196,AA38:AA196),SUMPRODUCT(E38:E196,AA38:AA196))</f>
        <v>230.04111625915672</v>
      </c>
      <c r="AB211" s="291">
        <f>IF(AB36="kw",SUMPRODUCT(N38:N196,P38:P196,AB38:AB196),SUMPRODUCT(E38:E196,AB38:AB196))</f>
        <v>113.81999512501916</v>
      </c>
      <c r="AC211" s="291">
        <f>IF(AC36="kw",SUMPRODUCT(N38:N196,P38:P196,AC38:AC196),SUMPRODUCT(E38:E196,AC38:AC196))</f>
        <v>0</v>
      </c>
      <c r="AD211" s="291">
        <f>IF(AD36="kw",SUMPRODUCT(N38:N196,P38:P196,AD38:AD196),SUMPRODUCT(E38:E196,AD38:AD196))</f>
        <v>0</v>
      </c>
      <c r="AE211" s="291">
        <f>IF(AE36="kw",SUMPRODUCT(N38:N196,P38:P196,AE38:AE196),SUMPRODUCT(E38:E196,AE38:AE196))</f>
        <v>0</v>
      </c>
      <c r="AF211" s="340">
        <f>'8.  Streetlighting'!F45</f>
        <v>605.15354625193822</v>
      </c>
      <c r="AG211" s="291">
        <f>IF(AG36="kw",SUMPRODUCT(N38:N196,P38:P196,AG38:AG196),SUMPRODUCT(E38:E196,AG38:AG196))</f>
        <v>0</v>
      </c>
      <c r="AH211" s="291">
        <f>IF(AH36="kw",SUMPRODUCT(N38:N196,P38:P196,AH38:AH196),SUMPRODUCT(E38:E196,AH38:AH196))</f>
        <v>0</v>
      </c>
      <c r="AI211" s="291">
        <f>IF(AI36="kw",SUMPRODUCT(N38:N196,P38:P196,AI38:AI196),SUMPRODUCT(E38:E196,AI38:AI196))</f>
        <v>0</v>
      </c>
      <c r="AJ211" s="291">
        <f>IF(AJ36="kw",SUMPRODUCT(N38:N196,P38:P196,AJ38:AJ196),SUMPRODUCT(E38:E196,AJ38:AJ196))</f>
        <v>0</v>
      </c>
      <c r="AK211" s="291">
        <f>IF(AK36="kw",SUMPRODUCT(N38:N196,P38:P196,AK38:AK196),SUMPRODUCT(E38:E196,AK38:AK196))</f>
        <v>0</v>
      </c>
      <c r="AL211" s="291">
        <f>IF(AL36="kw",SUMPRODUCT(N38:N196,P38:P196,AL38:AL196),SUMPRODUCT(E38:E196,AL38:AL196))</f>
        <v>0</v>
      </c>
      <c r="AM211" s="348"/>
    </row>
    <row r="212" spans="1:39">
      <c r="B212" s="294" t="s">
        <v>145</v>
      </c>
      <c r="C212" s="304"/>
      <c r="D212" s="279"/>
      <c r="E212" s="279"/>
      <c r="F212" s="279"/>
      <c r="G212" s="279"/>
      <c r="H212" s="279"/>
      <c r="I212" s="279"/>
      <c r="J212" s="279"/>
      <c r="K212" s="279"/>
      <c r="L212" s="279"/>
      <c r="M212" s="279"/>
      <c r="N212" s="279"/>
      <c r="O212" s="357"/>
      <c r="P212" s="279"/>
      <c r="Q212" s="279"/>
      <c r="R212" s="279"/>
      <c r="S212" s="304"/>
      <c r="T212" s="309"/>
      <c r="U212" s="309"/>
      <c r="V212" s="279"/>
      <c r="W212" s="279"/>
      <c r="X212" s="309"/>
      <c r="Y212" s="291">
        <f>SUMPRODUCT(F38:F196,Y38:Y196)</f>
        <v>137000</v>
      </c>
      <c r="Z212" s="291">
        <f>SUMPRODUCT(F38:F196,Z38:Z196)</f>
        <v>162900.33019630023</v>
      </c>
      <c r="AA212" s="291">
        <f>IF(AA36="kw",SUMPRODUCT(N38:N196,Q38:Q196,AA38:AA196),SUMPRODUCT(F38:F196,AA38:AA196))</f>
        <v>239.79682223771172</v>
      </c>
      <c r="AB212" s="291">
        <f>IF(AB36="kw",SUMPRODUCT(N38:N196,Q38:Q196,AB38:AB196),SUMPRODUCT(F38:F196,AB38:AB196))</f>
        <v>113.81999512501916</v>
      </c>
      <c r="AC212" s="291">
        <f>IF(AC36="kw",SUMPRODUCT(N38:N196,Q38:Q196,AC38:AC196),SUMPRODUCT(F38:F196,AC38:AC196))</f>
        <v>0</v>
      </c>
      <c r="AD212" s="291">
        <f>IF(AD36="kw",SUMPRODUCT(N38:N196,Q38:Q196,AD38:AD196),SUMPRODUCT(F38:F196,AD38:AD196))</f>
        <v>0</v>
      </c>
      <c r="AE212" s="291">
        <f>IF(AE36="kw",SUMPRODUCT(N38:N196,Q38:Q196,AE38:AE196),SUMPRODUCT(F38:F196,AE38:AE196))</f>
        <v>0</v>
      </c>
      <c r="AF212" s="340">
        <f>'8.  Streetlighting'!F46</f>
        <v>605.15354625193822</v>
      </c>
      <c r="AG212" s="291">
        <f>IF(AG36="kw",SUMPRODUCT(N38:N196,Q38:Q196,AG38:AG196),SUMPRODUCT(F38:F196,AG38:AG196))</f>
        <v>0</v>
      </c>
      <c r="AH212" s="291">
        <f>IF(AH36="kw",SUMPRODUCT(N38:N196,Q38:Q196,AH38:AH196),SUMPRODUCT(F38:F196,AH38:AH196))</f>
        <v>0</v>
      </c>
      <c r="AI212" s="291">
        <f>IF(AI36="kw",SUMPRODUCT(N38:N196,Q38:Q196,AI38:AI196),SUMPRODUCT(F38:F196,AI38:AI196))</f>
        <v>0</v>
      </c>
      <c r="AJ212" s="291">
        <f>IF(AJ36="kw",SUMPRODUCT(N38:N196,Q38:Q196,AJ38:AJ196),SUMPRODUCT(F38:F196,AJ38:AJ196))</f>
        <v>0</v>
      </c>
      <c r="AK212" s="291">
        <f>IF(AK36="kw",SUMPRODUCT(N38:N196,Q38:Q196,AK38:AK196),SUMPRODUCT(F38:F196,AK38:AK196))</f>
        <v>0</v>
      </c>
      <c r="AL212" s="291">
        <f>IF(AL36="kw",SUMPRODUCT(N38:N196,Q38:Q196,AL38:AL196),SUMPRODUCT(F38:F196,AL38:AL196))</f>
        <v>0</v>
      </c>
      <c r="AM212" s="337"/>
    </row>
    <row r="213" spans="1:39">
      <c r="B213" s="294" t="s">
        <v>146</v>
      </c>
      <c r="C213" s="304"/>
      <c r="D213" s="279"/>
      <c r="E213" s="279"/>
      <c r="F213" s="279"/>
      <c r="G213" s="279"/>
      <c r="H213" s="279"/>
      <c r="I213" s="279"/>
      <c r="J213" s="279"/>
      <c r="K213" s="279"/>
      <c r="L213" s="279"/>
      <c r="M213" s="279"/>
      <c r="N213" s="279"/>
      <c r="O213" s="357"/>
      <c r="P213" s="279"/>
      <c r="Q213" s="279"/>
      <c r="R213" s="279"/>
      <c r="S213" s="304"/>
      <c r="T213" s="309"/>
      <c r="U213" s="309"/>
      <c r="V213" s="279"/>
      <c r="W213" s="279"/>
      <c r="X213" s="309"/>
      <c r="Y213" s="291">
        <f>SUMPRODUCT(G38:G196,Y38:Y196)</f>
        <v>136597</v>
      </c>
      <c r="Z213" s="291">
        <f>SUMPRODUCT(G38:G196,Z38:Z196)</f>
        <v>175280.52374676737</v>
      </c>
      <c r="AA213" s="291">
        <f>IF(AA36="kw",SUMPRODUCT(N38:N196,R38:R196,AA38:AA196),SUMPRODUCT(G38:G196,AA38:AA196))</f>
        <v>240.28664847931279</v>
      </c>
      <c r="AB213" s="291">
        <f>IF(AB36="kw",SUMPRODUCT(N38:N196,R38:R196,AB38:AB196),SUMPRODUCT(G38:G196,AB38:AB196))</f>
        <v>113.81999512501916</v>
      </c>
      <c r="AC213" s="291">
        <f>IF(AC36="kw",SUMPRODUCT(N38:N196,R38:R196,AC38:AC196),SUMPRODUCT(G38:G196,AC38:AC196))</f>
        <v>0</v>
      </c>
      <c r="AD213" s="291">
        <f>IF(AD36="kw",SUMPRODUCT(N38:N196,R38:R196,AD38:AD196),SUMPRODUCT(G38:G196,AD38:AD196))</f>
        <v>0</v>
      </c>
      <c r="AE213" s="291">
        <f>IF(AE36="kw",SUMPRODUCT(N38:N196,R38:R196,AE38:AE196),SUMPRODUCT(G38:G196,AE38:AE196))</f>
        <v>0</v>
      </c>
      <c r="AF213" s="340">
        <f>'8.  Streetlighting'!F47</f>
        <v>605.15354625193822</v>
      </c>
      <c r="AG213" s="291">
        <f>IF(AG36="kw",SUMPRODUCT(N38:N196,R38:R196,AG38:AG196),SUMPRODUCT(G38:G196,AG38:AG196))</f>
        <v>0</v>
      </c>
      <c r="AH213" s="291">
        <f>IF(AH36="kw",SUMPRODUCT(N38:N196,R38:R196,AH38:AH196),SUMPRODUCT(G38:G196,AH38:AH196))</f>
        <v>0</v>
      </c>
      <c r="AI213" s="291">
        <f>IF(AI36="kw",SUMPRODUCT(N38:N196,R38:R196,AI38:AI196),SUMPRODUCT(G38:G196,AI38:AI196))</f>
        <v>0</v>
      </c>
      <c r="AJ213" s="291">
        <f>IF(AJ36="kw",SUMPRODUCT(N38:N196,R38:R196,AJ38:AJ196),SUMPRODUCT(G38:G196,AJ38:AJ196))</f>
        <v>0</v>
      </c>
      <c r="AK213" s="291">
        <f>IF(AK36="kw",SUMPRODUCT(N38:N196,R38:R196,AK38:AK196),SUMPRODUCT(G38:G196,AK38:AK196))</f>
        <v>0</v>
      </c>
      <c r="AL213" s="291">
        <f>IF(AL36="kw",SUMPRODUCT(N38:N196,R38:R196,AL38:AL196),SUMPRODUCT(G38:G196,AL38:AL196))</f>
        <v>0</v>
      </c>
      <c r="AM213" s="337"/>
    </row>
    <row r="214" spans="1:39">
      <c r="B214" s="294" t="s">
        <v>147</v>
      </c>
      <c r="C214" s="304"/>
      <c r="D214" s="279"/>
      <c r="E214" s="279"/>
      <c r="F214" s="279"/>
      <c r="G214" s="279"/>
      <c r="H214" s="279"/>
      <c r="I214" s="279"/>
      <c r="J214" s="279"/>
      <c r="K214" s="279"/>
      <c r="L214" s="279"/>
      <c r="M214" s="279"/>
      <c r="N214" s="279"/>
      <c r="O214" s="357"/>
      <c r="P214" s="279"/>
      <c r="Q214" s="279"/>
      <c r="R214" s="279"/>
      <c r="S214" s="304"/>
      <c r="T214" s="309"/>
      <c r="U214" s="309"/>
      <c r="V214" s="279"/>
      <c r="W214" s="279"/>
      <c r="X214" s="309"/>
      <c r="Y214" s="291">
        <f>SUMPRODUCT(H38:H196,Y38:Y196)</f>
        <v>129772</v>
      </c>
      <c r="Z214" s="291">
        <f>SUMPRODUCT(H38:H196,Z38:Z196)</f>
        <v>175280.52374676737</v>
      </c>
      <c r="AA214" s="291">
        <f>IF(AA36="kw",SUMPRODUCT(N38:N196,S38:S196,AA38:AA196),SUMPRODUCT(H38:H196,AA38:AA196))</f>
        <v>240.28664847931279</v>
      </c>
      <c r="AB214" s="291">
        <f>IF(AB36="kw",SUMPRODUCT(N38:N196,S38:S196,AB38:AB196),SUMPRODUCT(H38:H196,AB38:AB196))</f>
        <v>113.81999512501916</v>
      </c>
      <c r="AC214" s="291">
        <f>IF(AC36="kw",SUMPRODUCT(N38:N196,S38:S196,AC38:AC196),SUMPRODUCT(H38:H196,AC38:AC196))</f>
        <v>0</v>
      </c>
      <c r="AD214" s="291">
        <f>IF(AD36="kw",SUMPRODUCT(N38:N196,S38:S196,AD38:AD196),SUMPRODUCT(H38:H196,AD38:AD196))</f>
        <v>0</v>
      </c>
      <c r="AE214" s="291">
        <f>IF(AE36="kw",SUMPRODUCT(N38:N196,S38:S196,AE38:AE196),SUMPRODUCT(H38:H196,AE38:AE196))</f>
        <v>0</v>
      </c>
      <c r="AF214" s="340">
        <f>'8.  Streetlighting'!F48</f>
        <v>605.15354625193822</v>
      </c>
      <c r="AG214" s="291">
        <f>IF(AG36="kw",SUMPRODUCT(N38:N196,S38:S196,AG38:AG196),SUMPRODUCT(H38:H196,AG38:AG196))</f>
        <v>0</v>
      </c>
      <c r="AH214" s="291">
        <f>IF(AH36="kw",SUMPRODUCT(N38:N196,S38:S196,AH38:AH196),SUMPRODUCT(H38:H196,AH38:AH196))</f>
        <v>0</v>
      </c>
      <c r="AI214" s="291">
        <f>IF(AI36="kw",SUMPRODUCT(N38:N196,S38:S196,AI38:AI196),SUMPRODUCT(H38:H196,AI38:AI196))</f>
        <v>0</v>
      </c>
      <c r="AJ214" s="291">
        <f>IF(AJ36="kw",SUMPRODUCT(N38:N196,S38:S196,AJ38:AJ196),SUMPRODUCT(H38:H196,AJ38:AJ196))</f>
        <v>0</v>
      </c>
      <c r="AK214" s="291">
        <f>IF(AK36="kw",SUMPRODUCT(N38:N196,S38:S196,AK38:AK196),SUMPRODUCT(H38:H196,AK38:AK196))</f>
        <v>0</v>
      </c>
      <c r="AL214" s="291">
        <f>IF(AL36="kw",SUMPRODUCT(N38:N196,S38:S196,AL38:AL196),SUMPRODUCT(H38:H196,AL38:AL196))</f>
        <v>0</v>
      </c>
      <c r="AM214" s="337"/>
    </row>
    <row r="215" spans="1:39">
      <c r="B215" s="437" t="s">
        <v>148</v>
      </c>
      <c r="C215" s="364"/>
      <c r="D215" s="384"/>
      <c r="E215" s="384"/>
      <c r="F215" s="384"/>
      <c r="G215" s="384"/>
      <c r="H215" s="384"/>
      <c r="I215" s="384"/>
      <c r="J215" s="384"/>
      <c r="K215" s="384"/>
      <c r="L215" s="384"/>
      <c r="M215" s="384"/>
      <c r="N215" s="384"/>
      <c r="O215" s="383"/>
      <c r="P215" s="384"/>
      <c r="Q215" s="384"/>
      <c r="R215" s="384"/>
      <c r="S215" s="364"/>
      <c r="T215" s="385"/>
      <c r="U215" s="385"/>
      <c r="V215" s="384"/>
      <c r="W215" s="384"/>
      <c r="X215" s="385"/>
      <c r="Y215" s="326">
        <f>SUMPRODUCT(I38:I196,Y38:Y196)</f>
        <v>124074</v>
      </c>
      <c r="Z215" s="326">
        <f>SUMPRODUCT(I38:I196,Z38:Z196)</f>
        <v>175280.52374676737</v>
      </c>
      <c r="AA215" s="326">
        <f>IF(AA36="kw",SUMPRODUCT(N38:N196,T38:T196,AA38:AA196),SUMPRODUCT(I38:I196,AA38:AA196))</f>
        <v>240.28664847931279</v>
      </c>
      <c r="AB215" s="326">
        <f>IF(AB36="kw",SUMPRODUCT(N38:N196,T38:T196,AB38:AB196),SUMPRODUCT(I38:I196,AB38:AB196))</f>
        <v>113.81999512501916</v>
      </c>
      <c r="AC215" s="326">
        <f>IF(AC36="kw",SUMPRODUCT(N38:N196,T38:T196,AC38:AC196),SUMPRODUCT(I38:I196,AC38:AC196))</f>
        <v>0</v>
      </c>
      <c r="AD215" s="326">
        <f>IF(AD36="kw",SUMPRODUCT(N38:N196,T38:T196,AD38:AD196),SUMPRODUCT(I38:I196,AD38:AD196))</f>
        <v>0</v>
      </c>
      <c r="AE215" s="326">
        <f>IF(AE36="kw",SUMPRODUCT(N38:N196,T38:T196,AE38:AE196),SUMPRODUCT(I38:I196,AE38:AE196))</f>
        <v>0</v>
      </c>
      <c r="AF215" s="758">
        <f>'8.  Streetlighting'!F49</f>
        <v>0</v>
      </c>
      <c r="AG215" s="326">
        <f>IF(AG36="kw",SUMPRODUCT(N38:N196,T38:T196,AG38:AG196),SUMPRODUCT(I38:I196,AG38:AG196))</f>
        <v>0</v>
      </c>
      <c r="AH215" s="326">
        <f>IF(AH36="kw",SUMPRODUCT(N38:N196,T38:T196,AH38:AH196),SUMPRODUCT(I38:I196,AH38:AH196))</f>
        <v>0</v>
      </c>
      <c r="AI215" s="326">
        <f>IF(AI36="kw",SUMPRODUCT(N38:N196,T38:T196,AI38:AI196),SUMPRODUCT(I38:I196,AI38:AI196))</f>
        <v>0</v>
      </c>
      <c r="AJ215" s="326">
        <f>IF(AJ36="kw",SUMPRODUCT(N38:N196,T38:T196,AJ38:AJ196),SUMPRODUCT(I38:I196,AJ38:AJ196))</f>
        <v>0</v>
      </c>
      <c r="AK215" s="326">
        <f>IF(AK36="kw",SUMPRODUCT(N38:N196,T38:T196,AK38:AK196),SUMPRODUCT(I38:I196,AK38:AK196))</f>
        <v>0</v>
      </c>
      <c r="AL215" s="326">
        <f>IF(AL36="kw",SUMPRODUCT(N38:N196,T38:T196,AL38:AL196),SUMPRODUCT(I38:I196,AL38:AL196))</f>
        <v>0</v>
      </c>
      <c r="AM215" s="386"/>
    </row>
    <row r="216" spans="1:39" ht="20.25" customHeight="1">
      <c r="B216" s="368" t="s">
        <v>587</v>
      </c>
      <c r="C216" s="387"/>
      <c r="D216" s="388"/>
      <c r="E216" s="388"/>
      <c r="F216" s="388"/>
      <c r="G216" s="388"/>
      <c r="H216" s="388"/>
      <c r="I216" s="388"/>
      <c r="J216" s="388"/>
      <c r="K216" s="388"/>
      <c r="L216" s="388"/>
      <c r="M216" s="388"/>
      <c r="N216" s="388"/>
      <c r="O216" s="388"/>
      <c r="P216" s="388"/>
      <c r="Q216" s="388"/>
      <c r="R216" s="388"/>
      <c r="S216" s="371"/>
      <c r="T216" s="372"/>
      <c r="U216" s="388"/>
      <c r="V216" s="388"/>
      <c r="W216" s="388"/>
      <c r="X216" s="388"/>
      <c r="Y216" s="409"/>
      <c r="Z216" s="409"/>
      <c r="AA216" s="409"/>
      <c r="AB216" s="409"/>
      <c r="AC216" s="409"/>
      <c r="AD216" s="409"/>
      <c r="AE216" s="409"/>
      <c r="AF216" s="409"/>
      <c r="AG216" s="409"/>
      <c r="AH216" s="409"/>
      <c r="AI216" s="409"/>
      <c r="AJ216" s="409"/>
      <c r="AK216" s="409"/>
      <c r="AL216" s="409"/>
      <c r="AM216" s="389"/>
    </row>
    <row r="217" spans="1:39" ht="15.75">
      <c r="B217" s="438"/>
    </row>
    <row r="218" spans="1:39" ht="15.75">
      <c r="B218" s="438"/>
    </row>
    <row r="219" spans="1:39" ht="15.75">
      <c r="B219" s="280" t="s">
        <v>273</v>
      </c>
      <c r="C219" s="281"/>
      <c r="D219" s="590" t="s">
        <v>525</v>
      </c>
      <c r="E219" s="253"/>
      <c r="F219" s="590"/>
      <c r="G219" s="253"/>
      <c r="H219" s="253"/>
      <c r="I219" s="253"/>
      <c r="J219" s="253"/>
      <c r="K219" s="253"/>
      <c r="L219" s="253"/>
      <c r="M219" s="253"/>
      <c r="N219" s="253"/>
      <c r="O219" s="281"/>
      <c r="P219" s="253"/>
      <c r="Q219" s="253"/>
      <c r="R219" s="253"/>
      <c r="S219" s="253"/>
      <c r="T219" s="253"/>
      <c r="U219" s="253"/>
      <c r="V219" s="253"/>
      <c r="W219" s="253"/>
      <c r="X219" s="253"/>
      <c r="Y219" s="270"/>
      <c r="Z219" s="267"/>
      <c r="AA219" s="267"/>
      <c r="AB219" s="267"/>
      <c r="AC219" s="267"/>
      <c r="AD219" s="267"/>
      <c r="AE219" s="267"/>
      <c r="AF219" s="267"/>
      <c r="AG219" s="267"/>
      <c r="AH219" s="267"/>
      <c r="AI219" s="267"/>
      <c r="AJ219" s="267"/>
      <c r="AK219" s="267"/>
      <c r="AL219" s="267"/>
      <c r="AM219" s="282"/>
    </row>
    <row r="220" spans="1:39" ht="34.5" customHeight="1">
      <c r="B220" s="831" t="s">
        <v>211</v>
      </c>
      <c r="C220" s="833" t="s">
        <v>33</v>
      </c>
      <c r="D220" s="284" t="s">
        <v>421</v>
      </c>
      <c r="E220" s="835" t="s">
        <v>209</v>
      </c>
      <c r="F220" s="836"/>
      <c r="G220" s="836"/>
      <c r="H220" s="836"/>
      <c r="I220" s="836"/>
      <c r="J220" s="836"/>
      <c r="K220" s="836"/>
      <c r="L220" s="836"/>
      <c r="M220" s="837"/>
      <c r="N220" s="841" t="s">
        <v>213</v>
      </c>
      <c r="O220" s="284" t="s">
        <v>422</v>
      </c>
      <c r="P220" s="835" t="s">
        <v>212</v>
      </c>
      <c r="Q220" s="836"/>
      <c r="R220" s="836"/>
      <c r="S220" s="836"/>
      <c r="T220" s="836"/>
      <c r="U220" s="836"/>
      <c r="V220" s="836"/>
      <c r="W220" s="836"/>
      <c r="X220" s="837"/>
      <c r="Y220" s="838" t="s">
        <v>243</v>
      </c>
      <c r="Z220" s="839"/>
      <c r="AA220" s="839"/>
      <c r="AB220" s="839"/>
      <c r="AC220" s="839"/>
      <c r="AD220" s="839"/>
      <c r="AE220" s="839"/>
      <c r="AF220" s="839"/>
      <c r="AG220" s="839"/>
      <c r="AH220" s="839"/>
      <c r="AI220" s="839"/>
      <c r="AJ220" s="839"/>
      <c r="AK220" s="839"/>
      <c r="AL220" s="839"/>
      <c r="AM220" s="840"/>
    </row>
    <row r="221" spans="1:39" ht="60.75" customHeight="1">
      <c r="B221" s="832"/>
      <c r="C221" s="834"/>
      <c r="D221" s="285">
        <v>2016</v>
      </c>
      <c r="E221" s="285">
        <v>2017</v>
      </c>
      <c r="F221" s="285">
        <v>2018</v>
      </c>
      <c r="G221" s="285">
        <v>2019</v>
      </c>
      <c r="H221" s="285">
        <v>2020</v>
      </c>
      <c r="I221" s="285">
        <v>2021</v>
      </c>
      <c r="J221" s="285">
        <v>2022</v>
      </c>
      <c r="K221" s="285">
        <v>2023</v>
      </c>
      <c r="L221" s="285">
        <v>2024</v>
      </c>
      <c r="M221" s="285">
        <v>2025</v>
      </c>
      <c r="N221" s="842"/>
      <c r="O221" s="285">
        <v>2016</v>
      </c>
      <c r="P221" s="285">
        <v>2017</v>
      </c>
      <c r="Q221" s="285">
        <v>2018</v>
      </c>
      <c r="R221" s="285">
        <v>2019</v>
      </c>
      <c r="S221" s="285">
        <v>2020</v>
      </c>
      <c r="T221" s="285">
        <v>2021</v>
      </c>
      <c r="U221" s="285">
        <v>2022</v>
      </c>
      <c r="V221" s="285">
        <v>2023</v>
      </c>
      <c r="W221" s="285">
        <v>2024</v>
      </c>
      <c r="X221" s="285">
        <v>2025</v>
      </c>
      <c r="Y221" s="285" t="str">
        <f>'1.  LRAMVA Summary'!D52</f>
        <v>Residential</v>
      </c>
      <c r="Z221" s="285" t="str">
        <f>'1.  LRAMVA Summary'!E52</f>
        <v>GS&lt;50 kW</v>
      </c>
      <c r="AA221" s="285" t="str">
        <f>'1.  LRAMVA Summary'!F52</f>
        <v>GS 50 to 499 kW</v>
      </c>
      <c r="AB221" s="285" t="str">
        <f>'1.  LRAMVA Summary'!G52</f>
        <v>GS 500 to 4,999 kW</v>
      </c>
      <c r="AC221" s="285" t="str">
        <f>'1.  LRAMVA Summary'!H52</f>
        <v>Large Use</v>
      </c>
      <c r="AD221" s="285" t="str">
        <f>'1.  LRAMVA Summary'!I52</f>
        <v>Unmetered Scattered Load</v>
      </c>
      <c r="AE221" s="285" t="str">
        <f>'1.  LRAMVA Summary'!J52</f>
        <v>Sentinel Lighting</v>
      </c>
      <c r="AF221" s="285" t="str">
        <f>'1.  LRAMVA Summary'!K52</f>
        <v>Street Lighting</v>
      </c>
      <c r="AG221" s="285" t="str">
        <f>'1.  LRAMVA Summary'!L52</f>
        <v/>
      </c>
      <c r="AH221" s="285" t="str">
        <f>'1.  LRAMVA Summary'!M52</f>
        <v/>
      </c>
      <c r="AI221" s="285" t="str">
        <f>'1.  LRAMVA Summary'!N52</f>
        <v/>
      </c>
      <c r="AJ221" s="285" t="str">
        <f>'1.  LRAMVA Summary'!O52</f>
        <v/>
      </c>
      <c r="AK221" s="285" t="str">
        <f>'1.  LRAMVA Summary'!P52</f>
        <v/>
      </c>
      <c r="AL221" s="285" t="str">
        <f>'1.  LRAMVA Summary'!Q52</f>
        <v/>
      </c>
      <c r="AM221" s="287" t="str">
        <f>'1.  LRAMVA Summary'!R52</f>
        <v>Total</v>
      </c>
    </row>
    <row r="222" spans="1:39" ht="15.75" hidden="1" customHeight="1">
      <c r="B222" s="518" t="s">
        <v>503</v>
      </c>
      <c r="C222" s="289"/>
      <c r="D222" s="289"/>
      <c r="E222" s="289"/>
      <c r="F222" s="289"/>
      <c r="G222" s="289"/>
      <c r="H222" s="289"/>
      <c r="I222" s="289"/>
      <c r="J222" s="289"/>
      <c r="K222" s="289"/>
      <c r="L222" s="289"/>
      <c r="M222" s="289"/>
      <c r="N222" s="290"/>
      <c r="O222" s="289"/>
      <c r="P222" s="289"/>
      <c r="Q222" s="289"/>
      <c r="R222" s="289"/>
      <c r="S222" s="289"/>
      <c r="T222" s="289"/>
      <c r="U222" s="289"/>
      <c r="V222" s="289"/>
      <c r="W222" s="289"/>
      <c r="X222" s="289"/>
      <c r="Y222" s="291" t="str">
        <f>'1.  LRAMVA Summary'!D53</f>
        <v>kWh</v>
      </c>
      <c r="Z222" s="291" t="str">
        <f>'1.  LRAMVA Summary'!E53</f>
        <v>kWh</v>
      </c>
      <c r="AA222" s="291" t="str">
        <f>'1.  LRAMVA Summary'!F53</f>
        <v>kW</v>
      </c>
      <c r="AB222" s="291" t="str">
        <f>'1.  LRAMVA Summary'!G53</f>
        <v>kW</v>
      </c>
      <c r="AC222" s="291" t="str">
        <f>'1.  LRAMVA Summary'!H53</f>
        <v>kW</v>
      </c>
      <c r="AD222" s="291" t="str">
        <f>'1.  LRAMVA Summary'!I53</f>
        <v>kWh</v>
      </c>
      <c r="AE222" s="291" t="str">
        <f>'1.  LRAMVA Summary'!J53</f>
        <v>kW</v>
      </c>
      <c r="AF222" s="291" t="str">
        <f>'1.  LRAMVA Summary'!K53</f>
        <v>kW</v>
      </c>
      <c r="AG222" s="291">
        <f>'1.  LRAMVA Summary'!L53</f>
        <v>0</v>
      </c>
      <c r="AH222" s="291">
        <f>'1.  LRAMVA Summary'!M53</f>
        <v>0</v>
      </c>
      <c r="AI222" s="291">
        <f>'1.  LRAMVA Summary'!N53</f>
        <v>0</v>
      </c>
      <c r="AJ222" s="291">
        <f>'1.  LRAMVA Summary'!O53</f>
        <v>0</v>
      </c>
      <c r="AK222" s="291">
        <f>'1.  LRAMVA Summary'!P53</f>
        <v>0</v>
      </c>
      <c r="AL222" s="291">
        <f>'1.  LRAMVA Summary'!Q53</f>
        <v>0</v>
      </c>
      <c r="AM222" s="292"/>
    </row>
    <row r="223" spans="1:39" ht="15.75" hidden="1" outlineLevel="1">
      <c r="B223" s="288" t="s">
        <v>496</v>
      </c>
      <c r="C223" s="289"/>
      <c r="D223" s="289"/>
      <c r="E223" s="289"/>
      <c r="F223" s="289"/>
      <c r="G223" s="289"/>
      <c r="H223" s="289"/>
      <c r="I223" s="289"/>
      <c r="J223" s="289"/>
      <c r="K223" s="289"/>
      <c r="L223" s="289"/>
      <c r="M223" s="289"/>
      <c r="N223" s="290"/>
      <c r="O223" s="289"/>
      <c r="P223" s="289"/>
      <c r="Q223" s="289"/>
      <c r="R223" s="289"/>
      <c r="S223" s="289"/>
      <c r="T223" s="289"/>
      <c r="U223" s="289"/>
      <c r="V223" s="289"/>
      <c r="W223" s="289"/>
      <c r="X223" s="289"/>
      <c r="Y223" s="291"/>
      <c r="Z223" s="291"/>
      <c r="AA223" s="291"/>
      <c r="AB223" s="291"/>
      <c r="AC223" s="291"/>
      <c r="AD223" s="291"/>
      <c r="AE223" s="291"/>
      <c r="AF223" s="291"/>
      <c r="AG223" s="291"/>
      <c r="AH223" s="291"/>
      <c r="AI223" s="291"/>
      <c r="AJ223" s="291"/>
      <c r="AK223" s="291"/>
      <c r="AL223" s="291"/>
      <c r="AM223" s="292"/>
    </row>
    <row r="224" spans="1:39" hidden="1" outlineLevel="1">
      <c r="A224" s="522">
        <v>1</v>
      </c>
      <c r="B224" s="520" t="s">
        <v>95</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idden="1"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62">Z224</f>
        <v>0</v>
      </c>
      <c r="AA225" s="411">
        <f t="shared" ref="AA225" si="563">AA224</f>
        <v>0</v>
      </c>
      <c r="AB225" s="411">
        <f t="shared" ref="AB225" si="564">AB224</f>
        <v>0</v>
      </c>
      <c r="AC225" s="411">
        <f t="shared" ref="AC225" si="565">AC224</f>
        <v>0</v>
      </c>
      <c r="AD225" s="411">
        <f t="shared" ref="AD225" si="566">AD224</f>
        <v>0</v>
      </c>
      <c r="AE225" s="411">
        <f t="shared" ref="AE225" si="567">AE224</f>
        <v>0</v>
      </c>
      <c r="AF225" s="411">
        <f t="shared" ref="AF225" si="568">AF224</f>
        <v>0</v>
      </c>
      <c r="AG225" s="411">
        <f t="shared" ref="AG225" si="569">AG224</f>
        <v>0</v>
      </c>
      <c r="AH225" s="411">
        <f t="shared" ref="AH225" si="570">AH224</f>
        <v>0</v>
      </c>
      <c r="AI225" s="411">
        <f t="shared" ref="AI225" si="571">AI224</f>
        <v>0</v>
      </c>
      <c r="AJ225" s="411">
        <f t="shared" ref="AJ225" si="572">AJ224</f>
        <v>0</v>
      </c>
      <c r="AK225" s="411">
        <f t="shared" ref="AK225" si="573">AK224</f>
        <v>0</v>
      </c>
      <c r="AL225" s="411">
        <f t="shared" ref="AL225" si="574">AL224</f>
        <v>0</v>
      </c>
      <c r="AM225" s="297"/>
    </row>
    <row r="226" spans="1:39" ht="15.75" hidden="1" outlineLevel="1">
      <c r="B226" s="298"/>
      <c r="C226" s="299"/>
      <c r="D226" s="299"/>
      <c r="E226" s="299"/>
      <c r="F226" s="299"/>
      <c r="G226" s="299"/>
      <c r="H226" s="299"/>
      <c r="I226" s="299"/>
      <c r="J226" s="299"/>
      <c r="K226" s="299"/>
      <c r="L226" s="299"/>
      <c r="M226" s="299"/>
      <c r="N226" s="300"/>
      <c r="O226" s="299"/>
      <c r="P226" s="299"/>
      <c r="Q226" s="299"/>
      <c r="R226" s="299"/>
      <c r="S226" s="299"/>
      <c r="T226" s="299"/>
      <c r="U226" s="299"/>
      <c r="V226" s="299"/>
      <c r="W226" s="299"/>
      <c r="X226" s="299"/>
      <c r="Y226" s="412"/>
      <c r="Z226" s="413"/>
      <c r="AA226" s="413"/>
      <c r="AB226" s="413"/>
      <c r="AC226" s="413"/>
      <c r="AD226" s="413"/>
      <c r="AE226" s="413"/>
      <c r="AF226" s="413"/>
      <c r="AG226" s="413"/>
      <c r="AH226" s="413"/>
      <c r="AI226" s="413"/>
      <c r="AJ226" s="413"/>
      <c r="AK226" s="413"/>
      <c r="AL226" s="413"/>
      <c r="AM226" s="302"/>
    </row>
    <row r="227" spans="1:39" hidden="1" outlineLevel="1">
      <c r="A227" s="522">
        <v>2</v>
      </c>
      <c r="B227" s="520" t="s">
        <v>96</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idden="1"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75">Z227</f>
        <v>0</v>
      </c>
      <c r="AA228" s="411">
        <f t="shared" ref="AA228" si="576">AA227</f>
        <v>0</v>
      </c>
      <c r="AB228" s="411">
        <f t="shared" ref="AB228" si="577">AB227</f>
        <v>0</v>
      </c>
      <c r="AC228" s="411">
        <f t="shared" ref="AC228" si="578">AC227</f>
        <v>0</v>
      </c>
      <c r="AD228" s="411">
        <f t="shared" ref="AD228" si="579">AD227</f>
        <v>0</v>
      </c>
      <c r="AE228" s="411">
        <f t="shared" ref="AE228" si="580">AE227</f>
        <v>0</v>
      </c>
      <c r="AF228" s="411">
        <f t="shared" ref="AF228" si="581">AF227</f>
        <v>0</v>
      </c>
      <c r="AG228" s="411">
        <f t="shared" ref="AG228" si="582">AG227</f>
        <v>0</v>
      </c>
      <c r="AH228" s="411">
        <f t="shared" ref="AH228" si="583">AH227</f>
        <v>0</v>
      </c>
      <c r="AI228" s="411">
        <f t="shared" ref="AI228" si="584">AI227</f>
        <v>0</v>
      </c>
      <c r="AJ228" s="411">
        <f t="shared" ref="AJ228" si="585">AJ227</f>
        <v>0</v>
      </c>
      <c r="AK228" s="411">
        <f t="shared" ref="AK228" si="586">AK227</f>
        <v>0</v>
      </c>
      <c r="AL228" s="411">
        <f t="shared" ref="AL228" si="587">AL227</f>
        <v>0</v>
      </c>
      <c r="AM228" s="297"/>
    </row>
    <row r="229" spans="1:39" ht="15.75" hidden="1" outlineLevel="1">
      <c r="B229" s="298"/>
      <c r="C229" s="299"/>
      <c r="D229" s="304"/>
      <c r="E229" s="304"/>
      <c r="F229" s="304"/>
      <c r="G229" s="304"/>
      <c r="H229" s="304"/>
      <c r="I229" s="304"/>
      <c r="J229" s="304"/>
      <c r="K229" s="304"/>
      <c r="L229" s="304"/>
      <c r="M229" s="304"/>
      <c r="N229" s="300"/>
      <c r="O229" s="304"/>
      <c r="P229" s="304"/>
      <c r="Q229" s="304"/>
      <c r="R229" s="304"/>
      <c r="S229" s="304"/>
      <c r="T229" s="304"/>
      <c r="U229" s="304"/>
      <c r="V229" s="304"/>
      <c r="W229" s="304"/>
      <c r="X229" s="304"/>
      <c r="Y229" s="412"/>
      <c r="Z229" s="413"/>
      <c r="AA229" s="413"/>
      <c r="AB229" s="413"/>
      <c r="AC229" s="413"/>
      <c r="AD229" s="413"/>
      <c r="AE229" s="413"/>
      <c r="AF229" s="413"/>
      <c r="AG229" s="413"/>
      <c r="AH229" s="413"/>
      <c r="AI229" s="413"/>
      <c r="AJ229" s="413"/>
      <c r="AK229" s="413"/>
      <c r="AL229" s="413"/>
      <c r="AM229" s="302"/>
    </row>
    <row r="230" spans="1:39" hidden="1" outlineLevel="1">
      <c r="A230" s="522">
        <v>3</v>
      </c>
      <c r="B230" s="520" t="s">
        <v>97</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idden="1"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88">Z230</f>
        <v>0</v>
      </c>
      <c r="AA231" s="411">
        <f t="shared" ref="AA231" si="589">AA230</f>
        <v>0</v>
      </c>
      <c r="AB231" s="411">
        <f t="shared" ref="AB231" si="590">AB230</f>
        <v>0</v>
      </c>
      <c r="AC231" s="411">
        <f t="shared" ref="AC231" si="591">AC230</f>
        <v>0</v>
      </c>
      <c r="AD231" s="411">
        <f t="shared" ref="AD231" si="592">AD230</f>
        <v>0</v>
      </c>
      <c r="AE231" s="411">
        <f t="shared" ref="AE231" si="593">AE230</f>
        <v>0</v>
      </c>
      <c r="AF231" s="411">
        <f t="shared" ref="AF231" si="594">AF230</f>
        <v>0</v>
      </c>
      <c r="AG231" s="411">
        <f t="shared" ref="AG231" si="595">AG230</f>
        <v>0</v>
      </c>
      <c r="AH231" s="411">
        <f t="shared" ref="AH231" si="596">AH230</f>
        <v>0</v>
      </c>
      <c r="AI231" s="411">
        <f t="shared" ref="AI231" si="597">AI230</f>
        <v>0</v>
      </c>
      <c r="AJ231" s="411">
        <f t="shared" ref="AJ231" si="598">AJ230</f>
        <v>0</v>
      </c>
      <c r="AK231" s="411">
        <f t="shared" ref="AK231" si="599">AK230</f>
        <v>0</v>
      </c>
      <c r="AL231" s="411">
        <f t="shared" ref="AL231" si="600">AL230</f>
        <v>0</v>
      </c>
      <c r="AM231" s="297"/>
    </row>
    <row r="232" spans="1:39" hidden="1" outlineLevel="1">
      <c r="B232" s="294"/>
      <c r="C232" s="305"/>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12"/>
      <c r="Z232" s="412"/>
      <c r="AA232" s="412"/>
      <c r="AB232" s="412"/>
      <c r="AC232" s="412"/>
      <c r="AD232" s="412"/>
      <c r="AE232" s="412"/>
      <c r="AF232" s="412"/>
      <c r="AG232" s="412"/>
      <c r="AH232" s="412"/>
      <c r="AI232" s="412"/>
      <c r="AJ232" s="412"/>
      <c r="AK232" s="412"/>
      <c r="AL232" s="412"/>
      <c r="AM232" s="306"/>
    </row>
    <row r="233" spans="1:39" hidden="1" outlineLevel="1">
      <c r="A233" s="522">
        <v>4</v>
      </c>
      <c r="B233" s="520" t="s">
        <v>677</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idden="1"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01">Z233</f>
        <v>0</v>
      </c>
      <c r="AA234" s="411">
        <f t="shared" ref="AA234" si="602">AA233</f>
        <v>0</v>
      </c>
      <c r="AB234" s="411">
        <f t="shared" ref="AB234" si="603">AB233</f>
        <v>0</v>
      </c>
      <c r="AC234" s="411">
        <f t="shared" ref="AC234" si="604">AC233</f>
        <v>0</v>
      </c>
      <c r="AD234" s="411">
        <f t="shared" ref="AD234" si="605">AD233</f>
        <v>0</v>
      </c>
      <c r="AE234" s="411">
        <f t="shared" ref="AE234" si="606">AE233</f>
        <v>0</v>
      </c>
      <c r="AF234" s="411">
        <f t="shared" ref="AF234" si="607">AF233</f>
        <v>0</v>
      </c>
      <c r="AG234" s="411">
        <f t="shared" ref="AG234" si="608">AG233</f>
        <v>0</v>
      </c>
      <c r="AH234" s="411">
        <f t="shared" ref="AH234" si="609">AH233</f>
        <v>0</v>
      </c>
      <c r="AI234" s="411">
        <f t="shared" ref="AI234" si="610">AI233</f>
        <v>0</v>
      </c>
      <c r="AJ234" s="411">
        <f t="shared" ref="AJ234" si="611">AJ233</f>
        <v>0</v>
      </c>
      <c r="AK234" s="411">
        <f t="shared" ref="AK234" si="612">AK233</f>
        <v>0</v>
      </c>
      <c r="AL234" s="411">
        <f t="shared" ref="AL234" si="613">AL233</f>
        <v>0</v>
      </c>
      <c r="AM234" s="297"/>
    </row>
    <row r="235" spans="1:39" hidden="1" outlineLevel="1">
      <c r="B235" s="294"/>
      <c r="C235" s="305"/>
      <c r="D235" s="304"/>
      <c r="E235" s="304"/>
      <c r="F235" s="304"/>
      <c r="G235" s="304"/>
      <c r="H235" s="304"/>
      <c r="I235" s="304"/>
      <c r="J235" s="304"/>
      <c r="K235" s="304"/>
      <c r="L235" s="304"/>
      <c r="M235" s="304"/>
      <c r="N235" s="291"/>
      <c r="O235" s="304"/>
      <c r="P235" s="304"/>
      <c r="Q235" s="304"/>
      <c r="R235" s="304"/>
      <c r="S235" s="304"/>
      <c r="T235" s="304"/>
      <c r="U235" s="304"/>
      <c r="V235" s="304"/>
      <c r="W235" s="304"/>
      <c r="X235" s="304"/>
      <c r="Y235" s="412"/>
      <c r="Z235" s="412"/>
      <c r="AA235" s="412"/>
      <c r="AB235" s="412"/>
      <c r="AC235" s="412"/>
      <c r="AD235" s="412"/>
      <c r="AE235" s="412"/>
      <c r="AF235" s="412"/>
      <c r="AG235" s="412"/>
      <c r="AH235" s="412"/>
      <c r="AI235" s="412"/>
      <c r="AJ235" s="412"/>
      <c r="AK235" s="412"/>
      <c r="AL235" s="412"/>
      <c r="AM235" s="306"/>
    </row>
    <row r="236" spans="1:39" ht="30" hidden="1" outlineLevel="1">
      <c r="A236" s="522">
        <v>5</v>
      </c>
      <c r="B236" s="520" t="s">
        <v>98</v>
      </c>
      <c r="C236" s="291" t="s">
        <v>25</v>
      </c>
      <c r="D236" s="295"/>
      <c r="E236" s="295"/>
      <c r="F236" s="295"/>
      <c r="G236" s="295"/>
      <c r="H236" s="295"/>
      <c r="I236" s="295"/>
      <c r="J236" s="295"/>
      <c r="K236" s="295"/>
      <c r="L236" s="295"/>
      <c r="M236" s="295"/>
      <c r="N236" s="291"/>
      <c r="O236" s="295"/>
      <c r="P236" s="295"/>
      <c r="Q236" s="295"/>
      <c r="R236" s="295"/>
      <c r="S236" s="295"/>
      <c r="T236" s="295"/>
      <c r="U236" s="295"/>
      <c r="V236" s="295"/>
      <c r="W236" s="295"/>
      <c r="X236" s="295"/>
      <c r="Y236" s="410"/>
      <c r="Z236" s="410"/>
      <c r="AA236" s="410"/>
      <c r="AB236" s="410"/>
      <c r="AC236" s="410"/>
      <c r="AD236" s="410"/>
      <c r="AE236" s="410"/>
      <c r="AF236" s="410"/>
      <c r="AG236" s="410"/>
      <c r="AH236" s="410"/>
      <c r="AI236" s="410"/>
      <c r="AJ236" s="410"/>
      <c r="AK236" s="410"/>
      <c r="AL236" s="410"/>
      <c r="AM236" s="296">
        <f>SUM(Y236:AL236)</f>
        <v>0</v>
      </c>
    </row>
    <row r="237" spans="1:39" hidden="1" outlineLevel="1">
      <c r="B237" s="294" t="s">
        <v>289</v>
      </c>
      <c r="C237" s="291" t="s">
        <v>163</v>
      </c>
      <c r="D237" s="295"/>
      <c r="E237" s="295"/>
      <c r="F237" s="295"/>
      <c r="G237" s="295"/>
      <c r="H237" s="295"/>
      <c r="I237" s="295"/>
      <c r="J237" s="295"/>
      <c r="K237" s="295"/>
      <c r="L237" s="295"/>
      <c r="M237" s="295"/>
      <c r="N237" s="468"/>
      <c r="O237" s="295"/>
      <c r="P237" s="295"/>
      <c r="Q237" s="295"/>
      <c r="R237" s="295"/>
      <c r="S237" s="295"/>
      <c r="T237" s="295"/>
      <c r="U237" s="295"/>
      <c r="V237" s="295"/>
      <c r="W237" s="295"/>
      <c r="X237" s="295"/>
      <c r="Y237" s="411">
        <f>Y236</f>
        <v>0</v>
      </c>
      <c r="Z237" s="411">
        <f t="shared" ref="Z237" si="614">Z236</f>
        <v>0</v>
      </c>
      <c r="AA237" s="411">
        <f t="shared" ref="AA237" si="615">AA236</f>
        <v>0</v>
      </c>
      <c r="AB237" s="411">
        <f t="shared" ref="AB237" si="616">AB236</f>
        <v>0</v>
      </c>
      <c r="AC237" s="411">
        <f t="shared" ref="AC237" si="617">AC236</f>
        <v>0</v>
      </c>
      <c r="AD237" s="411">
        <f t="shared" ref="AD237" si="618">AD236</f>
        <v>0</v>
      </c>
      <c r="AE237" s="411">
        <f t="shared" ref="AE237" si="619">AE236</f>
        <v>0</v>
      </c>
      <c r="AF237" s="411">
        <f t="shared" ref="AF237" si="620">AF236</f>
        <v>0</v>
      </c>
      <c r="AG237" s="411">
        <f t="shared" ref="AG237" si="621">AG236</f>
        <v>0</v>
      </c>
      <c r="AH237" s="411">
        <f t="shared" ref="AH237" si="622">AH236</f>
        <v>0</v>
      </c>
      <c r="AI237" s="411">
        <f t="shared" ref="AI237" si="623">AI236</f>
        <v>0</v>
      </c>
      <c r="AJ237" s="411">
        <f t="shared" ref="AJ237" si="624">AJ236</f>
        <v>0</v>
      </c>
      <c r="AK237" s="411">
        <f t="shared" ref="AK237" si="625">AK236</f>
        <v>0</v>
      </c>
      <c r="AL237" s="411">
        <f t="shared" ref="AL237" si="626">AL236</f>
        <v>0</v>
      </c>
      <c r="AM237" s="297"/>
    </row>
    <row r="238" spans="1:39" hidden="1" outlineLevel="1">
      <c r="B238" s="294"/>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22"/>
      <c r="Z238" s="423"/>
      <c r="AA238" s="423"/>
      <c r="AB238" s="423"/>
      <c r="AC238" s="423"/>
      <c r="AD238" s="423"/>
      <c r="AE238" s="423"/>
      <c r="AF238" s="423"/>
      <c r="AG238" s="423"/>
      <c r="AH238" s="423"/>
      <c r="AI238" s="423"/>
      <c r="AJ238" s="423"/>
      <c r="AK238" s="423"/>
      <c r="AL238" s="423"/>
      <c r="AM238" s="297"/>
    </row>
    <row r="239" spans="1:39" ht="15.75" hidden="1" outlineLevel="1">
      <c r="B239" s="319" t="s">
        <v>497</v>
      </c>
      <c r="C239" s="289"/>
      <c r="D239" s="289"/>
      <c r="E239" s="289"/>
      <c r="F239" s="289"/>
      <c r="G239" s="289"/>
      <c r="H239" s="289"/>
      <c r="I239" s="289"/>
      <c r="J239" s="289"/>
      <c r="K239" s="289"/>
      <c r="L239" s="289"/>
      <c r="M239" s="289"/>
      <c r="N239" s="290"/>
      <c r="O239" s="289"/>
      <c r="P239" s="289"/>
      <c r="Q239" s="289"/>
      <c r="R239" s="289"/>
      <c r="S239" s="289"/>
      <c r="T239" s="289"/>
      <c r="U239" s="289"/>
      <c r="V239" s="289"/>
      <c r="W239" s="289"/>
      <c r="X239" s="289"/>
      <c r="Y239" s="414"/>
      <c r="Z239" s="414"/>
      <c r="AA239" s="414"/>
      <c r="AB239" s="414"/>
      <c r="AC239" s="414"/>
      <c r="AD239" s="414"/>
      <c r="AE239" s="414"/>
      <c r="AF239" s="414"/>
      <c r="AG239" s="414"/>
      <c r="AH239" s="414"/>
      <c r="AI239" s="414"/>
      <c r="AJ239" s="414"/>
      <c r="AK239" s="414"/>
      <c r="AL239" s="414"/>
      <c r="AM239" s="292"/>
    </row>
    <row r="240" spans="1:39" hidden="1" outlineLevel="1">
      <c r="A240" s="522">
        <v>6</v>
      </c>
      <c r="B240" s="520" t="s">
        <v>99</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idden="1"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27">Z240</f>
        <v>0</v>
      </c>
      <c r="AA241" s="411">
        <f t="shared" ref="AA241" si="628">AA240</f>
        <v>0</v>
      </c>
      <c r="AB241" s="411">
        <f t="shared" ref="AB241" si="629">AB240</f>
        <v>0</v>
      </c>
      <c r="AC241" s="411">
        <f t="shared" ref="AC241" si="630">AC240</f>
        <v>0</v>
      </c>
      <c r="AD241" s="411">
        <f t="shared" ref="AD241" si="631">AD240</f>
        <v>0</v>
      </c>
      <c r="AE241" s="411">
        <f t="shared" ref="AE241" si="632">AE240</f>
        <v>0</v>
      </c>
      <c r="AF241" s="411">
        <f t="shared" ref="AF241" si="633">AF240</f>
        <v>0</v>
      </c>
      <c r="AG241" s="411">
        <f t="shared" ref="AG241" si="634">AG240</f>
        <v>0</v>
      </c>
      <c r="AH241" s="411">
        <f t="shared" ref="AH241" si="635">AH240</f>
        <v>0</v>
      </c>
      <c r="AI241" s="411">
        <f t="shared" ref="AI241" si="636">AI240</f>
        <v>0</v>
      </c>
      <c r="AJ241" s="411">
        <f t="shared" ref="AJ241" si="637">AJ240</f>
        <v>0</v>
      </c>
      <c r="AK241" s="411">
        <f t="shared" ref="AK241" si="638">AK240</f>
        <v>0</v>
      </c>
      <c r="AL241" s="411">
        <f t="shared" ref="AL241" si="639">AL240</f>
        <v>0</v>
      </c>
      <c r="AM241" s="311"/>
    </row>
    <row r="242" spans="1:39" hidden="1" outlineLevel="1">
      <c r="B242" s="310"/>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6"/>
      <c r="AA242" s="416"/>
      <c r="AB242" s="416"/>
      <c r="AC242" s="416"/>
      <c r="AD242" s="416"/>
      <c r="AE242" s="416"/>
      <c r="AF242" s="416"/>
      <c r="AG242" s="416"/>
      <c r="AH242" s="416"/>
      <c r="AI242" s="416"/>
      <c r="AJ242" s="416"/>
      <c r="AK242" s="416"/>
      <c r="AL242" s="416"/>
      <c r="AM242" s="313"/>
    </row>
    <row r="243" spans="1:39" ht="30" hidden="1" outlineLevel="1">
      <c r="A243" s="522">
        <v>7</v>
      </c>
      <c r="B243" s="520" t="s">
        <v>100</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idden="1"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0">Z243</f>
        <v>0</v>
      </c>
      <c r="AA244" s="411">
        <f t="shared" ref="AA244" si="641">AA243</f>
        <v>0</v>
      </c>
      <c r="AB244" s="411">
        <f t="shared" ref="AB244" si="642">AB243</f>
        <v>0</v>
      </c>
      <c r="AC244" s="411">
        <f t="shared" ref="AC244" si="643">AC243</f>
        <v>0</v>
      </c>
      <c r="AD244" s="411">
        <f t="shared" ref="AD244" si="644">AD243</f>
        <v>0</v>
      </c>
      <c r="AE244" s="411">
        <f t="shared" ref="AE244" si="645">AE243</f>
        <v>0</v>
      </c>
      <c r="AF244" s="411">
        <f t="shared" ref="AF244" si="646">AF243</f>
        <v>0</v>
      </c>
      <c r="AG244" s="411">
        <f t="shared" ref="AG244" si="647">AG243</f>
        <v>0</v>
      </c>
      <c r="AH244" s="411">
        <f t="shared" ref="AH244" si="648">AH243</f>
        <v>0</v>
      </c>
      <c r="AI244" s="411">
        <f t="shared" ref="AI244" si="649">AI243</f>
        <v>0</v>
      </c>
      <c r="AJ244" s="411">
        <f t="shared" ref="AJ244" si="650">AJ243</f>
        <v>0</v>
      </c>
      <c r="AK244" s="411">
        <f t="shared" ref="AK244" si="651">AK243</f>
        <v>0</v>
      </c>
      <c r="AL244" s="411">
        <f t="shared" ref="AL244" si="652">AL243</f>
        <v>0</v>
      </c>
      <c r="AM244" s="311"/>
    </row>
    <row r="245" spans="1:39" hidden="1" outlineLevel="1">
      <c r="B245" s="314"/>
      <c r="C245" s="312"/>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6"/>
      <c r="Z245" s="417"/>
      <c r="AA245" s="416"/>
      <c r="AB245" s="416"/>
      <c r="AC245" s="416"/>
      <c r="AD245" s="416"/>
      <c r="AE245" s="416"/>
      <c r="AF245" s="416"/>
      <c r="AG245" s="416"/>
      <c r="AH245" s="416"/>
      <c r="AI245" s="416"/>
      <c r="AJ245" s="416"/>
      <c r="AK245" s="416"/>
      <c r="AL245" s="416"/>
      <c r="AM245" s="313"/>
    </row>
    <row r="246" spans="1:39" ht="30" hidden="1" outlineLevel="1">
      <c r="A246" s="522">
        <v>8</v>
      </c>
      <c r="B246" s="520" t="s">
        <v>101</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idden="1"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53">Z246</f>
        <v>0</v>
      </c>
      <c r="AA247" s="411">
        <f t="shared" ref="AA247" si="654">AA246</f>
        <v>0</v>
      </c>
      <c r="AB247" s="411">
        <f t="shared" ref="AB247" si="655">AB246</f>
        <v>0</v>
      </c>
      <c r="AC247" s="411">
        <f t="shared" ref="AC247" si="656">AC246</f>
        <v>0</v>
      </c>
      <c r="AD247" s="411">
        <f t="shared" ref="AD247" si="657">AD246</f>
        <v>0</v>
      </c>
      <c r="AE247" s="411">
        <f t="shared" ref="AE247" si="658">AE246</f>
        <v>0</v>
      </c>
      <c r="AF247" s="411">
        <f t="shared" ref="AF247" si="659">AF246</f>
        <v>0</v>
      </c>
      <c r="AG247" s="411">
        <f t="shared" ref="AG247" si="660">AG246</f>
        <v>0</v>
      </c>
      <c r="AH247" s="411">
        <f t="shared" ref="AH247" si="661">AH246</f>
        <v>0</v>
      </c>
      <c r="AI247" s="411">
        <f t="shared" ref="AI247" si="662">AI246</f>
        <v>0</v>
      </c>
      <c r="AJ247" s="411">
        <f t="shared" ref="AJ247" si="663">AJ246</f>
        <v>0</v>
      </c>
      <c r="AK247" s="411">
        <f t="shared" ref="AK247" si="664">AK246</f>
        <v>0</v>
      </c>
      <c r="AL247" s="411">
        <f t="shared" ref="AL247" si="665">AL246</f>
        <v>0</v>
      </c>
      <c r="AM247" s="311"/>
    </row>
    <row r="248" spans="1:39" hidden="1"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7"/>
      <c r="AA248" s="416"/>
      <c r="AB248" s="416"/>
      <c r="AC248" s="416"/>
      <c r="AD248" s="416"/>
      <c r="AE248" s="416"/>
      <c r="AF248" s="416"/>
      <c r="AG248" s="416"/>
      <c r="AH248" s="416"/>
      <c r="AI248" s="416"/>
      <c r="AJ248" s="416"/>
      <c r="AK248" s="416"/>
      <c r="AL248" s="416"/>
      <c r="AM248" s="313"/>
    </row>
    <row r="249" spans="1:39" ht="30" hidden="1" outlineLevel="1">
      <c r="A249" s="522">
        <v>9</v>
      </c>
      <c r="B249" s="520" t="s">
        <v>102</v>
      </c>
      <c r="C249" s="291" t="s">
        <v>25</v>
      </c>
      <c r="D249" s="295"/>
      <c r="E249" s="295"/>
      <c r="F249" s="295"/>
      <c r="G249" s="295"/>
      <c r="H249" s="295"/>
      <c r="I249" s="295"/>
      <c r="J249" s="295"/>
      <c r="K249" s="295"/>
      <c r="L249" s="295"/>
      <c r="M249" s="295"/>
      <c r="N249" s="295">
        <v>12</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idden="1" outlineLevel="1">
      <c r="B250" s="294" t="s">
        <v>289</v>
      </c>
      <c r="C250" s="291" t="s">
        <v>163</v>
      </c>
      <c r="D250" s="295"/>
      <c r="E250" s="295"/>
      <c r="F250" s="295"/>
      <c r="G250" s="295"/>
      <c r="H250" s="295"/>
      <c r="I250" s="295"/>
      <c r="J250" s="295"/>
      <c r="K250" s="295"/>
      <c r="L250" s="295"/>
      <c r="M250" s="295"/>
      <c r="N250" s="295">
        <f>N249</f>
        <v>12</v>
      </c>
      <c r="O250" s="295"/>
      <c r="P250" s="295"/>
      <c r="Q250" s="295"/>
      <c r="R250" s="295"/>
      <c r="S250" s="295"/>
      <c r="T250" s="295"/>
      <c r="U250" s="295"/>
      <c r="V250" s="295"/>
      <c r="W250" s="295"/>
      <c r="X250" s="295"/>
      <c r="Y250" s="411">
        <f>Y249</f>
        <v>0</v>
      </c>
      <c r="Z250" s="411">
        <f t="shared" ref="Z250" si="666">Z249</f>
        <v>0</v>
      </c>
      <c r="AA250" s="411">
        <f t="shared" ref="AA250" si="667">AA249</f>
        <v>0</v>
      </c>
      <c r="AB250" s="411">
        <f t="shared" ref="AB250" si="668">AB249</f>
        <v>0</v>
      </c>
      <c r="AC250" s="411">
        <f t="shared" ref="AC250" si="669">AC249</f>
        <v>0</v>
      </c>
      <c r="AD250" s="411">
        <f t="shared" ref="AD250" si="670">AD249</f>
        <v>0</v>
      </c>
      <c r="AE250" s="411">
        <f t="shared" ref="AE250" si="671">AE249</f>
        <v>0</v>
      </c>
      <c r="AF250" s="411">
        <f t="shared" ref="AF250" si="672">AF249</f>
        <v>0</v>
      </c>
      <c r="AG250" s="411">
        <f t="shared" ref="AG250" si="673">AG249</f>
        <v>0</v>
      </c>
      <c r="AH250" s="411">
        <f t="shared" ref="AH250" si="674">AH249</f>
        <v>0</v>
      </c>
      <c r="AI250" s="411">
        <f t="shared" ref="AI250" si="675">AI249</f>
        <v>0</v>
      </c>
      <c r="AJ250" s="411">
        <f t="shared" ref="AJ250" si="676">AJ249</f>
        <v>0</v>
      </c>
      <c r="AK250" s="411">
        <f t="shared" ref="AK250" si="677">AK249</f>
        <v>0</v>
      </c>
      <c r="AL250" s="411">
        <f t="shared" ref="AL250" si="678">AL249</f>
        <v>0</v>
      </c>
      <c r="AM250" s="311"/>
    </row>
    <row r="251" spans="1:39" hidden="1"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6"/>
      <c r="AA251" s="416"/>
      <c r="AB251" s="416"/>
      <c r="AC251" s="416"/>
      <c r="AD251" s="416"/>
      <c r="AE251" s="416"/>
      <c r="AF251" s="416"/>
      <c r="AG251" s="416"/>
      <c r="AH251" s="416"/>
      <c r="AI251" s="416"/>
      <c r="AJ251" s="416"/>
      <c r="AK251" s="416"/>
      <c r="AL251" s="416"/>
      <c r="AM251" s="313"/>
    </row>
    <row r="252" spans="1:39" ht="30" hidden="1" outlineLevel="1">
      <c r="A252" s="522">
        <v>10</v>
      </c>
      <c r="B252" s="520" t="s">
        <v>103</v>
      </c>
      <c r="C252" s="291" t="s">
        <v>25</v>
      </c>
      <c r="D252" s="295"/>
      <c r="E252" s="295"/>
      <c r="F252" s="295"/>
      <c r="G252" s="295"/>
      <c r="H252" s="295"/>
      <c r="I252" s="295"/>
      <c r="J252" s="295"/>
      <c r="K252" s="295"/>
      <c r="L252" s="295"/>
      <c r="M252" s="295"/>
      <c r="N252" s="295">
        <v>3</v>
      </c>
      <c r="O252" s="295"/>
      <c r="P252" s="295"/>
      <c r="Q252" s="295"/>
      <c r="R252" s="295"/>
      <c r="S252" s="295"/>
      <c r="T252" s="295"/>
      <c r="U252" s="295"/>
      <c r="V252" s="295"/>
      <c r="W252" s="295"/>
      <c r="X252" s="295"/>
      <c r="Y252" s="415"/>
      <c r="Z252" s="410"/>
      <c r="AA252" s="410"/>
      <c r="AB252" s="410"/>
      <c r="AC252" s="410"/>
      <c r="AD252" s="410"/>
      <c r="AE252" s="410"/>
      <c r="AF252" s="415"/>
      <c r="AG252" s="415"/>
      <c r="AH252" s="415"/>
      <c r="AI252" s="415"/>
      <c r="AJ252" s="415"/>
      <c r="AK252" s="415"/>
      <c r="AL252" s="415"/>
      <c r="AM252" s="296">
        <f>SUM(Y252:AL252)</f>
        <v>0</v>
      </c>
    </row>
    <row r="253" spans="1:39" hidden="1" outlineLevel="1">
      <c r="B253" s="294" t="s">
        <v>289</v>
      </c>
      <c r="C253" s="291" t="s">
        <v>163</v>
      </c>
      <c r="D253" s="295"/>
      <c r="E253" s="295"/>
      <c r="F253" s="295"/>
      <c r="G253" s="295"/>
      <c r="H253" s="295"/>
      <c r="I253" s="295"/>
      <c r="J253" s="295"/>
      <c r="K253" s="295"/>
      <c r="L253" s="295"/>
      <c r="M253" s="295"/>
      <c r="N253" s="295">
        <f>N252</f>
        <v>3</v>
      </c>
      <c r="O253" s="295"/>
      <c r="P253" s="295"/>
      <c r="Q253" s="295"/>
      <c r="R253" s="295"/>
      <c r="S253" s="295"/>
      <c r="T253" s="295"/>
      <c r="U253" s="295"/>
      <c r="V253" s="295"/>
      <c r="W253" s="295"/>
      <c r="X253" s="295"/>
      <c r="Y253" s="411">
        <f>Y252</f>
        <v>0</v>
      </c>
      <c r="Z253" s="411">
        <f t="shared" ref="Z253" si="679">Z252</f>
        <v>0</v>
      </c>
      <c r="AA253" s="411">
        <f t="shared" ref="AA253" si="680">AA252</f>
        <v>0</v>
      </c>
      <c r="AB253" s="411">
        <f t="shared" ref="AB253" si="681">AB252</f>
        <v>0</v>
      </c>
      <c r="AC253" s="411">
        <f t="shared" ref="AC253" si="682">AC252</f>
        <v>0</v>
      </c>
      <c r="AD253" s="411">
        <f t="shared" ref="AD253" si="683">AD252</f>
        <v>0</v>
      </c>
      <c r="AE253" s="411">
        <f t="shared" ref="AE253" si="684">AE252</f>
        <v>0</v>
      </c>
      <c r="AF253" s="411">
        <f t="shared" ref="AF253" si="685">AF252</f>
        <v>0</v>
      </c>
      <c r="AG253" s="411">
        <f t="shared" ref="AG253" si="686">AG252</f>
        <v>0</v>
      </c>
      <c r="AH253" s="411">
        <f t="shared" ref="AH253" si="687">AH252</f>
        <v>0</v>
      </c>
      <c r="AI253" s="411">
        <f t="shared" ref="AI253" si="688">AI252</f>
        <v>0</v>
      </c>
      <c r="AJ253" s="411">
        <f t="shared" ref="AJ253" si="689">AJ252</f>
        <v>0</v>
      </c>
      <c r="AK253" s="411">
        <f t="shared" ref="AK253" si="690">AK252</f>
        <v>0</v>
      </c>
      <c r="AL253" s="411">
        <f t="shared" ref="AL253" si="691">AL252</f>
        <v>0</v>
      </c>
      <c r="AM253" s="311"/>
    </row>
    <row r="254" spans="1:39" hidden="1" outlineLevel="1">
      <c r="B254" s="314"/>
      <c r="C254" s="312"/>
      <c r="D254" s="316"/>
      <c r="E254" s="316"/>
      <c r="F254" s="316"/>
      <c r="G254" s="316"/>
      <c r="H254" s="316"/>
      <c r="I254" s="316"/>
      <c r="J254" s="316"/>
      <c r="K254" s="316"/>
      <c r="L254" s="316"/>
      <c r="M254" s="316"/>
      <c r="N254" s="291"/>
      <c r="O254" s="316"/>
      <c r="P254" s="316"/>
      <c r="Q254" s="316"/>
      <c r="R254" s="316"/>
      <c r="S254" s="316"/>
      <c r="T254" s="316"/>
      <c r="U254" s="316"/>
      <c r="V254" s="316"/>
      <c r="W254" s="316"/>
      <c r="X254" s="316"/>
      <c r="Y254" s="416"/>
      <c r="Z254" s="417"/>
      <c r="AA254" s="416"/>
      <c r="AB254" s="416"/>
      <c r="AC254" s="416"/>
      <c r="AD254" s="416"/>
      <c r="AE254" s="416"/>
      <c r="AF254" s="416"/>
      <c r="AG254" s="416"/>
      <c r="AH254" s="416"/>
      <c r="AI254" s="416"/>
      <c r="AJ254" s="416"/>
      <c r="AK254" s="416"/>
      <c r="AL254" s="416"/>
      <c r="AM254" s="313"/>
    </row>
    <row r="255" spans="1:39" ht="15.75" hidden="1" outlineLevel="1">
      <c r="B255" s="288" t="s">
        <v>10</v>
      </c>
      <c r="C255" s="289"/>
      <c r="D255" s="289"/>
      <c r="E255" s="289"/>
      <c r="F255" s="289"/>
      <c r="G255" s="289"/>
      <c r="H255" s="289"/>
      <c r="I255" s="289"/>
      <c r="J255" s="289"/>
      <c r="K255" s="289"/>
      <c r="L255" s="289"/>
      <c r="M255" s="289"/>
      <c r="N255" s="290"/>
      <c r="O255" s="289"/>
      <c r="P255" s="289"/>
      <c r="Q255" s="289"/>
      <c r="R255" s="289"/>
      <c r="S255" s="289"/>
      <c r="T255" s="289"/>
      <c r="U255" s="289"/>
      <c r="V255" s="289"/>
      <c r="W255" s="289"/>
      <c r="X255" s="289"/>
      <c r="Y255" s="414"/>
      <c r="Z255" s="414"/>
      <c r="AA255" s="414"/>
      <c r="AB255" s="414"/>
      <c r="AC255" s="414"/>
      <c r="AD255" s="414"/>
      <c r="AE255" s="414"/>
      <c r="AF255" s="414"/>
      <c r="AG255" s="414"/>
      <c r="AH255" s="414"/>
      <c r="AI255" s="414"/>
      <c r="AJ255" s="414"/>
      <c r="AK255" s="414"/>
      <c r="AL255" s="414"/>
      <c r="AM255" s="292"/>
    </row>
    <row r="256" spans="1:39" ht="30" hidden="1" outlineLevel="1">
      <c r="A256" s="522">
        <v>11</v>
      </c>
      <c r="B256" s="520" t="s">
        <v>104</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26"/>
      <c r="Z256" s="410"/>
      <c r="AA256" s="410"/>
      <c r="AB256" s="410"/>
      <c r="AC256" s="410"/>
      <c r="AD256" s="410"/>
      <c r="AE256" s="410"/>
      <c r="AF256" s="415"/>
      <c r="AG256" s="415"/>
      <c r="AH256" s="415"/>
      <c r="AI256" s="415"/>
      <c r="AJ256" s="415"/>
      <c r="AK256" s="415"/>
      <c r="AL256" s="415"/>
      <c r="AM256" s="296">
        <f>SUM(Y256:AL256)</f>
        <v>0</v>
      </c>
    </row>
    <row r="257" spans="1:40" hidden="1"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692">Z256</f>
        <v>0</v>
      </c>
      <c r="AA257" s="411">
        <f t="shared" ref="AA257" si="693">AA256</f>
        <v>0</v>
      </c>
      <c r="AB257" s="411">
        <f t="shared" ref="AB257" si="694">AB256</f>
        <v>0</v>
      </c>
      <c r="AC257" s="411">
        <f t="shared" ref="AC257" si="695">AC256</f>
        <v>0</v>
      </c>
      <c r="AD257" s="411">
        <f t="shared" ref="AD257" si="696">AD256</f>
        <v>0</v>
      </c>
      <c r="AE257" s="411">
        <f t="shared" ref="AE257" si="697">AE256</f>
        <v>0</v>
      </c>
      <c r="AF257" s="411">
        <f t="shared" ref="AF257" si="698">AF256</f>
        <v>0</v>
      </c>
      <c r="AG257" s="411">
        <f t="shared" ref="AG257" si="699">AG256</f>
        <v>0</v>
      </c>
      <c r="AH257" s="411">
        <f t="shared" ref="AH257" si="700">AH256</f>
        <v>0</v>
      </c>
      <c r="AI257" s="411">
        <f t="shared" ref="AI257" si="701">AI256</f>
        <v>0</v>
      </c>
      <c r="AJ257" s="411">
        <f t="shared" ref="AJ257" si="702">AJ256</f>
        <v>0</v>
      </c>
      <c r="AK257" s="411">
        <f t="shared" ref="AK257" si="703">AK256</f>
        <v>0</v>
      </c>
      <c r="AL257" s="411">
        <f t="shared" ref="AL257" si="704">AL256</f>
        <v>0</v>
      </c>
      <c r="AM257" s="297"/>
    </row>
    <row r="258" spans="1:40" hidden="1"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12"/>
      <c r="Z258" s="421"/>
      <c r="AA258" s="421"/>
      <c r="AB258" s="421"/>
      <c r="AC258" s="421"/>
      <c r="AD258" s="421"/>
      <c r="AE258" s="421"/>
      <c r="AF258" s="421"/>
      <c r="AG258" s="421"/>
      <c r="AH258" s="421"/>
      <c r="AI258" s="421"/>
      <c r="AJ258" s="421"/>
      <c r="AK258" s="421"/>
      <c r="AL258" s="421"/>
      <c r="AM258" s="306"/>
    </row>
    <row r="259" spans="1:40" ht="45" hidden="1" outlineLevel="1">
      <c r="A259" s="522">
        <v>12</v>
      </c>
      <c r="B259" s="520" t="s">
        <v>105</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idden="1"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05">Z259</f>
        <v>0</v>
      </c>
      <c r="AA260" s="411">
        <f t="shared" ref="AA260" si="706">AA259</f>
        <v>0</v>
      </c>
      <c r="AB260" s="411">
        <f t="shared" ref="AB260" si="707">AB259</f>
        <v>0</v>
      </c>
      <c r="AC260" s="411">
        <f t="shared" ref="AC260" si="708">AC259</f>
        <v>0</v>
      </c>
      <c r="AD260" s="411">
        <f t="shared" ref="AD260" si="709">AD259</f>
        <v>0</v>
      </c>
      <c r="AE260" s="411">
        <f t="shared" ref="AE260" si="710">AE259</f>
        <v>0</v>
      </c>
      <c r="AF260" s="411">
        <f t="shared" ref="AF260" si="711">AF259</f>
        <v>0</v>
      </c>
      <c r="AG260" s="411">
        <f t="shared" ref="AG260" si="712">AG259</f>
        <v>0</v>
      </c>
      <c r="AH260" s="411">
        <f t="shared" ref="AH260" si="713">AH259</f>
        <v>0</v>
      </c>
      <c r="AI260" s="411">
        <f t="shared" ref="AI260" si="714">AI259</f>
        <v>0</v>
      </c>
      <c r="AJ260" s="411">
        <f t="shared" ref="AJ260" si="715">AJ259</f>
        <v>0</v>
      </c>
      <c r="AK260" s="411">
        <f t="shared" ref="AK260" si="716">AK259</f>
        <v>0</v>
      </c>
      <c r="AL260" s="411">
        <f t="shared" ref="AL260" si="717">AL259</f>
        <v>0</v>
      </c>
      <c r="AM260" s="297"/>
    </row>
    <row r="261" spans="1:40" hidden="1"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22"/>
      <c r="Z261" s="422"/>
      <c r="AA261" s="412"/>
      <c r="AB261" s="412"/>
      <c r="AC261" s="412"/>
      <c r="AD261" s="412"/>
      <c r="AE261" s="412"/>
      <c r="AF261" s="412"/>
      <c r="AG261" s="412"/>
      <c r="AH261" s="412"/>
      <c r="AI261" s="412"/>
      <c r="AJ261" s="412"/>
      <c r="AK261" s="412"/>
      <c r="AL261" s="412"/>
      <c r="AM261" s="306"/>
    </row>
    <row r="262" spans="1:40" ht="30" hidden="1" outlineLevel="1">
      <c r="A262" s="522">
        <v>13</v>
      </c>
      <c r="B262" s="520" t="s">
        <v>106</v>
      </c>
      <c r="C262" s="291" t="s">
        <v>25</v>
      </c>
      <c r="D262" s="295"/>
      <c r="E262" s="295"/>
      <c r="F262" s="295"/>
      <c r="G262" s="295"/>
      <c r="H262" s="295"/>
      <c r="I262" s="295"/>
      <c r="J262" s="295"/>
      <c r="K262" s="295"/>
      <c r="L262" s="295"/>
      <c r="M262" s="295"/>
      <c r="N262" s="295">
        <v>12</v>
      </c>
      <c r="O262" s="295"/>
      <c r="P262" s="295"/>
      <c r="Q262" s="295"/>
      <c r="R262" s="295"/>
      <c r="S262" s="295"/>
      <c r="T262" s="295"/>
      <c r="U262" s="295"/>
      <c r="V262" s="295"/>
      <c r="W262" s="295"/>
      <c r="X262" s="295"/>
      <c r="Y262" s="410"/>
      <c r="Z262" s="410"/>
      <c r="AA262" s="410"/>
      <c r="AB262" s="410"/>
      <c r="AC262" s="410"/>
      <c r="AD262" s="410"/>
      <c r="AE262" s="410"/>
      <c r="AF262" s="415"/>
      <c r="AG262" s="415"/>
      <c r="AH262" s="415"/>
      <c r="AI262" s="415"/>
      <c r="AJ262" s="415"/>
      <c r="AK262" s="415"/>
      <c r="AL262" s="415"/>
      <c r="AM262" s="296">
        <f>SUM(Y262:AL262)</f>
        <v>0</v>
      </c>
    </row>
    <row r="263" spans="1:40" hidden="1" outlineLevel="1">
      <c r="B263" s="294" t="s">
        <v>289</v>
      </c>
      <c r="C263" s="291" t="s">
        <v>163</v>
      </c>
      <c r="D263" s="295"/>
      <c r="E263" s="295"/>
      <c r="F263" s="295"/>
      <c r="G263" s="295"/>
      <c r="H263" s="295"/>
      <c r="I263" s="295"/>
      <c r="J263" s="295"/>
      <c r="K263" s="295"/>
      <c r="L263" s="295"/>
      <c r="M263" s="295"/>
      <c r="N263" s="295">
        <f>N262</f>
        <v>12</v>
      </c>
      <c r="O263" s="295"/>
      <c r="P263" s="295"/>
      <c r="Q263" s="295"/>
      <c r="R263" s="295"/>
      <c r="S263" s="295"/>
      <c r="T263" s="295"/>
      <c r="U263" s="295"/>
      <c r="V263" s="295"/>
      <c r="W263" s="295"/>
      <c r="X263" s="295"/>
      <c r="Y263" s="411">
        <f>Y262</f>
        <v>0</v>
      </c>
      <c r="Z263" s="411">
        <f t="shared" ref="Z263" si="718">Z262</f>
        <v>0</v>
      </c>
      <c r="AA263" s="411">
        <f t="shared" ref="AA263" si="719">AA262</f>
        <v>0</v>
      </c>
      <c r="AB263" s="411">
        <f t="shared" ref="AB263" si="720">AB262</f>
        <v>0</v>
      </c>
      <c r="AC263" s="411">
        <f t="shared" ref="AC263" si="721">AC262</f>
        <v>0</v>
      </c>
      <c r="AD263" s="411">
        <f t="shared" ref="AD263" si="722">AD262</f>
        <v>0</v>
      </c>
      <c r="AE263" s="411">
        <f t="shared" ref="AE263" si="723">AE262</f>
        <v>0</v>
      </c>
      <c r="AF263" s="411">
        <f t="shared" ref="AF263" si="724">AF262</f>
        <v>0</v>
      </c>
      <c r="AG263" s="411">
        <f t="shared" ref="AG263" si="725">AG262</f>
        <v>0</v>
      </c>
      <c r="AH263" s="411">
        <f t="shared" ref="AH263" si="726">AH262</f>
        <v>0</v>
      </c>
      <c r="AI263" s="411">
        <f t="shared" ref="AI263" si="727">AI262</f>
        <v>0</v>
      </c>
      <c r="AJ263" s="411">
        <f t="shared" ref="AJ263" si="728">AJ262</f>
        <v>0</v>
      </c>
      <c r="AK263" s="411">
        <f t="shared" ref="AK263" si="729">AK262</f>
        <v>0</v>
      </c>
      <c r="AL263" s="411">
        <f t="shared" ref="AL263" si="730">AL262</f>
        <v>0</v>
      </c>
      <c r="AM263" s="306"/>
    </row>
    <row r="264" spans="1:40" hidden="1" outlineLevel="1">
      <c r="B264" s="315"/>
      <c r="C264" s="305"/>
      <c r="D264" s="291"/>
      <c r="E264" s="291"/>
      <c r="F264" s="291"/>
      <c r="G264" s="291"/>
      <c r="H264" s="291"/>
      <c r="I264" s="291"/>
      <c r="J264" s="291"/>
      <c r="K264" s="291"/>
      <c r="L264" s="291"/>
      <c r="M264" s="291"/>
      <c r="N264" s="291"/>
      <c r="O264" s="291"/>
      <c r="P264" s="291"/>
      <c r="Q264" s="291"/>
      <c r="R264" s="291"/>
      <c r="S264" s="291"/>
      <c r="T264" s="291"/>
      <c r="U264" s="291"/>
      <c r="V264" s="291"/>
      <c r="W264" s="291"/>
      <c r="X264" s="291"/>
      <c r="Y264" s="412"/>
      <c r="Z264" s="412"/>
      <c r="AA264" s="412"/>
      <c r="AB264" s="412"/>
      <c r="AC264" s="412"/>
      <c r="AD264" s="412"/>
      <c r="AE264" s="412"/>
      <c r="AF264" s="412"/>
      <c r="AG264" s="412"/>
      <c r="AH264" s="412"/>
      <c r="AI264" s="412"/>
      <c r="AJ264" s="412"/>
      <c r="AK264" s="412"/>
      <c r="AL264" s="412"/>
      <c r="AM264" s="306"/>
    </row>
    <row r="265" spans="1:40" ht="15.75" hidden="1" outlineLevel="1">
      <c r="B265" s="288" t="s">
        <v>107</v>
      </c>
      <c r="C265" s="289"/>
      <c r="D265" s="290"/>
      <c r="E265" s="290"/>
      <c r="F265" s="290"/>
      <c r="G265" s="290"/>
      <c r="H265" s="290"/>
      <c r="I265" s="290"/>
      <c r="J265" s="290"/>
      <c r="K265" s="290"/>
      <c r="L265" s="290"/>
      <c r="M265" s="290"/>
      <c r="N265" s="290"/>
      <c r="O265" s="290"/>
      <c r="P265" s="289"/>
      <c r="Q265" s="289"/>
      <c r="R265" s="289"/>
      <c r="S265" s="289"/>
      <c r="T265" s="289"/>
      <c r="U265" s="289"/>
      <c r="V265" s="289"/>
      <c r="W265" s="289"/>
      <c r="X265" s="289"/>
      <c r="Y265" s="414"/>
      <c r="Z265" s="414"/>
      <c r="AA265" s="414"/>
      <c r="AB265" s="414"/>
      <c r="AC265" s="414"/>
      <c r="AD265" s="414"/>
      <c r="AE265" s="414"/>
      <c r="AF265" s="414"/>
      <c r="AG265" s="414"/>
      <c r="AH265" s="414"/>
      <c r="AI265" s="414"/>
      <c r="AJ265" s="414"/>
      <c r="AK265" s="414"/>
      <c r="AL265" s="414"/>
      <c r="AM265" s="292"/>
    </row>
    <row r="266" spans="1:40" hidden="1" outlineLevel="1">
      <c r="A266" s="522">
        <v>14</v>
      </c>
      <c r="B266" s="315" t="s">
        <v>108</v>
      </c>
      <c r="C266" s="291" t="s">
        <v>25</v>
      </c>
      <c r="D266" s="295"/>
      <c r="E266" s="295"/>
      <c r="F266" s="295"/>
      <c r="G266" s="295"/>
      <c r="H266" s="295"/>
      <c r="I266" s="295"/>
      <c r="J266" s="295"/>
      <c r="K266" s="295"/>
      <c r="L266" s="295"/>
      <c r="M266" s="295"/>
      <c r="N266" s="295">
        <v>12</v>
      </c>
      <c r="O266" s="295"/>
      <c r="P266" s="295"/>
      <c r="Q266" s="295"/>
      <c r="R266" s="295"/>
      <c r="S266" s="295"/>
      <c r="T266" s="295"/>
      <c r="U266" s="295"/>
      <c r="V266" s="295"/>
      <c r="W266" s="295"/>
      <c r="X266" s="295"/>
      <c r="Y266" s="410"/>
      <c r="Z266" s="410"/>
      <c r="AA266" s="410"/>
      <c r="AB266" s="410"/>
      <c r="AC266" s="410"/>
      <c r="AD266" s="410"/>
      <c r="AE266" s="410"/>
      <c r="AF266" s="410"/>
      <c r="AG266" s="410"/>
      <c r="AH266" s="410"/>
      <c r="AI266" s="410"/>
      <c r="AJ266" s="410"/>
      <c r="AK266" s="410"/>
      <c r="AL266" s="410"/>
      <c r="AM266" s="296">
        <f>SUM(Y266:AL266)</f>
        <v>0</v>
      </c>
    </row>
    <row r="267" spans="1:40" hidden="1" outlineLevel="1">
      <c r="B267" s="294" t="s">
        <v>289</v>
      </c>
      <c r="C267" s="291" t="s">
        <v>163</v>
      </c>
      <c r="D267" s="295"/>
      <c r="E267" s="295"/>
      <c r="F267" s="295"/>
      <c r="G267" s="295"/>
      <c r="H267" s="295"/>
      <c r="I267" s="295"/>
      <c r="J267" s="295"/>
      <c r="K267" s="295"/>
      <c r="L267" s="295"/>
      <c r="M267" s="295"/>
      <c r="N267" s="295">
        <f>N266</f>
        <v>12</v>
      </c>
      <c r="O267" s="295"/>
      <c r="P267" s="295"/>
      <c r="Q267" s="295"/>
      <c r="R267" s="295"/>
      <c r="S267" s="295"/>
      <c r="T267" s="295"/>
      <c r="U267" s="295"/>
      <c r="V267" s="295"/>
      <c r="W267" s="295"/>
      <c r="X267" s="295"/>
      <c r="Y267" s="411">
        <f>Y266</f>
        <v>0</v>
      </c>
      <c r="Z267" s="411">
        <f t="shared" ref="Z267" si="731">Z266</f>
        <v>0</v>
      </c>
      <c r="AA267" s="411">
        <f t="shared" ref="AA267" si="732">AA266</f>
        <v>0</v>
      </c>
      <c r="AB267" s="411">
        <f t="shared" ref="AB267" si="733">AB266</f>
        <v>0</v>
      </c>
      <c r="AC267" s="411">
        <f t="shared" ref="AC267" si="734">AC266</f>
        <v>0</v>
      </c>
      <c r="AD267" s="411">
        <f t="shared" ref="AD267" si="735">AD266</f>
        <v>0</v>
      </c>
      <c r="AE267" s="411">
        <f t="shared" ref="AE267" si="736">AE266</f>
        <v>0</v>
      </c>
      <c r="AF267" s="411">
        <f t="shared" ref="AF267" si="737">AF266</f>
        <v>0</v>
      </c>
      <c r="AG267" s="411">
        <f t="shared" ref="AG267" si="738">AG266</f>
        <v>0</v>
      </c>
      <c r="AH267" s="411">
        <f t="shared" ref="AH267" si="739">AH266</f>
        <v>0</v>
      </c>
      <c r="AI267" s="411">
        <f t="shared" ref="AI267" si="740">AI266</f>
        <v>0</v>
      </c>
      <c r="AJ267" s="411">
        <f t="shared" ref="AJ267" si="741">AJ266</f>
        <v>0</v>
      </c>
      <c r="AK267" s="411">
        <f t="shared" ref="AK267" si="742">AK266</f>
        <v>0</v>
      </c>
      <c r="AL267" s="411">
        <f t="shared" ref="AL267" si="743">AL266</f>
        <v>0</v>
      </c>
      <c r="AM267" s="297"/>
    </row>
    <row r="268" spans="1:40" hidden="1" outlineLevel="1">
      <c r="A268" s="523"/>
      <c r="B268" s="315"/>
      <c r="C268" s="305"/>
      <c r="D268" s="291"/>
      <c r="E268" s="291"/>
      <c r="F268" s="291"/>
      <c r="G268" s="291"/>
      <c r="H268" s="291"/>
      <c r="I268" s="291"/>
      <c r="J268" s="291"/>
      <c r="K268" s="291"/>
      <c r="L268" s="291"/>
      <c r="M268" s="291"/>
      <c r="N268" s="468"/>
      <c r="O268" s="291"/>
      <c r="P268" s="291"/>
      <c r="Q268" s="291"/>
      <c r="R268" s="291"/>
      <c r="S268" s="291"/>
      <c r="T268" s="291"/>
      <c r="U268" s="291"/>
      <c r="V268" s="291"/>
      <c r="W268" s="291"/>
      <c r="X268" s="291"/>
      <c r="Y268" s="412"/>
      <c r="Z268" s="412"/>
      <c r="AA268" s="412"/>
      <c r="AB268" s="412"/>
      <c r="AC268" s="412"/>
      <c r="AD268" s="412"/>
      <c r="AE268" s="412"/>
      <c r="AF268" s="412"/>
      <c r="AG268" s="412"/>
      <c r="AH268" s="412"/>
      <c r="AI268" s="412"/>
      <c r="AJ268" s="412"/>
      <c r="AK268" s="412"/>
      <c r="AL268" s="412"/>
      <c r="AM268" s="301"/>
      <c r="AN268" s="630"/>
    </row>
    <row r="269" spans="1:40" s="309" customFormat="1" ht="15.75" hidden="1" outlineLevel="1">
      <c r="A269" s="523"/>
      <c r="B269" s="288" t="s">
        <v>489</v>
      </c>
      <c r="C269" s="291"/>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6"/>
      <c r="AF269" s="416"/>
      <c r="AG269" s="416"/>
      <c r="AH269" s="416"/>
      <c r="AI269" s="416"/>
      <c r="AJ269" s="416"/>
      <c r="AK269" s="416"/>
      <c r="AL269" s="416"/>
      <c r="AM269" s="517"/>
      <c r="AN269" s="631"/>
    </row>
    <row r="270" spans="1:40" hidden="1" outlineLevel="1">
      <c r="A270" s="522">
        <v>15</v>
      </c>
      <c r="B270" s="294" t="s">
        <v>494</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hidden="1" outlineLevel="1">
      <c r="B271" s="29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4">Z270</f>
        <v>0</v>
      </c>
      <c r="AA271" s="411">
        <f t="shared" si="744"/>
        <v>0</v>
      </c>
      <c r="AB271" s="411">
        <f t="shared" si="744"/>
        <v>0</v>
      </c>
      <c r="AC271" s="411">
        <f t="shared" si="744"/>
        <v>0</v>
      </c>
      <c r="AD271" s="411">
        <f t="shared" si="744"/>
        <v>0</v>
      </c>
      <c r="AE271" s="411">
        <f t="shared" si="744"/>
        <v>0</v>
      </c>
      <c r="AF271" s="411">
        <f t="shared" si="744"/>
        <v>0</v>
      </c>
      <c r="AG271" s="411">
        <f t="shared" si="744"/>
        <v>0</v>
      </c>
      <c r="AH271" s="411">
        <f t="shared" si="744"/>
        <v>0</v>
      </c>
      <c r="AI271" s="411">
        <f t="shared" si="744"/>
        <v>0</v>
      </c>
      <c r="AJ271" s="411">
        <f t="shared" si="744"/>
        <v>0</v>
      </c>
      <c r="AK271" s="411">
        <f t="shared" si="744"/>
        <v>0</v>
      </c>
      <c r="AL271" s="411">
        <f t="shared" si="744"/>
        <v>0</v>
      </c>
      <c r="AM271" s="297"/>
    </row>
    <row r="272" spans="1:40" hidden="1" outlineLevel="1">
      <c r="B272" s="315"/>
      <c r="C272" s="305"/>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2"/>
      <c r="AF272" s="412"/>
      <c r="AG272" s="412"/>
      <c r="AH272" s="412"/>
      <c r="AI272" s="412"/>
      <c r="AJ272" s="412"/>
      <c r="AK272" s="412"/>
      <c r="AL272" s="412"/>
      <c r="AM272" s="306"/>
    </row>
    <row r="273" spans="1:39" s="283" customFormat="1" hidden="1" outlineLevel="1">
      <c r="A273" s="522">
        <v>16</v>
      </c>
      <c r="B273" s="324" t="s">
        <v>490</v>
      </c>
      <c r="C273" s="291" t="s">
        <v>25</v>
      </c>
      <c r="D273" s="295"/>
      <c r="E273" s="295"/>
      <c r="F273" s="295"/>
      <c r="G273" s="295"/>
      <c r="H273" s="295"/>
      <c r="I273" s="295"/>
      <c r="J273" s="295"/>
      <c r="K273" s="295"/>
      <c r="L273" s="295"/>
      <c r="M273" s="295"/>
      <c r="N273" s="295">
        <v>0</v>
      </c>
      <c r="O273" s="295"/>
      <c r="P273" s="295"/>
      <c r="Q273" s="295"/>
      <c r="R273" s="295"/>
      <c r="S273" s="295"/>
      <c r="T273" s="295"/>
      <c r="U273" s="295"/>
      <c r="V273" s="295"/>
      <c r="W273" s="295"/>
      <c r="X273" s="295"/>
      <c r="Y273" s="410"/>
      <c r="Z273" s="410"/>
      <c r="AA273" s="410"/>
      <c r="AB273" s="410"/>
      <c r="AC273" s="410"/>
      <c r="AD273" s="410"/>
      <c r="AE273" s="410"/>
      <c r="AF273" s="410"/>
      <c r="AG273" s="410"/>
      <c r="AH273" s="410"/>
      <c r="AI273" s="410"/>
      <c r="AJ273" s="410"/>
      <c r="AK273" s="410"/>
      <c r="AL273" s="410"/>
      <c r="AM273" s="296">
        <f>SUM(Y273:AL273)</f>
        <v>0</v>
      </c>
    </row>
    <row r="274" spans="1:39" s="283" customFormat="1" hidden="1" outlineLevel="1">
      <c r="A274" s="522"/>
      <c r="B274" s="324" t="s">
        <v>289</v>
      </c>
      <c r="C274" s="291" t="s">
        <v>163</v>
      </c>
      <c r="D274" s="295"/>
      <c r="E274" s="295"/>
      <c r="F274" s="295"/>
      <c r="G274" s="295"/>
      <c r="H274" s="295"/>
      <c r="I274" s="295"/>
      <c r="J274" s="295"/>
      <c r="K274" s="295"/>
      <c r="L274" s="295"/>
      <c r="M274" s="295"/>
      <c r="N274" s="295">
        <f>N273</f>
        <v>0</v>
      </c>
      <c r="O274" s="295"/>
      <c r="P274" s="295"/>
      <c r="Q274" s="295"/>
      <c r="R274" s="295"/>
      <c r="S274" s="295"/>
      <c r="T274" s="295"/>
      <c r="U274" s="295"/>
      <c r="V274" s="295"/>
      <c r="W274" s="295"/>
      <c r="X274" s="295"/>
      <c r="Y274" s="411">
        <f>Y273</f>
        <v>0</v>
      </c>
      <c r="Z274" s="411">
        <f t="shared" ref="Z274:AL274" si="745">Z273</f>
        <v>0</v>
      </c>
      <c r="AA274" s="411">
        <f t="shared" si="745"/>
        <v>0</v>
      </c>
      <c r="AB274" s="411">
        <f t="shared" si="745"/>
        <v>0</v>
      </c>
      <c r="AC274" s="411">
        <f t="shared" si="745"/>
        <v>0</v>
      </c>
      <c r="AD274" s="411">
        <f t="shared" si="745"/>
        <v>0</v>
      </c>
      <c r="AE274" s="411">
        <f t="shared" si="745"/>
        <v>0</v>
      </c>
      <c r="AF274" s="411">
        <f t="shared" si="745"/>
        <v>0</v>
      </c>
      <c r="AG274" s="411">
        <f t="shared" si="745"/>
        <v>0</v>
      </c>
      <c r="AH274" s="411">
        <f t="shared" si="745"/>
        <v>0</v>
      </c>
      <c r="AI274" s="411">
        <f t="shared" si="745"/>
        <v>0</v>
      </c>
      <c r="AJ274" s="411">
        <f t="shared" si="745"/>
        <v>0</v>
      </c>
      <c r="AK274" s="411">
        <f t="shared" si="745"/>
        <v>0</v>
      </c>
      <c r="AL274" s="411">
        <f t="shared" si="745"/>
        <v>0</v>
      </c>
      <c r="AM274" s="297"/>
    </row>
    <row r="275" spans="1:39" s="283" customFormat="1" hidden="1" outlineLevel="1">
      <c r="A275" s="522"/>
      <c r="B275" s="324"/>
      <c r="C275" s="291"/>
      <c r="D275" s="291"/>
      <c r="E275" s="291"/>
      <c r="F275" s="291"/>
      <c r="G275" s="291"/>
      <c r="H275" s="291"/>
      <c r="I275" s="291"/>
      <c r="J275" s="291"/>
      <c r="K275" s="291"/>
      <c r="L275" s="291"/>
      <c r="M275" s="291"/>
      <c r="N275" s="291"/>
      <c r="O275" s="291"/>
      <c r="P275" s="291"/>
      <c r="Q275" s="291"/>
      <c r="R275" s="291"/>
      <c r="S275" s="291"/>
      <c r="T275" s="291"/>
      <c r="U275" s="291"/>
      <c r="V275" s="291"/>
      <c r="W275" s="291"/>
      <c r="X275" s="291"/>
      <c r="Y275" s="412"/>
      <c r="Z275" s="412"/>
      <c r="AA275" s="412"/>
      <c r="AB275" s="412"/>
      <c r="AC275" s="412"/>
      <c r="AD275" s="412"/>
      <c r="AE275" s="416"/>
      <c r="AF275" s="416"/>
      <c r="AG275" s="416"/>
      <c r="AH275" s="416"/>
      <c r="AI275" s="416"/>
      <c r="AJ275" s="416"/>
      <c r="AK275" s="416"/>
      <c r="AL275" s="416"/>
      <c r="AM275" s="313"/>
    </row>
    <row r="276" spans="1:39" ht="15.75" hidden="1" outlineLevel="1">
      <c r="B276" s="519" t="s">
        <v>495</v>
      </c>
      <c r="C276" s="320"/>
      <c r="D276" s="290"/>
      <c r="E276" s="289"/>
      <c r="F276" s="289"/>
      <c r="G276" s="289"/>
      <c r="H276" s="289"/>
      <c r="I276" s="289"/>
      <c r="J276" s="289"/>
      <c r="K276" s="289"/>
      <c r="L276" s="289"/>
      <c r="M276" s="289"/>
      <c r="N276" s="290"/>
      <c r="O276" s="289"/>
      <c r="P276" s="289"/>
      <c r="Q276" s="289"/>
      <c r="R276" s="289"/>
      <c r="S276" s="289"/>
      <c r="T276" s="289"/>
      <c r="U276" s="289"/>
      <c r="V276" s="289"/>
      <c r="W276" s="289"/>
      <c r="X276" s="289"/>
      <c r="Y276" s="414"/>
      <c r="Z276" s="414"/>
      <c r="AA276" s="414"/>
      <c r="AB276" s="414"/>
      <c r="AC276" s="414"/>
      <c r="AD276" s="414"/>
      <c r="AE276" s="414"/>
      <c r="AF276" s="414"/>
      <c r="AG276" s="414"/>
      <c r="AH276" s="414"/>
      <c r="AI276" s="414"/>
      <c r="AJ276" s="414"/>
      <c r="AK276" s="414"/>
      <c r="AL276" s="414"/>
      <c r="AM276" s="292"/>
    </row>
    <row r="277" spans="1:39" hidden="1" outlineLevel="1">
      <c r="A277" s="522">
        <v>17</v>
      </c>
      <c r="B277" s="520" t="s">
        <v>112</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idden="1"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6">Z277</f>
        <v>0</v>
      </c>
      <c r="AA278" s="411">
        <f t="shared" si="746"/>
        <v>0</v>
      </c>
      <c r="AB278" s="411">
        <f t="shared" si="746"/>
        <v>0</v>
      </c>
      <c r="AC278" s="411">
        <f t="shared" si="746"/>
        <v>0</v>
      </c>
      <c r="AD278" s="411">
        <f t="shared" si="746"/>
        <v>0</v>
      </c>
      <c r="AE278" s="411">
        <f t="shared" si="746"/>
        <v>0</v>
      </c>
      <c r="AF278" s="411">
        <f t="shared" si="746"/>
        <v>0</v>
      </c>
      <c r="AG278" s="411">
        <f t="shared" si="746"/>
        <v>0</v>
      </c>
      <c r="AH278" s="411">
        <f t="shared" si="746"/>
        <v>0</v>
      </c>
      <c r="AI278" s="411">
        <f t="shared" si="746"/>
        <v>0</v>
      </c>
      <c r="AJ278" s="411">
        <f t="shared" si="746"/>
        <v>0</v>
      </c>
      <c r="AK278" s="411">
        <f t="shared" si="746"/>
        <v>0</v>
      </c>
      <c r="AL278" s="411">
        <f t="shared" si="746"/>
        <v>0</v>
      </c>
      <c r="AM278" s="306"/>
    </row>
    <row r="279" spans="1:39" hidden="1" outlineLevel="1">
      <c r="B279" s="294"/>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2"/>
      <c r="Z279" s="425"/>
      <c r="AA279" s="425"/>
      <c r="AB279" s="425"/>
      <c r="AC279" s="425"/>
      <c r="AD279" s="425"/>
      <c r="AE279" s="425"/>
      <c r="AF279" s="425"/>
      <c r="AG279" s="425"/>
      <c r="AH279" s="425"/>
      <c r="AI279" s="425"/>
      <c r="AJ279" s="425"/>
      <c r="AK279" s="425"/>
      <c r="AL279" s="425"/>
      <c r="AM279" s="306"/>
    </row>
    <row r="280" spans="1:39" hidden="1" outlineLevel="1">
      <c r="A280" s="522">
        <v>18</v>
      </c>
      <c r="B280" s="520" t="s">
        <v>109</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idden="1"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7">Z280</f>
        <v>0</v>
      </c>
      <c r="AA281" s="411">
        <f t="shared" si="747"/>
        <v>0</v>
      </c>
      <c r="AB281" s="411">
        <f t="shared" si="747"/>
        <v>0</v>
      </c>
      <c r="AC281" s="411">
        <f t="shared" si="747"/>
        <v>0</v>
      </c>
      <c r="AD281" s="411">
        <f t="shared" si="747"/>
        <v>0</v>
      </c>
      <c r="AE281" s="411">
        <f t="shared" si="747"/>
        <v>0</v>
      </c>
      <c r="AF281" s="411">
        <f t="shared" si="747"/>
        <v>0</v>
      </c>
      <c r="AG281" s="411">
        <f t="shared" si="747"/>
        <v>0</v>
      </c>
      <c r="AH281" s="411">
        <f t="shared" si="747"/>
        <v>0</v>
      </c>
      <c r="AI281" s="411">
        <f t="shared" si="747"/>
        <v>0</v>
      </c>
      <c r="AJ281" s="411">
        <f t="shared" si="747"/>
        <v>0</v>
      </c>
      <c r="AK281" s="411">
        <f t="shared" si="747"/>
        <v>0</v>
      </c>
      <c r="AL281" s="411">
        <f t="shared" si="747"/>
        <v>0</v>
      </c>
      <c r="AM281" s="306"/>
    </row>
    <row r="282" spans="1:39" hidden="1"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23"/>
      <c r="Z282" s="424"/>
      <c r="AA282" s="424"/>
      <c r="AB282" s="424"/>
      <c r="AC282" s="424"/>
      <c r="AD282" s="424"/>
      <c r="AE282" s="424"/>
      <c r="AF282" s="424"/>
      <c r="AG282" s="424"/>
      <c r="AH282" s="424"/>
      <c r="AI282" s="424"/>
      <c r="AJ282" s="424"/>
      <c r="AK282" s="424"/>
      <c r="AL282" s="424"/>
      <c r="AM282" s="297"/>
    </row>
    <row r="283" spans="1:39" hidden="1" outlineLevel="1">
      <c r="A283" s="522">
        <v>19</v>
      </c>
      <c r="B283" s="520" t="s">
        <v>111</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idden="1"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Y283</f>
        <v>0</v>
      </c>
      <c r="Z284" s="411">
        <f t="shared" ref="Z284:AL284" si="748">Z283</f>
        <v>0</v>
      </c>
      <c r="AA284" s="411">
        <f t="shared" si="748"/>
        <v>0</v>
      </c>
      <c r="AB284" s="411">
        <f t="shared" si="748"/>
        <v>0</v>
      </c>
      <c r="AC284" s="411">
        <f t="shared" si="748"/>
        <v>0</v>
      </c>
      <c r="AD284" s="411">
        <f t="shared" si="748"/>
        <v>0</v>
      </c>
      <c r="AE284" s="411">
        <f t="shared" si="748"/>
        <v>0</v>
      </c>
      <c r="AF284" s="411">
        <f t="shared" si="748"/>
        <v>0</v>
      </c>
      <c r="AG284" s="411">
        <f t="shared" si="748"/>
        <v>0</v>
      </c>
      <c r="AH284" s="411">
        <f t="shared" si="748"/>
        <v>0</v>
      </c>
      <c r="AI284" s="411">
        <f t="shared" si="748"/>
        <v>0</v>
      </c>
      <c r="AJ284" s="411">
        <f t="shared" si="748"/>
        <v>0</v>
      </c>
      <c r="AK284" s="411">
        <f t="shared" si="748"/>
        <v>0</v>
      </c>
      <c r="AL284" s="411">
        <f t="shared" si="748"/>
        <v>0</v>
      </c>
      <c r="AM284" s="297"/>
    </row>
    <row r="285" spans="1:39" hidden="1" outlineLevel="1">
      <c r="B285" s="322"/>
      <c r="C285" s="291"/>
      <c r="D285" s="291"/>
      <c r="E285" s="291"/>
      <c r="F285" s="291"/>
      <c r="G285" s="291"/>
      <c r="H285" s="291"/>
      <c r="I285" s="291"/>
      <c r="J285" s="291"/>
      <c r="K285" s="291"/>
      <c r="L285" s="291"/>
      <c r="M285" s="291"/>
      <c r="N285" s="291"/>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idden="1" outlineLevel="1">
      <c r="A286" s="522">
        <v>20</v>
      </c>
      <c r="B286" s="520" t="s">
        <v>110</v>
      </c>
      <c r="C286" s="291" t="s">
        <v>25</v>
      </c>
      <c r="D286" s="295"/>
      <c r="E286" s="295"/>
      <c r="F286" s="295"/>
      <c r="G286" s="295"/>
      <c r="H286" s="295"/>
      <c r="I286" s="295"/>
      <c r="J286" s="295"/>
      <c r="K286" s="295"/>
      <c r="L286" s="295"/>
      <c r="M286" s="295"/>
      <c r="N286" s="295">
        <v>12</v>
      </c>
      <c r="O286" s="295"/>
      <c r="P286" s="295"/>
      <c r="Q286" s="295"/>
      <c r="R286" s="295"/>
      <c r="S286" s="295"/>
      <c r="T286" s="295"/>
      <c r="U286" s="295"/>
      <c r="V286" s="295"/>
      <c r="W286" s="295"/>
      <c r="X286" s="295"/>
      <c r="Y286" s="426"/>
      <c r="Z286" s="410"/>
      <c r="AA286" s="410"/>
      <c r="AB286" s="410"/>
      <c r="AC286" s="410"/>
      <c r="AD286" s="410"/>
      <c r="AE286" s="410"/>
      <c r="AF286" s="415"/>
      <c r="AG286" s="415"/>
      <c r="AH286" s="415"/>
      <c r="AI286" s="415"/>
      <c r="AJ286" s="415"/>
      <c r="AK286" s="415"/>
      <c r="AL286" s="415"/>
      <c r="AM286" s="296">
        <f>SUM(Y286:AL286)</f>
        <v>0</v>
      </c>
    </row>
    <row r="287" spans="1:39" hidden="1" outlineLevel="1">
      <c r="B287" s="294" t="s">
        <v>289</v>
      </c>
      <c r="C287" s="291" t="s">
        <v>163</v>
      </c>
      <c r="D287" s="295"/>
      <c r="E287" s="295"/>
      <c r="F287" s="295"/>
      <c r="G287" s="295"/>
      <c r="H287" s="295"/>
      <c r="I287" s="295"/>
      <c r="J287" s="295"/>
      <c r="K287" s="295"/>
      <c r="L287" s="295"/>
      <c r="M287" s="295"/>
      <c r="N287" s="295">
        <f>N286</f>
        <v>12</v>
      </c>
      <c r="O287" s="295"/>
      <c r="P287" s="295"/>
      <c r="Q287" s="295"/>
      <c r="R287" s="295"/>
      <c r="S287" s="295"/>
      <c r="T287" s="295"/>
      <c r="U287" s="295"/>
      <c r="V287" s="295"/>
      <c r="W287" s="295"/>
      <c r="X287" s="295"/>
      <c r="Y287" s="411">
        <f t="shared" ref="Y287:AL287" si="749">Y286</f>
        <v>0</v>
      </c>
      <c r="Z287" s="411">
        <f t="shared" si="749"/>
        <v>0</v>
      </c>
      <c r="AA287" s="411">
        <f t="shared" si="749"/>
        <v>0</v>
      </c>
      <c r="AB287" s="411">
        <f t="shared" si="749"/>
        <v>0</v>
      </c>
      <c r="AC287" s="411">
        <f t="shared" si="749"/>
        <v>0</v>
      </c>
      <c r="AD287" s="411">
        <f t="shared" si="749"/>
        <v>0</v>
      </c>
      <c r="AE287" s="411">
        <f t="shared" si="749"/>
        <v>0</v>
      </c>
      <c r="AF287" s="411">
        <f t="shared" si="749"/>
        <v>0</v>
      </c>
      <c r="AG287" s="411">
        <f t="shared" si="749"/>
        <v>0</v>
      </c>
      <c r="AH287" s="411">
        <f t="shared" si="749"/>
        <v>0</v>
      </c>
      <c r="AI287" s="411">
        <f t="shared" si="749"/>
        <v>0</v>
      </c>
      <c r="AJ287" s="411">
        <f t="shared" si="749"/>
        <v>0</v>
      </c>
      <c r="AK287" s="411">
        <f t="shared" si="749"/>
        <v>0</v>
      </c>
      <c r="AL287" s="411">
        <f t="shared" si="749"/>
        <v>0</v>
      </c>
      <c r="AM287" s="306"/>
    </row>
    <row r="288" spans="1:39" ht="15.75" outlineLevel="1">
      <c r="B288" s="323"/>
      <c r="C288" s="300"/>
      <c r="D288" s="291"/>
      <c r="E288" s="291"/>
      <c r="F288" s="291"/>
      <c r="G288" s="291"/>
      <c r="H288" s="291"/>
      <c r="I288" s="291"/>
      <c r="J288" s="291"/>
      <c r="K288" s="291"/>
      <c r="L288" s="291"/>
      <c r="M288" s="291"/>
      <c r="N288" s="300"/>
      <c r="O288" s="291"/>
      <c r="P288" s="291"/>
      <c r="Q288" s="291"/>
      <c r="R288" s="291"/>
      <c r="S288" s="291"/>
      <c r="T288" s="291"/>
      <c r="U288" s="291"/>
      <c r="V288" s="291"/>
      <c r="W288" s="291"/>
      <c r="X288" s="291"/>
      <c r="Y288" s="412"/>
      <c r="Z288" s="412"/>
      <c r="AA288" s="412"/>
      <c r="AB288" s="412"/>
      <c r="AC288" s="412"/>
      <c r="AD288" s="412"/>
      <c r="AE288" s="412"/>
      <c r="AF288" s="412"/>
      <c r="AG288" s="412"/>
      <c r="AH288" s="412"/>
      <c r="AI288" s="412"/>
      <c r="AJ288" s="412"/>
      <c r="AK288" s="412"/>
      <c r="AL288" s="412"/>
      <c r="AM288" s="306"/>
    </row>
    <row r="289" spans="1:39" ht="15.75" outlineLevel="1">
      <c r="B289" s="518" t="s">
        <v>502</v>
      </c>
      <c r="C289" s="291"/>
      <c r="D289" s="291"/>
      <c r="E289" s="291"/>
      <c r="F289" s="291"/>
      <c r="G289" s="291"/>
      <c r="H289" s="291"/>
      <c r="I289" s="291"/>
      <c r="J289" s="291"/>
      <c r="K289" s="291"/>
      <c r="L289" s="291"/>
      <c r="M289" s="291"/>
      <c r="N289" s="291"/>
      <c r="O289" s="291"/>
      <c r="P289" s="291"/>
      <c r="Q289" s="291"/>
      <c r="R289" s="291"/>
      <c r="S289" s="291"/>
      <c r="T289" s="291"/>
      <c r="U289" s="291"/>
      <c r="V289" s="291"/>
      <c r="W289" s="291"/>
      <c r="X289" s="291"/>
      <c r="Y289" s="422"/>
      <c r="Z289" s="425"/>
      <c r="AA289" s="425"/>
      <c r="AB289" s="425"/>
      <c r="AC289" s="425"/>
      <c r="AD289" s="425"/>
      <c r="AE289" s="425"/>
      <c r="AF289" s="425"/>
      <c r="AG289" s="425"/>
      <c r="AH289" s="425"/>
      <c r="AI289" s="425"/>
      <c r="AJ289" s="425"/>
      <c r="AK289" s="425"/>
      <c r="AL289" s="425"/>
      <c r="AM289" s="306"/>
    </row>
    <row r="290" spans="1:39" ht="15.75" outlineLevel="1">
      <c r="B290" s="288" t="s">
        <v>498</v>
      </c>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outlineLevel="1">
      <c r="A291" s="522">
        <v>21</v>
      </c>
      <c r="B291" s="520" t="s">
        <v>113</v>
      </c>
      <c r="C291" s="291" t="s">
        <v>25</v>
      </c>
      <c r="D291" s="295">
        <v>248694</v>
      </c>
      <c r="E291" s="295">
        <v>248694</v>
      </c>
      <c r="F291" s="295">
        <v>248694</v>
      </c>
      <c r="G291" s="295">
        <v>248694</v>
      </c>
      <c r="H291" s="295">
        <v>248694</v>
      </c>
      <c r="I291" s="295">
        <v>248694</v>
      </c>
      <c r="J291" s="295">
        <v>248694</v>
      </c>
      <c r="K291" s="295">
        <v>248662</v>
      </c>
      <c r="L291" s="295">
        <v>248662</v>
      </c>
      <c r="M291" s="295">
        <v>247549</v>
      </c>
      <c r="N291" s="291"/>
      <c r="O291" s="295">
        <v>16</v>
      </c>
      <c r="P291" s="295">
        <v>15.999999999999998</v>
      </c>
      <c r="Q291" s="295">
        <v>15.999999999999998</v>
      </c>
      <c r="R291" s="295">
        <v>15.999999999999998</v>
      </c>
      <c r="S291" s="295">
        <v>15.999999999999998</v>
      </c>
      <c r="T291" s="295">
        <v>15.999999999999998</v>
      </c>
      <c r="U291" s="295">
        <v>15.999999999999998</v>
      </c>
      <c r="V291" s="295">
        <v>15.997941245064215</v>
      </c>
      <c r="W291" s="295">
        <v>15.997941245064215</v>
      </c>
      <c r="X291" s="295">
        <v>15.926335174953959</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27827</v>
      </c>
      <c r="E292" s="295">
        <v>27827</v>
      </c>
      <c r="F292" s="295">
        <v>27827</v>
      </c>
      <c r="G292" s="295">
        <v>27827</v>
      </c>
      <c r="H292" s="295">
        <v>27827</v>
      </c>
      <c r="I292" s="295">
        <v>27827</v>
      </c>
      <c r="J292" s="295">
        <v>27827</v>
      </c>
      <c r="K292" s="295">
        <v>27825</v>
      </c>
      <c r="L292" s="295">
        <v>27825</v>
      </c>
      <c r="M292" s="295">
        <v>27866</v>
      </c>
      <c r="N292" s="291"/>
      <c r="O292" s="295">
        <v>2</v>
      </c>
      <c r="P292" s="295">
        <v>2</v>
      </c>
      <c r="Q292" s="295">
        <v>2</v>
      </c>
      <c r="R292" s="295">
        <v>2</v>
      </c>
      <c r="S292" s="295">
        <v>2</v>
      </c>
      <c r="T292" s="295">
        <v>2</v>
      </c>
      <c r="U292" s="295">
        <v>2</v>
      </c>
      <c r="V292" s="295">
        <v>1.9998562547166423</v>
      </c>
      <c r="W292" s="295">
        <v>1.9998562547166423</v>
      </c>
      <c r="X292" s="295">
        <v>2.0028030330254789</v>
      </c>
      <c r="Y292" s="411">
        <f>Y291</f>
        <v>1</v>
      </c>
      <c r="Z292" s="411">
        <f t="shared" ref="Z292" si="750">Z291</f>
        <v>0</v>
      </c>
      <c r="AA292" s="411">
        <f t="shared" ref="AA292" si="751">AA291</f>
        <v>0</v>
      </c>
      <c r="AB292" s="411">
        <f t="shared" ref="AB292" si="752">AB291</f>
        <v>0</v>
      </c>
      <c r="AC292" s="411">
        <f t="shared" ref="AC292" si="753">AC291</f>
        <v>0</v>
      </c>
      <c r="AD292" s="411">
        <f t="shared" ref="AD292" si="754">AD291</f>
        <v>0</v>
      </c>
      <c r="AE292" s="411">
        <f t="shared" ref="AE292" si="755">AE291</f>
        <v>0</v>
      </c>
      <c r="AF292" s="411">
        <f t="shared" ref="AF292" si="756">AF291</f>
        <v>0</v>
      </c>
      <c r="AG292" s="411">
        <f t="shared" ref="AG292" si="757">AG291</f>
        <v>0</v>
      </c>
      <c r="AH292" s="411">
        <f t="shared" ref="AH292" si="758">AH291</f>
        <v>0</v>
      </c>
      <c r="AI292" s="411">
        <f t="shared" ref="AI292" si="759">AI291</f>
        <v>0</v>
      </c>
      <c r="AJ292" s="411">
        <f t="shared" ref="AJ292" si="760">AJ291</f>
        <v>0</v>
      </c>
      <c r="AK292" s="411">
        <f t="shared" ref="AK292" si="761">AK291</f>
        <v>0</v>
      </c>
      <c r="AL292" s="411">
        <f t="shared" ref="AL292" si="762">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22</v>
      </c>
      <c r="B294" s="520" t="s">
        <v>114</v>
      </c>
      <c r="C294" s="291" t="s">
        <v>25</v>
      </c>
      <c r="D294" s="295">
        <v>45447</v>
      </c>
      <c r="E294" s="295">
        <v>45447</v>
      </c>
      <c r="F294" s="295">
        <v>45447</v>
      </c>
      <c r="G294" s="295">
        <v>45447</v>
      </c>
      <c r="H294" s="295">
        <v>45447</v>
      </c>
      <c r="I294" s="295">
        <v>45447</v>
      </c>
      <c r="J294" s="295">
        <v>45447</v>
      </c>
      <c r="K294" s="295">
        <v>45447</v>
      </c>
      <c r="L294" s="295">
        <v>45447</v>
      </c>
      <c r="M294" s="295">
        <v>45447</v>
      </c>
      <c r="N294" s="291"/>
      <c r="O294" s="295">
        <v>13</v>
      </c>
      <c r="P294" s="295">
        <v>13</v>
      </c>
      <c r="Q294" s="295">
        <v>13</v>
      </c>
      <c r="R294" s="295">
        <v>13</v>
      </c>
      <c r="S294" s="295">
        <v>13</v>
      </c>
      <c r="T294" s="295">
        <v>13</v>
      </c>
      <c r="U294" s="295">
        <v>13</v>
      </c>
      <c r="V294" s="295">
        <v>13</v>
      </c>
      <c r="W294" s="295">
        <v>13</v>
      </c>
      <c r="X294" s="295">
        <v>13</v>
      </c>
      <c r="Y294" s="410">
        <v>1</v>
      </c>
      <c r="Z294" s="410"/>
      <c r="AA294" s="410"/>
      <c r="AB294" s="410"/>
      <c r="AC294" s="410"/>
      <c r="AD294" s="410"/>
      <c r="AE294" s="410"/>
      <c r="AF294" s="410"/>
      <c r="AG294" s="410"/>
      <c r="AH294" s="410"/>
      <c r="AI294" s="410"/>
      <c r="AJ294" s="410"/>
      <c r="AK294" s="410"/>
      <c r="AL294" s="410"/>
      <c r="AM294" s="296">
        <f>SUM(Y294:AL294)</f>
        <v>1</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1</v>
      </c>
      <c r="Z295" s="411">
        <f t="shared" ref="Z295" si="763">Z294</f>
        <v>0</v>
      </c>
      <c r="AA295" s="411">
        <f t="shared" ref="AA295" si="764">AA294</f>
        <v>0</v>
      </c>
      <c r="AB295" s="411">
        <f t="shared" ref="AB295" si="765">AB294</f>
        <v>0</v>
      </c>
      <c r="AC295" s="411">
        <f t="shared" ref="AC295" si="766">AC294</f>
        <v>0</v>
      </c>
      <c r="AD295" s="411">
        <f t="shared" ref="AD295" si="767">AD294</f>
        <v>0</v>
      </c>
      <c r="AE295" s="411">
        <f t="shared" ref="AE295" si="768">AE294</f>
        <v>0</v>
      </c>
      <c r="AF295" s="411">
        <f t="shared" ref="AF295" si="769">AF294</f>
        <v>0</v>
      </c>
      <c r="AG295" s="411">
        <f t="shared" ref="AG295" si="770">AG294</f>
        <v>0</v>
      </c>
      <c r="AH295" s="411">
        <f t="shared" ref="AH295" si="771">AH294</f>
        <v>0</v>
      </c>
      <c r="AI295" s="411">
        <f t="shared" ref="AI295" si="772">AI294</f>
        <v>0</v>
      </c>
      <c r="AJ295" s="411">
        <f t="shared" ref="AJ295" si="773">AJ294</f>
        <v>0</v>
      </c>
      <c r="AK295" s="411">
        <f t="shared" ref="AK295" si="774">AK294</f>
        <v>0</v>
      </c>
      <c r="AL295" s="411">
        <f t="shared" ref="AL295" si="775">AL294</f>
        <v>0</v>
      </c>
      <c r="AM295" s="306"/>
    </row>
    <row r="296" spans="1:39" outlineLevel="1">
      <c r="B296" s="294"/>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23</v>
      </c>
      <c r="B297" s="520" t="s">
        <v>115</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76">Z297</f>
        <v>0</v>
      </c>
      <c r="AA298" s="411">
        <f t="shared" ref="AA298" si="777">AA297</f>
        <v>0</v>
      </c>
      <c r="AB298" s="411">
        <f t="shared" ref="AB298" si="778">AB297</f>
        <v>0</v>
      </c>
      <c r="AC298" s="411">
        <f t="shared" ref="AC298" si="779">AC297</f>
        <v>0</v>
      </c>
      <c r="AD298" s="411">
        <f t="shared" ref="AD298" si="780">AD297</f>
        <v>0</v>
      </c>
      <c r="AE298" s="411">
        <f t="shared" ref="AE298" si="781">AE297</f>
        <v>0</v>
      </c>
      <c r="AF298" s="411">
        <f t="shared" ref="AF298" si="782">AF297</f>
        <v>0</v>
      </c>
      <c r="AG298" s="411">
        <f t="shared" ref="AG298" si="783">AG297</f>
        <v>0</v>
      </c>
      <c r="AH298" s="411">
        <f t="shared" ref="AH298" si="784">AH297</f>
        <v>0</v>
      </c>
      <c r="AI298" s="411">
        <f t="shared" ref="AI298" si="785">AI297</f>
        <v>0</v>
      </c>
      <c r="AJ298" s="411">
        <f t="shared" ref="AJ298" si="786">AJ297</f>
        <v>0</v>
      </c>
      <c r="AK298" s="411">
        <f t="shared" ref="AK298" si="787">AK297</f>
        <v>0</v>
      </c>
      <c r="AL298" s="411">
        <f t="shared" ref="AL298" si="788">AL297</f>
        <v>0</v>
      </c>
      <c r="AM298" s="306"/>
    </row>
    <row r="299" spans="1:39" outlineLevel="1">
      <c r="B299" s="322"/>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22"/>
      <c r="Z299" s="425"/>
      <c r="AA299" s="425"/>
      <c r="AB299" s="425"/>
      <c r="AC299" s="425"/>
      <c r="AD299" s="425"/>
      <c r="AE299" s="425"/>
      <c r="AF299" s="425"/>
      <c r="AG299" s="425"/>
      <c r="AH299" s="425"/>
      <c r="AI299" s="425"/>
      <c r="AJ299" s="425"/>
      <c r="AK299" s="425"/>
      <c r="AL299" s="425"/>
      <c r="AM299" s="306"/>
    </row>
    <row r="300" spans="1:39" ht="30" outlineLevel="1">
      <c r="A300" s="522">
        <v>24</v>
      </c>
      <c r="B300" s="520" t="s">
        <v>116</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outlineLevel="1">
      <c r="B301" s="294" t="s">
        <v>289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 t="shared" ref="Z301" si="789">Z300</f>
        <v>0</v>
      </c>
      <c r="AA301" s="411">
        <f t="shared" ref="AA301" si="790">AA300</f>
        <v>0</v>
      </c>
      <c r="AB301" s="411">
        <f t="shared" ref="AB301" si="791">AB300</f>
        <v>0</v>
      </c>
      <c r="AC301" s="411">
        <f t="shared" ref="AC301" si="792">AC300</f>
        <v>0</v>
      </c>
      <c r="AD301" s="411">
        <f t="shared" ref="AD301" si="793">AD300</f>
        <v>0</v>
      </c>
      <c r="AE301" s="411">
        <f t="shared" ref="AE301" si="794">AE300</f>
        <v>0</v>
      </c>
      <c r="AF301" s="411">
        <f t="shared" ref="AF301" si="795">AF300</f>
        <v>0</v>
      </c>
      <c r="AG301" s="411">
        <f t="shared" ref="AG301" si="796">AG300</f>
        <v>0</v>
      </c>
      <c r="AH301" s="411">
        <f t="shared" ref="AH301" si="797">AH300</f>
        <v>0</v>
      </c>
      <c r="AI301" s="411">
        <f t="shared" ref="AI301" si="798">AI300</f>
        <v>0</v>
      </c>
      <c r="AJ301" s="411">
        <f t="shared" ref="AJ301" si="799">AJ300</f>
        <v>0</v>
      </c>
      <c r="AK301" s="411">
        <f t="shared" ref="AK301" si="800">AK300</f>
        <v>0</v>
      </c>
      <c r="AL301" s="411">
        <f t="shared" ref="AL301" si="801">AL300</f>
        <v>0</v>
      </c>
      <c r="AM301" s="306"/>
    </row>
    <row r="302" spans="1:39" outlineLevel="1">
      <c r="B302" s="294"/>
      <c r="C302" s="291"/>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412"/>
      <c r="Z302" s="425"/>
      <c r="AA302" s="425"/>
      <c r="AB302" s="425"/>
      <c r="AC302" s="425"/>
      <c r="AD302" s="425"/>
      <c r="AE302" s="425"/>
      <c r="AF302" s="425"/>
      <c r="AG302" s="425"/>
      <c r="AH302" s="425"/>
      <c r="AI302" s="425"/>
      <c r="AJ302" s="425"/>
      <c r="AK302" s="425"/>
      <c r="AL302" s="425"/>
      <c r="AM302" s="306"/>
    </row>
    <row r="303" spans="1:39" ht="15.75" outlineLevel="1">
      <c r="B303" s="288" t="s">
        <v>499</v>
      </c>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25</v>
      </c>
      <c r="B304" s="520" t="s">
        <v>117</v>
      </c>
      <c r="C304" s="291" t="s">
        <v>25</v>
      </c>
      <c r="D304" s="295"/>
      <c r="E304" s="295"/>
      <c r="F304" s="295"/>
      <c r="G304" s="295"/>
      <c r="H304" s="295"/>
      <c r="I304" s="295"/>
      <c r="J304" s="295"/>
      <c r="K304" s="295"/>
      <c r="L304" s="295"/>
      <c r="M304" s="295"/>
      <c r="N304" s="295">
        <v>12</v>
      </c>
      <c r="O304" s="295"/>
      <c r="P304" s="295"/>
      <c r="Q304" s="295"/>
      <c r="R304" s="295"/>
      <c r="S304" s="295"/>
      <c r="T304" s="295"/>
      <c r="U304" s="295"/>
      <c r="V304" s="295"/>
      <c r="W304" s="295"/>
      <c r="X304" s="295"/>
      <c r="Y304" s="426"/>
      <c r="Z304" s="410"/>
      <c r="AA304" s="410"/>
      <c r="AB304" s="410"/>
      <c r="AC304" s="410"/>
      <c r="AD304" s="410"/>
      <c r="AE304" s="410"/>
      <c r="AF304" s="410"/>
      <c r="AG304" s="415"/>
      <c r="AH304" s="415"/>
      <c r="AI304" s="415"/>
      <c r="AJ304" s="415"/>
      <c r="AK304" s="415"/>
      <c r="AL304" s="415"/>
      <c r="AM304" s="296">
        <f>SUM(Y304:AL304)</f>
        <v>0</v>
      </c>
    </row>
    <row r="305" spans="1:39" outlineLevel="1">
      <c r="B305" s="294" t="s">
        <v>289</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Y304</f>
        <v>0</v>
      </c>
      <c r="Z305" s="411">
        <f t="shared" ref="Z305" si="802">Z304</f>
        <v>0</v>
      </c>
      <c r="AA305" s="411">
        <f t="shared" ref="AA305" si="803">AA304</f>
        <v>0</v>
      </c>
      <c r="AB305" s="411">
        <f t="shared" ref="AB305" si="804">AB304</f>
        <v>0</v>
      </c>
      <c r="AC305" s="411">
        <f t="shared" ref="AC305" si="805">AC304</f>
        <v>0</v>
      </c>
      <c r="AD305" s="411">
        <f t="shared" ref="AD305" si="806">AD304</f>
        <v>0</v>
      </c>
      <c r="AE305" s="411">
        <f t="shared" ref="AE305" si="807">AE304</f>
        <v>0</v>
      </c>
      <c r="AF305" s="411">
        <f t="shared" ref="AF305" si="808">AF304</f>
        <v>0</v>
      </c>
      <c r="AG305" s="411">
        <f t="shared" ref="AG305" si="809">AG304</f>
        <v>0</v>
      </c>
      <c r="AH305" s="411">
        <f t="shared" ref="AH305" si="810">AH304</f>
        <v>0</v>
      </c>
      <c r="AI305" s="411">
        <f t="shared" ref="AI305" si="811">AI304</f>
        <v>0</v>
      </c>
      <c r="AJ305" s="411">
        <f t="shared" ref="AJ305" si="812">AJ304</f>
        <v>0</v>
      </c>
      <c r="AK305" s="411">
        <f t="shared" ref="AK305" si="813">AK304</f>
        <v>0</v>
      </c>
      <c r="AL305" s="411">
        <f t="shared" ref="AL305" si="814">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outlineLevel="1">
      <c r="A307" s="522">
        <v>26</v>
      </c>
      <c r="B307" s="520" t="s">
        <v>118</v>
      </c>
      <c r="C307" s="291" t="s">
        <v>25</v>
      </c>
      <c r="D307" s="295">
        <v>671485</v>
      </c>
      <c r="E307" s="295">
        <v>668734</v>
      </c>
      <c r="F307" s="295">
        <v>668734</v>
      </c>
      <c r="G307" s="295">
        <v>668734</v>
      </c>
      <c r="H307" s="295">
        <v>668734</v>
      </c>
      <c r="I307" s="295">
        <v>632568</v>
      </c>
      <c r="J307" s="295">
        <v>632568</v>
      </c>
      <c r="K307" s="295">
        <v>632568</v>
      </c>
      <c r="L307" s="295">
        <v>632568</v>
      </c>
      <c r="M307" s="295">
        <v>632568</v>
      </c>
      <c r="N307" s="295">
        <v>12</v>
      </c>
      <c r="O307" s="295">
        <v>76</v>
      </c>
      <c r="P307" s="295">
        <v>75.688636380559501</v>
      </c>
      <c r="Q307" s="295">
        <v>75.688636380559501</v>
      </c>
      <c r="R307" s="295">
        <v>75.688636380559501</v>
      </c>
      <c r="S307" s="295">
        <v>75.688636380559501</v>
      </c>
      <c r="T307" s="295">
        <v>71.595296990997568</v>
      </c>
      <c r="U307" s="295">
        <v>71.595296990997568</v>
      </c>
      <c r="V307" s="295">
        <v>71.595296990997568</v>
      </c>
      <c r="W307" s="295">
        <v>71.595296990997568</v>
      </c>
      <c r="X307" s="295">
        <v>71.595296990997568</v>
      </c>
      <c r="Y307" s="426">
        <v>0</v>
      </c>
      <c r="Z307" s="426">
        <v>7.3167795850656511E-2</v>
      </c>
      <c r="AA307" s="426">
        <v>0.22356136576788663</v>
      </c>
      <c r="AB307" s="426">
        <v>0.69329979834808764</v>
      </c>
      <c r="AC307" s="426">
        <v>0</v>
      </c>
      <c r="AD307" s="410"/>
      <c r="AE307" s="410"/>
      <c r="AF307" s="410"/>
      <c r="AG307" s="415"/>
      <c r="AH307" s="415"/>
      <c r="AI307" s="415"/>
      <c r="AJ307" s="415"/>
      <c r="AK307" s="415"/>
      <c r="AL307" s="415"/>
      <c r="AM307" s="296">
        <f>SUM(Y307:AL307)</f>
        <v>0.99002895996663076</v>
      </c>
    </row>
    <row r="308" spans="1:39" outlineLevel="1">
      <c r="B308" s="294" t="s">
        <v>289</v>
      </c>
      <c r="C308" s="291" t="s">
        <v>163</v>
      </c>
      <c r="D308" s="295">
        <v>196915</v>
      </c>
      <c r="E308" s="295">
        <v>199666</v>
      </c>
      <c r="F308" s="295">
        <v>199666</v>
      </c>
      <c r="G308" s="295">
        <v>199666</v>
      </c>
      <c r="H308" s="295">
        <v>199666</v>
      </c>
      <c r="I308" s="295">
        <v>199666</v>
      </c>
      <c r="J308" s="295">
        <v>199666</v>
      </c>
      <c r="K308" s="295">
        <v>199666</v>
      </c>
      <c r="L308" s="295">
        <v>199666</v>
      </c>
      <c r="M308" s="295">
        <v>199666</v>
      </c>
      <c r="N308" s="295">
        <f>N307</f>
        <v>12</v>
      </c>
      <c r="O308" s="295">
        <v>21</v>
      </c>
      <c r="P308" s="295">
        <v>21.293380392555161</v>
      </c>
      <c r="Q308" s="295">
        <v>21.293380392555161</v>
      </c>
      <c r="R308" s="295">
        <v>21.293380392555161</v>
      </c>
      <c r="S308" s="295">
        <v>21.293380392555161</v>
      </c>
      <c r="T308" s="295">
        <v>21.293380392555161</v>
      </c>
      <c r="U308" s="295">
        <v>21.293380392555161</v>
      </c>
      <c r="V308" s="295">
        <v>21.293380392555161</v>
      </c>
      <c r="W308" s="295">
        <v>21.293380392555161</v>
      </c>
      <c r="X308" s="295">
        <v>21.293380392555161</v>
      </c>
      <c r="Y308" s="411">
        <f>Y307</f>
        <v>0</v>
      </c>
      <c r="Z308" s="411">
        <v>0.74039920866751419</v>
      </c>
      <c r="AA308" s="411">
        <v>0.31136750275302649</v>
      </c>
      <c r="AB308" s="411">
        <v>0</v>
      </c>
      <c r="AC308" s="411">
        <f t="shared" ref="AC308" si="815">AC307</f>
        <v>0</v>
      </c>
      <c r="AD308" s="411">
        <f t="shared" ref="AD308" si="816">AD307</f>
        <v>0</v>
      </c>
      <c r="AE308" s="411">
        <f t="shared" ref="AE308" si="817">AE307</f>
        <v>0</v>
      </c>
      <c r="AF308" s="411">
        <f t="shared" ref="AF308" si="818">AF307</f>
        <v>0</v>
      </c>
      <c r="AG308" s="411">
        <f t="shared" ref="AG308" si="819">AG307</f>
        <v>0</v>
      </c>
      <c r="AH308" s="411">
        <f t="shared" ref="AH308" si="820">AH307</f>
        <v>0</v>
      </c>
      <c r="AI308" s="411">
        <f t="shared" ref="AI308" si="821">AI307</f>
        <v>0</v>
      </c>
      <c r="AJ308" s="411">
        <f t="shared" ref="AJ308" si="822">AJ307</f>
        <v>0</v>
      </c>
      <c r="AK308" s="411">
        <f t="shared" ref="AK308" si="823">AK307</f>
        <v>0</v>
      </c>
      <c r="AL308" s="411">
        <f t="shared" ref="AL308" si="824">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27</v>
      </c>
      <c r="B310" s="520" t="s">
        <v>119</v>
      </c>
      <c r="C310" s="291" t="s">
        <v>25</v>
      </c>
      <c r="D310" s="295">
        <v>78859</v>
      </c>
      <c r="E310" s="295">
        <v>78859</v>
      </c>
      <c r="F310" s="295">
        <v>78859</v>
      </c>
      <c r="G310" s="295">
        <v>78859</v>
      </c>
      <c r="H310" s="295">
        <v>70520</v>
      </c>
      <c r="I310" s="295">
        <v>49306</v>
      </c>
      <c r="J310" s="295">
        <v>42289</v>
      </c>
      <c r="K310" s="295">
        <v>33573</v>
      </c>
      <c r="L310" s="295">
        <v>28349</v>
      </c>
      <c r="M310" s="295">
        <v>10645</v>
      </c>
      <c r="N310" s="295">
        <v>12</v>
      </c>
      <c r="O310" s="295">
        <v>15</v>
      </c>
      <c r="P310" s="295">
        <v>15</v>
      </c>
      <c r="Q310" s="295">
        <v>15</v>
      </c>
      <c r="R310" s="295">
        <v>15</v>
      </c>
      <c r="S310" s="295">
        <v>13.41381452973028</v>
      </c>
      <c r="T310" s="295">
        <v>9.378637821935353</v>
      </c>
      <c r="U310" s="295">
        <v>8.043913820870161</v>
      </c>
      <c r="V310" s="295">
        <v>6.3860180829074684</v>
      </c>
      <c r="W310" s="295">
        <v>5.3923458324351063</v>
      </c>
      <c r="X310" s="295">
        <v>2.0248164445402557</v>
      </c>
      <c r="Y310" s="426">
        <v>0</v>
      </c>
      <c r="Z310" s="426">
        <v>1</v>
      </c>
      <c r="AA310" s="426">
        <v>0</v>
      </c>
      <c r="AB310" s="426">
        <v>0</v>
      </c>
      <c r="AC310" s="426">
        <v>0</v>
      </c>
      <c r="AD310" s="410"/>
      <c r="AE310" s="410"/>
      <c r="AF310" s="410"/>
      <c r="AG310" s="415"/>
      <c r="AH310" s="415"/>
      <c r="AI310" s="415"/>
      <c r="AJ310" s="415"/>
      <c r="AK310" s="415"/>
      <c r="AL310" s="415"/>
      <c r="AM310" s="296">
        <f>SUM(Y310:AL310)</f>
        <v>1</v>
      </c>
    </row>
    <row r="311" spans="1:39" outlineLevel="1">
      <c r="B311" s="294" t="s">
        <v>289</v>
      </c>
      <c r="C311" s="291" t="s">
        <v>163</v>
      </c>
      <c r="D311" s="295">
        <v>11290</v>
      </c>
      <c r="E311" s="295">
        <v>11290</v>
      </c>
      <c r="F311" s="295">
        <v>11290</v>
      </c>
      <c r="G311" s="295">
        <v>11290</v>
      </c>
      <c r="H311" s="295">
        <v>10046</v>
      </c>
      <c r="I311" s="295">
        <v>8409</v>
      </c>
      <c r="J311" s="295">
        <v>8086</v>
      </c>
      <c r="K311" s="295">
        <v>6739</v>
      </c>
      <c r="L311" s="295">
        <v>5991</v>
      </c>
      <c r="M311" s="295">
        <v>2204</v>
      </c>
      <c r="N311" s="295">
        <f>N310</f>
        <v>12</v>
      </c>
      <c r="O311" s="295">
        <v>2</v>
      </c>
      <c r="P311" s="295">
        <v>2</v>
      </c>
      <c r="Q311" s="295">
        <v>2</v>
      </c>
      <c r="R311" s="295">
        <v>2</v>
      </c>
      <c r="S311" s="295">
        <v>1.7796279893711251</v>
      </c>
      <c r="T311" s="295">
        <v>1.4896368467670507</v>
      </c>
      <c r="U311" s="295">
        <v>1.4324180690876882</v>
      </c>
      <c r="V311" s="295">
        <v>1.1937998228520816</v>
      </c>
      <c r="W311" s="295">
        <v>1.0612931798051373</v>
      </c>
      <c r="X311" s="295">
        <v>0.3904340124003543</v>
      </c>
      <c r="Y311" s="411">
        <f>Y310</f>
        <v>0</v>
      </c>
      <c r="Z311" s="411">
        <f t="shared" ref="Z311" si="825">Z310</f>
        <v>1</v>
      </c>
      <c r="AA311" s="411">
        <f t="shared" ref="AA311" si="826">AA310</f>
        <v>0</v>
      </c>
      <c r="AB311" s="411">
        <f t="shared" ref="AB311" si="827">AB310</f>
        <v>0</v>
      </c>
      <c r="AC311" s="411">
        <f t="shared" ref="AC311" si="828">AC310</f>
        <v>0</v>
      </c>
      <c r="AD311" s="411">
        <f t="shared" ref="AD311" si="829">AD310</f>
        <v>0</v>
      </c>
      <c r="AE311" s="411">
        <f t="shared" ref="AE311" si="830">AE310</f>
        <v>0</v>
      </c>
      <c r="AF311" s="411">
        <f t="shared" ref="AF311" si="831">AF310</f>
        <v>0</v>
      </c>
      <c r="AG311" s="411">
        <f t="shared" ref="AG311" si="832">AG310</f>
        <v>0</v>
      </c>
      <c r="AH311" s="411">
        <f t="shared" ref="AH311" si="833">AH310</f>
        <v>0</v>
      </c>
      <c r="AI311" s="411">
        <f t="shared" ref="AI311" si="834">AI310</f>
        <v>0</v>
      </c>
      <c r="AJ311" s="411">
        <f t="shared" ref="AJ311" si="835">AJ310</f>
        <v>0</v>
      </c>
      <c r="AK311" s="411">
        <f t="shared" ref="AK311" si="836">AK310</f>
        <v>0</v>
      </c>
      <c r="AL311" s="411">
        <f t="shared" ref="AL311" si="837">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28</v>
      </c>
      <c r="B313" s="520" t="s">
        <v>120</v>
      </c>
      <c r="C313" s="291" t="s">
        <v>25</v>
      </c>
      <c r="D313" s="295"/>
      <c r="E313" s="295"/>
      <c r="F313" s="295"/>
      <c r="G313" s="295"/>
      <c r="H313" s="295"/>
      <c r="I313" s="295"/>
      <c r="J313" s="295"/>
      <c r="K313" s="295"/>
      <c r="L313" s="295"/>
      <c r="M313" s="295"/>
      <c r="N313" s="295">
        <v>12</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12</v>
      </c>
      <c r="O314" s="295"/>
      <c r="P314" s="295"/>
      <c r="Q314" s="295"/>
      <c r="R314" s="295"/>
      <c r="S314" s="295"/>
      <c r="T314" s="295"/>
      <c r="U314" s="295"/>
      <c r="V314" s="295"/>
      <c r="W314" s="295"/>
      <c r="X314" s="295"/>
      <c r="Y314" s="411">
        <f>Y313</f>
        <v>0</v>
      </c>
      <c r="Z314" s="411">
        <f t="shared" ref="Z314" si="838">Z313</f>
        <v>0</v>
      </c>
      <c r="AA314" s="411">
        <f t="shared" ref="AA314" si="839">AA313</f>
        <v>0</v>
      </c>
      <c r="AB314" s="411">
        <f t="shared" ref="AB314" si="840">AB313</f>
        <v>0</v>
      </c>
      <c r="AC314" s="411">
        <f t="shared" ref="AC314" si="841">AC313</f>
        <v>0</v>
      </c>
      <c r="AD314" s="411">
        <f t="shared" ref="AD314" si="842">AD313</f>
        <v>0</v>
      </c>
      <c r="AE314" s="411">
        <f t="shared" ref="AE314" si="843">AE313</f>
        <v>0</v>
      </c>
      <c r="AF314" s="411">
        <f t="shared" ref="AF314" si="844">AF313</f>
        <v>0</v>
      </c>
      <c r="AG314" s="411">
        <f t="shared" ref="AG314" si="845">AG313</f>
        <v>0</v>
      </c>
      <c r="AH314" s="411">
        <f t="shared" ref="AH314" si="846">AH313</f>
        <v>0</v>
      </c>
      <c r="AI314" s="411">
        <f t="shared" ref="AI314" si="847">AI313</f>
        <v>0</v>
      </c>
      <c r="AJ314" s="411">
        <f t="shared" ref="AJ314" si="848">AJ313</f>
        <v>0</v>
      </c>
      <c r="AK314" s="411">
        <f t="shared" ref="AK314" si="849">AK313</f>
        <v>0</v>
      </c>
      <c r="AL314" s="411">
        <f t="shared" ref="AL314" si="850">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29</v>
      </c>
      <c r="B316" s="520" t="s">
        <v>121</v>
      </c>
      <c r="C316" s="291" t="s">
        <v>25</v>
      </c>
      <c r="D316" s="295"/>
      <c r="E316" s="295"/>
      <c r="F316" s="295"/>
      <c r="G316" s="295"/>
      <c r="H316" s="295"/>
      <c r="I316" s="295"/>
      <c r="J316" s="295"/>
      <c r="K316" s="295"/>
      <c r="L316" s="295"/>
      <c r="M316" s="295"/>
      <c r="N316" s="295">
        <v>3</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3</v>
      </c>
      <c r="O317" s="295"/>
      <c r="P317" s="295"/>
      <c r="Q317" s="295"/>
      <c r="R317" s="295"/>
      <c r="S317" s="295"/>
      <c r="T317" s="295"/>
      <c r="U317" s="295"/>
      <c r="V317" s="295"/>
      <c r="W317" s="295"/>
      <c r="X317" s="295"/>
      <c r="Y317" s="411">
        <f>Y316</f>
        <v>0</v>
      </c>
      <c r="Z317" s="411">
        <f t="shared" ref="Z317" si="851">Z316</f>
        <v>0</v>
      </c>
      <c r="AA317" s="411">
        <f t="shared" ref="AA317" si="852">AA316</f>
        <v>0</v>
      </c>
      <c r="AB317" s="411">
        <f t="shared" ref="AB317" si="853">AB316</f>
        <v>0</v>
      </c>
      <c r="AC317" s="411">
        <f t="shared" ref="AC317" si="854">AC316</f>
        <v>0</v>
      </c>
      <c r="AD317" s="411">
        <f t="shared" ref="AD317" si="855">AD316</f>
        <v>0</v>
      </c>
      <c r="AE317" s="411">
        <f t="shared" ref="AE317" si="856">AE316</f>
        <v>0</v>
      </c>
      <c r="AF317" s="411">
        <f t="shared" ref="AF317" si="857">AF316</f>
        <v>0</v>
      </c>
      <c r="AG317" s="411">
        <f t="shared" ref="AG317" si="858">AG316</f>
        <v>0</v>
      </c>
      <c r="AH317" s="411">
        <f t="shared" ref="AH317" si="859">AH316</f>
        <v>0</v>
      </c>
      <c r="AI317" s="411">
        <f t="shared" ref="AI317" si="860">AI316</f>
        <v>0</v>
      </c>
      <c r="AJ317" s="411">
        <f t="shared" ref="AJ317" si="861">AJ316</f>
        <v>0</v>
      </c>
      <c r="AK317" s="411">
        <f t="shared" ref="AK317" si="862">AK316</f>
        <v>0</v>
      </c>
      <c r="AL317" s="411">
        <f t="shared" ref="AL317" si="863">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30</v>
      </c>
      <c r="B319" s="520" t="s">
        <v>122</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64">Z319</f>
        <v>0</v>
      </c>
      <c r="AA320" s="411">
        <f t="shared" ref="AA320" si="865">AA319</f>
        <v>0</v>
      </c>
      <c r="AB320" s="411">
        <f t="shared" ref="AB320" si="866">AB319</f>
        <v>0</v>
      </c>
      <c r="AC320" s="411">
        <f t="shared" ref="AC320" si="867">AC319</f>
        <v>0</v>
      </c>
      <c r="AD320" s="411">
        <f t="shared" ref="AD320" si="868">AD319</f>
        <v>0</v>
      </c>
      <c r="AE320" s="411">
        <f t="shared" ref="AE320" si="869">AE319</f>
        <v>0</v>
      </c>
      <c r="AF320" s="411">
        <f t="shared" ref="AF320" si="870">AF319</f>
        <v>0</v>
      </c>
      <c r="AG320" s="411">
        <f t="shared" ref="AG320" si="871">AG319</f>
        <v>0</v>
      </c>
      <c r="AH320" s="411">
        <f t="shared" ref="AH320" si="872">AH319</f>
        <v>0</v>
      </c>
      <c r="AI320" s="411">
        <f t="shared" ref="AI320" si="873">AI319</f>
        <v>0</v>
      </c>
      <c r="AJ320" s="411">
        <f t="shared" ref="AJ320" si="874">AJ319</f>
        <v>0</v>
      </c>
      <c r="AK320" s="411">
        <f t="shared" ref="AK320" si="875">AK319</f>
        <v>0</v>
      </c>
      <c r="AL320" s="411">
        <f t="shared" ref="AL320" si="876">AL319</f>
        <v>0</v>
      </c>
      <c r="AM320" s="306"/>
    </row>
    <row r="321" spans="1:39" outlineLevel="1">
      <c r="B321" s="294"/>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31</v>
      </c>
      <c r="B322" s="520" t="s">
        <v>123</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77">Z322</f>
        <v>0</v>
      </c>
      <c r="AA323" s="411">
        <f t="shared" ref="AA323" si="878">AA322</f>
        <v>0</v>
      </c>
      <c r="AB323" s="411">
        <f t="shared" ref="AB323" si="879">AB322</f>
        <v>0</v>
      </c>
      <c r="AC323" s="411">
        <f t="shared" ref="AC323" si="880">AC322</f>
        <v>0</v>
      </c>
      <c r="AD323" s="411">
        <f t="shared" ref="AD323" si="881">AD322</f>
        <v>0</v>
      </c>
      <c r="AE323" s="411">
        <f t="shared" ref="AE323" si="882">AE322</f>
        <v>0</v>
      </c>
      <c r="AF323" s="411">
        <f t="shared" ref="AF323" si="883">AF322</f>
        <v>0</v>
      </c>
      <c r="AG323" s="411">
        <f t="shared" ref="AG323" si="884">AG322</f>
        <v>0</v>
      </c>
      <c r="AH323" s="411">
        <f t="shared" ref="AH323" si="885">AH322</f>
        <v>0</v>
      </c>
      <c r="AI323" s="411">
        <f t="shared" ref="AI323" si="886">AI322</f>
        <v>0</v>
      </c>
      <c r="AJ323" s="411">
        <f t="shared" ref="AJ323" si="887">AJ322</f>
        <v>0</v>
      </c>
      <c r="AK323" s="411">
        <f t="shared" ref="AK323" si="888">AK322</f>
        <v>0</v>
      </c>
      <c r="AL323" s="411">
        <f t="shared" ref="AL323" si="889">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30" outlineLevel="1">
      <c r="A325" s="522">
        <v>32</v>
      </c>
      <c r="B325" s="520" t="s">
        <v>124</v>
      </c>
      <c r="C325" s="291" t="s">
        <v>25</v>
      </c>
      <c r="D325" s="295"/>
      <c r="E325" s="295"/>
      <c r="F325" s="295"/>
      <c r="G325" s="295"/>
      <c r="H325" s="295"/>
      <c r="I325" s="295"/>
      <c r="J325" s="295"/>
      <c r="K325" s="295"/>
      <c r="L325" s="295"/>
      <c r="M325" s="295"/>
      <c r="N325" s="295">
        <v>12</v>
      </c>
      <c r="O325" s="295"/>
      <c r="P325" s="295"/>
      <c r="Q325" s="295"/>
      <c r="R325" s="295"/>
      <c r="S325" s="295"/>
      <c r="T325" s="295"/>
      <c r="U325" s="295"/>
      <c r="V325" s="295"/>
      <c r="W325" s="295"/>
      <c r="X325" s="295"/>
      <c r="Y325" s="426"/>
      <c r="Z325" s="410"/>
      <c r="AA325" s="410"/>
      <c r="AB325" s="410"/>
      <c r="AC325" s="410"/>
      <c r="AD325" s="410"/>
      <c r="AE325" s="410"/>
      <c r="AF325" s="410"/>
      <c r="AG325" s="415"/>
      <c r="AH325" s="415"/>
      <c r="AI325" s="415"/>
      <c r="AJ325" s="415"/>
      <c r="AK325" s="415"/>
      <c r="AL325" s="415"/>
      <c r="AM325" s="296">
        <f>SUM(Y325:AL325)</f>
        <v>0</v>
      </c>
    </row>
    <row r="326" spans="1:39" outlineLevel="1">
      <c r="B326" s="294" t="s">
        <v>289</v>
      </c>
      <c r="C326" s="291" t="s">
        <v>163</v>
      </c>
      <c r="D326" s="295"/>
      <c r="E326" s="295"/>
      <c r="F326" s="295"/>
      <c r="G326" s="295"/>
      <c r="H326" s="295"/>
      <c r="I326" s="295"/>
      <c r="J326" s="295"/>
      <c r="K326" s="295"/>
      <c r="L326" s="295"/>
      <c r="M326" s="295"/>
      <c r="N326" s="295">
        <f>N325</f>
        <v>12</v>
      </c>
      <c r="O326" s="295"/>
      <c r="P326" s="295"/>
      <c r="Q326" s="295"/>
      <c r="R326" s="295"/>
      <c r="S326" s="295"/>
      <c r="T326" s="295"/>
      <c r="U326" s="295"/>
      <c r="V326" s="295"/>
      <c r="W326" s="295"/>
      <c r="X326" s="295"/>
      <c r="Y326" s="411">
        <f>Y325</f>
        <v>0</v>
      </c>
      <c r="Z326" s="411">
        <f t="shared" ref="Z326" si="890">Z325</f>
        <v>0</v>
      </c>
      <c r="AA326" s="411">
        <f t="shared" ref="AA326" si="891">AA325</f>
        <v>0</v>
      </c>
      <c r="AB326" s="411">
        <f t="shared" ref="AB326" si="892">AB325</f>
        <v>0</v>
      </c>
      <c r="AC326" s="411">
        <f t="shared" ref="AC326" si="893">AC325</f>
        <v>0</v>
      </c>
      <c r="AD326" s="411">
        <f t="shared" ref="AD326" si="894">AD325</f>
        <v>0</v>
      </c>
      <c r="AE326" s="411">
        <f t="shared" ref="AE326" si="895">AE325</f>
        <v>0</v>
      </c>
      <c r="AF326" s="411">
        <f t="shared" ref="AF326" si="896">AF325</f>
        <v>0</v>
      </c>
      <c r="AG326" s="411">
        <f t="shared" ref="AG326" si="897">AG325</f>
        <v>0</v>
      </c>
      <c r="AH326" s="411">
        <f t="shared" ref="AH326" si="898">AH325</f>
        <v>0</v>
      </c>
      <c r="AI326" s="411">
        <f t="shared" ref="AI326" si="899">AI325</f>
        <v>0</v>
      </c>
      <c r="AJ326" s="411">
        <f t="shared" ref="AJ326" si="900">AJ325</f>
        <v>0</v>
      </c>
      <c r="AK326" s="411">
        <f t="shared" ref="AK326" si="901">AK325</f>
        <v>0</v>
      </c>
      <c r="AL326" s="411">
        <f t="shared" ref="AL326" si="902">AL325</f>
        <v>0</v>
      </c>
      <c r="AM326" s="306"/>
    </row>
    <row r="327" spans="1:39" outlineLevel="1">
      <c r="B327" s="520"/>
      <c r="C327" s="291"/>
      <c r="D327" s="291"/>
      <c r="E327" s="291"/>
      <c r="F327" s="291"/>
      <c r="G327" s="291"/>
      <c r="H327" s="291"/>
      <c r="I327" s="291"/>
      <c r="J327" s="291"/>
      <c r="K327" s="291"/>
      <c r="L327" s="291"/>
      <c r="M327" s="291"/>
      <c r="N327" s="291"/>
      <c r="O327" s="291"/>
      <c r="P327" s="291"/>
      <c r="Q327" s="291"/>
      <c r="R327" s="291"/>
      <c r="S327" s="291"/>
      <c r="T327" s="291"/>
      <c r="U327" s="291"/>
      <c r="V327" s="291"/>
      <c r="W327" s="291"/>
      <c r="X327" s="291"/>
      <c r="Y327" s="412"/>
      <c r="Z327" s="425"/>
      <c r="AA327" s="425"/>
      <c r="AB327" s="425"/>
      <c r="AC327" s="425"/>
      <c r="AD327" s="425"/>
      <c r="AE327" s="425"/>
      <c r="AF327" s="425"/>
      <c r="AG327" s="425"/>
      <c r="AH327" s="425"/>
      <c r="AI327" s="425"/>
      <c r="AJ327" s="425"/>
      <c r="AK327" s="425"/>
      <c r="AL327" s="425"/>
      <c r="AM327" s="306"/>
    </row>
    <row r="328" spans="1:39" ht="15.75" hidden="1" outlineLevel="1">
      <c r="B328" s="288" t="s">
        <v>500</v>
      </c>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idden="1" outlineLevel="1">
      <c r="A329" s="522">
        <v>33</v>
      </c>
      <c r="B329" s="520" t="s">
        <v>125</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idden="1"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03">Z329</f>
        <v>0</v>
      </c>
      <c r="AA330" s="411">
        <f t="shared" ref="AA330" si="904">AA329</f>
        <v>0</v>
      </c>
      <c r="AB330" s="411">
        <f t="shared" ref="AB330" si="905">AB329</f>
        <v>0</v>
      </c>
      <c r="AC330" s="411">
        <f t="shared" ref="AC330" si="906">AC329</f>
        <v>0</v>
      </c>
      <c r="AD330" s="411">
        <f t="shared" ref="AD330" si="907">AD329</f>
        <v>0</v>
      </c>
      <c r="AE330" s="411">
        <f t="shared" ref="AE330" si="908">AE329</f>
        <v>0</v>
      </c>
      <c r="AF330" s="411">
        <f t="shared" ref="AF330" si="909">AF329</f>
        <v>0</v>
      </c>
      <c r="AG330" s="411">
        <f t="shared" ref="AG330" si="910">AG329</f>
        <v>0</v>
      </c>
      <c r="AH330" s="411">
        <f t="shared" ref="AH330" si="911">AH329</f>
        <v>0</v>
      </c>
      <c r="AI330" s="411">
        <f t="shared" ref="AI330" si="912">AI329</f>
        <v>0</v>
      </c>
      <c r="AJ330" s="411">
        <f t="shared" ref="AJ330" si="913">AJ329</f>
        <v>0</v>
      </c>
      <c r="AK330" s="411">
        <f t="shared" ref="AK330" si="914">AK329</f>
        <v>0</v>
      </c>
      <c r="AL330" s="411">
        <f t="shared" ref="AL330" si="915">AL329</f>
        <v>0</v>
      </c>
      <c r="AM330" s="306"/>
    </row>
    <row r="331" spans="1:39" hidden="1"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idden="1" outlineLevel="1">
      <c r="A332" s="522">
        <v>34</v>
      </c>
      <c r="B332" s="520" t="s">
        <v>126</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idden="1"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16">Z332</f>
        <v>0</v>
      </c>
      <c r="AA333" s="411">
        <f t="shared" ref="AA333" si="917">AA332</f>
        <v>0</v>
      </c>
      <c r="AB333" s="411">
        <f t="shared" ref="AB333" si="918">AB332</f>
        <v>0</v>
      </c>
      <c r="AC333" s="411">
        <f t="shared" ref="AC333" si="919">AC332</f>
        <v>0</v>
      </c>
      <c r="AD333" s="411">
        <f t="shared" ref="AD333" si="920">AD332</f>
        <v>0</v>
      </c>
      <c r="AE333" s="411">
        <f t="shared" ref="AE333" si="921">AE332</f>
        <v>0</v>
      </c>
      <c r="AF333" s="411">
        <f t="shared" ref="AF333" si="922">AF332</f>
        <v>0</v>
      </c>
      <c r="AG333" s="411">
        <f t="shared" ref="AG333" si="923">AG332</f>
        <v>0</v>
      </c>
      <c r="AH333" s="411">
        <f t="shared" ref="AH333" si="924">AH332</f>
        <v>0</v>
      </c>
      <c r="AI333" s="411">
        <f t="shared" ref="AI333" si="925">AI332</f>
        <v>0</v>
      </c>
      <c r="AJ333" s="411">
        <f t="shared" ref="AJ333" si="926">AJ332</f>
        <v>0</v>
      </c>
      <c r="AK333" s="411">
        <f t="shared" ref="AK333" si="927">AK332</f>
        <v>0</v>
      </c>
      <c r="AL333" s="411">
        <f t="shared" ref="AL333" si="928">AL332</f>
        <v>0</v>
      </c>
      <c r="AM333" s="306"/>
    </row>
    <row r="334" spans="1:39" hidden="1" outlineLevel="1">
      <c r="B334" s="520"/>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idden="1" outlineLevel="1">
      <c r="A335" s="522">
        <v>35</v>
      </c>
      <c r="B335" s="520" t="s">
        <v>127</v>
      </c>
      <c r="C335" s="291" t="s">
        <v>25</v>
      </c>
      <c r="D335" s="295"/>
      <c r="E335" s="295"/>
      <c r="F335" s="295"/>
      <c r="G335" s="295"/>
      <c r="H335" s="295"/>
      <c r="I335" s="295"/>
      <c r="J335" s="295"/>
      <c r="K335" s="295"/>
      <c r="L335" s="295"/>
      <c r="M335" s="295"/>
      <c r="N335" s="295">
        <v>0</v>
      </c>
      <c r="O335" s="295"/>
      <c r="P335" s="295"/>
      <c r="Q335" s="295"/>
      <c r="R335" s="295"/>
      <c r="S335" s="295"/>
      <c r="T335" s="295"/>
      <c r="U335" s="295"/>
      <c r="V335" s="295"/>
      <c r="W335" s="295"/>
      <c r="X335" s="295"/>
      <c r="Y335" s="426"/>
      <c r="Z335" s="410"/>
      <c r="AA335" s="410"/>
      <c r="AB335" s="410"/>
      <c r="AC335" s="410"/>
      <c r="AD335" s="410"/>
      <c r="AE335" s="410"/>
      <c r="AF335" s="410"/>
      <c r="AG335" s="415"/>
      <c r="AH335" s="415"/>
      <c r="AI335" s="415"/>
      <c r="AJ335" s="415"/>
      <c r="AK335" s="415"/>
      <c r="AL335" s="415"/>
      <c r="AM335" s="296">
        <f>SUM(Y335:AL335)</f>
        <v>0</v>
      </c>
    </row>
    <row r="336" spans="1:39" hidden="1" outlineLevel="1">
      <c r="B336" s="294" t="s">
        <v>289</v>
      </c>
      <c r="C336" s="291" t="s">
        <v>163</v>
      </c>
      <c r="D336" s="295"/>
      <c r="E336" s="295"/>
      <c r="F336" s="295"/>
      <c r="G336" s="295"/>
      <c r="H336" s="295"/>
      <c r="I336" s="295"/>
      <c r="J336" s="295"/>
      <c r="K336" s="295"/>
      <c r="L336" s="295"/>
      <c r="M336" s="295"/>
      <c r="N336" s="295">
        <f>N335</f>
        <v>0</v>
      </c>
      <c r="O336" s="295"/>
      <c r="P336" s="295"/>
      <c r="Q336" s="295"/>
      <c r="R336" s="295"/>
      <c r="S336" s="295"/>
      <c r="T336" s="295"/>
      <c r="U336" s="295"/>
      <c r="V336" s="295"/>
      <c r="W336" s="295"/>
      <c r="X336" s="295"/>
      <c r="Y336" s="411">
        <f>Y335</f>
        <v>0</v>
      </c>
      <c r="Z336" s="411">
        <f t="shared" ref="Z336" si="929">Z335</f>
        <v>0</v>
      </c>
      <c r="AA336" s="411">
        <f t="shared" ref="AA336" si="930">AA335</f>
        <v>0</v>
      </c>
      <c r="AB336" s="411">
        <f t="shared" ref="AB336" si="931">AB335</f>
        <v>0</v>
      </c>
      <c r="AC336" s="411">
        <f t="shared" ref="AC336" si="932">AC335</f>
        <v>0</v>
      </c>
      <c r="AD336" s="411">
        <f t="shared" ref="AD336" si="933">AD335</f>
        <v>0</v>
      </c>
      <c r="AE336" s="411">
        <f t="shared" ref="AE336" si="934">AE335</f>
        <v>0</v>
      </c>
      <c r="AF336" s="411">
        <f t="shared" ref="AF336" si="935">AF335</f>
        <v>0</v>
      </c>
      <c r="AG336" s="411">
        <f t="shared" ref="AG336" si="936">AG335</f>
        <v>0</v>
      </c>
      <c r="AH336" s="411">
        <f t="shared" ref="AH336" si="937">AH335</f>
        <v>0</v>
      </c>
      <c r="AI336" s="411">
        <f t="shared" ref="AI336" si="938">AI335</f>
        <v>0</v>
      </c>
      <c r="AJ336" s="411">
        <f t="shared" ref="AJ336" si="939">AJ335</f>
        <v>0</v>
      </c>
      <c r="AK336" s="411">
        <f t="shared" ref="AK336" si="940">AK335</f>
        <v>0</v>
      </c>
      <c r="AL336" s="411">
        <f t="shared" ref="AL336" si="941">AL335</f>
        <v>0</v>
      </c>
      <c r="AM336" s="306"/>
    </row>
    <row r="337" spans="1:39" hidden="1" outlineLevel="1">
      <c r="B337" s="294"/>
      <c r="C337" s="291"/>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12"/>
      <c r="Z337" s="425"/>
      <c r="AA337" s="425"/>
      <c r="AB337" s="425"/>
      <c r="AC337" s="425"/>
      <c r="AD337" s="425"/>
      <c r="AE337" s="425"/>
      <c r="AF337" s="425"/>
      <c r="AG337" s="425"/>
      <c r="AH337" s="425"/>
      <c r="AI337" s="425"/>
      <c r="AJ337" s="425"/>
      <c r="AK337" s="425"/>
      <c r="AL337" s="425"/>
      <c r="AM337" s="306"/>
    </row>
    <row r="338" spans="1:39" ht="15.75" hidden="1" outlineLevel="1">
      <c r="B338" s="288" t="s">
        <v>501</v>
      </c>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45" hidden="1" outlineLevel="1">
      <c r="A339" s="522">
        <v>36</v>
      </c>
      <c r="B339" s="520" t="s">
        <v>128</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idden="1"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42">Z339</f>
        <v>0</v>
      </c>
      <c r="AA340" s="411">
        <f t="shared" ref="AA340" si="943">AA339</f>
        <v>0</v>
      </c>
      <c r="AB340" s="411">
        <f t="shared" ref="AB340" si="944">AB339</f>
        <v>0</v>
      </c>
      <c r="AC340" s="411">
        <f t="shared" ref="AC340" si="945">AC339</f>
        <v>0</v>
      </c>
      <c r="AD340" s="411">
        <f t="shared" ref="AD340" si="946">AD339</f>
        <v>0</v>
      </c>
      <c r="AE340" s="411">
        <f t="shared" ref="AE340" si="947">AE339</f>
        <v>0</v>
      </c>
      <c r="AF340" s="411">
        <f t="shared" ref="AF340" si="948">AF339</f>
        <v>0</v>
      </c>
      <c r="AG340" s="411">
        <f t="shared" ref="AG340" si="949">AG339</f>
        <v>0</v>
      </c>
      <c r="AH340" s="411">
        <f t="shared" ref="AH340" si="950">AH339</f>
        <v>0</v>
      </c>
      <c r="AI340" s="411">
        <f t="shared" ref="AI340" si="951">AI339</f>
        <v>0</v>
      </c>
      <c r="AJ340" s="411">
        <f t="shared" ref="AJ340" si="952">AJ339</f>
        <v>0</v>
      </c>
      <c r="AK340" s="411">
        <f t="shared" ref="AK340" si="953">AK339</f>
        <v>0</v>
      </c>
      <c r="AL340" s="411">
        <f t="shared" ref="AL340" si="954">AL339</f>
        <v>0</v>
      </c>
      <c r="AM340" s="306"/>
    </row>
    <row r="341" spans="1:39" hidden="1"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30" hidden="1" outlineLevel="1">
      <c r="A342" s="522">
        <v>37</v>
      </c>
      <c r="B342" s="520" t="s">
        <v>129</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idden="1"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55">Z342</f>
        <v>0</v>
      </c>
      <c r="AA343" s="411">
        <f t="shared" ref="AA343" si="956">AA342</f>
        <v>0</v>
      </c>
      <c r="AB343" s="411">
        <f t="shared" ref="AB343" si="957">AB342</f>
        <v>0</v>
      </c>
      <c r="AC343" s="411">
        <f t="shared" ref="AC343" si="958">AC342</f>
        <v>0</v>
      </c>
      <c r="AD343" s="411">
        <f t="shared" ref="AD343" si="959">AD342</f>
        <v>0</v>
      </c>
      <c r="AE343" s="411">
        <f t="shared" ref="AE343" si="960">AE342</f>
        <v>0</v>
      </c>
      <c r="AF343" s="411">
        <f t="shared" ref="AF343" si="961">AF342</f>
        <v>0</v>
      </c>
      <c r="AG343" s="411">
        <f t="shared" ref="AG343" si="962">AG342</f>
        <v>0</v>
      </c>
      <c r="AH343" s="411">
        <f t="shared" ref="AH343" si="963">AH342</f>
        <v>0</v>
      </c>
      <c r="AI343" s="411">
        <f t="shared" ref="AI343" si="964">AI342</f>
        <v>0</v>
      </c>
      <c r="AJ343" s="411">
        <f t="shared" ref="AJ343" si="965">AJ342</f>
        <v>0</v>
      </c>
      <c r="AK343" s="411">
        <f t="shared" ref="AK343" si="966">AK342</f>
        <v>0</v>
      </c>
      <c r="AL343" s="411">
        <f t="shared" ref="AL343" si="967">AL342</f>
        <v>0</v>
      </c>
      <c r="AM343" s="306"/>
    </row>
    <row r="344" spans="1:39" hidden="1"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idden="1" outlineLevel="1">
      <c r="A345" s="522">
        <v>38</v>
      </c>
      <c r="B345" s="520" t="s">
        <v>130</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idden="1"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68">Z345</f>
        <v>0</v>
      </c>
      <c r="AA346" s="411">
        <f t="shared" ref="AA346" si="969">AA345</f>
        <v>0</v>
      </c>
      <c r="AB346" s="411">
        <f t="shared" ref="AB346" si="970">AB345</f>
        <v>0</v>
      </c>
      <c r="AC346" s="411">
        <f t="shared" ref="AC346" si="971">AC345</f>
        <v>0</v>
      </c>
      <c r="AD346" s="411">
        <f t="shared" ref="AD346" si="972">AD345</f>
        <v>0</v>
      </c>
      <c r="AE346" s="411">
        <f t="shared" ref="AE346" si="973">AE345</f>
        <v>0</v>
      </c>
      <c r="AF346" s="411">
        <f t="shared" ref="AF346" si="974">AF345</f>
        <v>0</v>
      </c>
      <c r="AG346" s="411">
        <f t="shared" ref="AG346" si="975">AG345</f>
        <v>0</v>
      </c>
      <c r="AH346" s="411">
        <f t="shared" ref="AH346" si="976">AH345</f>
        <v>0</v>
      </c>
      <c r="AI346" s="411">
        <f t="shared" ref="AI346" si="977">AI345</f>
        <v>0</v>
      </c>
      <c r="AJ346" s="411">
        <f t="shared" ref="AJ346" si="978">AJ345</f>
        <v>0</v>
      </c>
      <c r="AK346" s="411">
        <f t="shared" ref="AK346" si="979">AK345</f>
        <v>0</v>
      </c>
      <c r="AL346" s="411">
        <f t="shared" ref="AL346" si="980">AL345</f>
        <v>0</v>
      </c>
      <c r="AM346" s="306"/>
    </row>
    <row r="347" spans="1:39" hidden="1"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hidden="1" outlineLevel="1">
      <c r="A348" s="522">
        <v>39</v>
      </c>
      <c r="B348" s="520" t="s">
        <v>131</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idden="1"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81">Z348</f>
        <v>0</v>
      </c>
      <c r="AA349" s="411">
        <f t="shared" ref="AA349" si="982">AA348</f>
        <v>0</v>
      </c>
      <c r="AB349" s="411">
        <f t="shared" ref="AB349" si="983">AB348</f>
        <v>0</v>
      </c>
      <c r="AC349" s="411">
        <f t="shared" ref="AC349" si="984">AC348</f>
        <v>0</v>
      </c>
      <c r="AD349" s="411">
        <f t="shared" ref="AD349" si="985">AD348</f>
        <v>0</v>
      </c>
      <c r="AE349" s="411">
        <f t="shared" ref="AE349" si="986">AE348</f>
        <v>0</v>
      </c>
      <c r="AF349" s="411">
        <f t="shared" ref="AF349" si="987">AF348</f>
        <v>0</v>
      </c>
      <c r="AG349" s="411">
        <f t="shared" ref="AG349" si="988">AG348</f>
        <v>0</v>
      </c>
      <c r="AH349" s="411">
        <f t="shared" ref="AH349" si="989">AH348</f>
        <v>0</v>
      </c>
      <c r="AI349" s="411">
        <f t="shared" ref="AI349" si="990">AI348</f>
        <v>0</v>
      </c>
      <c r="AJ349" s="411">
        <f t="shared" ref="AJ349" si="991">AJ348</f>
        <v>0</v>
      </c>
      <c r="AK349" s="411">
        <f t="shared" ref="AK349" si="992">AK348</f>
        <v>0</v>
      </c>
      <c r="AL349" s="411">
        <f t="shared" ref="AL349" si="993">AL348</f>
        <v>0</v>
      </c>
      <c r="AM349" s="306"/>
    </row>
    <row r="350" spans="1:39" hidden="1"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30" hidden="1" outlineLevel="1">
      <c r="A351" s="522">
        <v>40</v>
      </c>
      <c r="B351" s="520" t="s">
        <v>132</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idden="1"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994">Z351</f>
        <v>0</v>
      </c>
      <c r="AA352" s="411">
        <f t="shared" ref="AA352" si="995">AA351</f>
        <v>0</v>
      </c>
      <c r="AB352" s="411">
        <f t="shared" ref="AB352" si="996">AB351</f>
        <v>0</v>
      </c>
      <c r="AC352" s="411">
        <f t="shared" ref="AC352" si="997">AC351</f>
        <v>0</v>
      </c>
      <c r="AD352" s="411">
        <f t="shared" ref="AD352" si="998">AD351</f>
        <v>0</v>
      </c>
      <c r="AE352" s="411">
        <f t="shared" ref="AE352" si="999">AE351</f>
        <v>0</v>
      </c>
      <c r="AF352" s="411">
        <f t="shared" ref="AF352" si="1000">AF351</f>
        <v>0</v>
      </c>
      <c r="AG352" s="411">
        <f t="shared" ref="AG352" si="1001">AG351</f>
        <v>0</v>
      </c>
      <c r="AH352" s="411">
        <f t="shared" ref="AH352" si="1002">AH351</f>
        <v>0</v>
      </c>
      <c r="AI352" s="411">
        <f t="shared" ref="AI352" si="1003">AI351</f>
        <v>0</v>
      </c>
      <c r="AJ352" s="411">
        <f t="shared" ref="AJ352" si="1004">AJ351</f>
        <v>0</v>
      </c>
      <c r="AK352" s="411">
        <f t="shared" ref="AK352" si="1005">AK351</f>
        <v>0</v>
      </c>
      <c r="AL352" s="411">
        <f t="shared" ref="AL352" si="1006">AL351</f>
        <v>0</v>
      </c>
      <c r="AM352" s="306"/>
    </row>
    <row r="353" spans="1:39" hidden="1"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hidden="1" outlineLevel="1">
      <c r="A354" s="522">
        <v>41</v>
      </c>
      <c r="B354" s="520" t="s">
        <v>133</v>
      </c>
      <c r="C354" s="291" t="s">
        <v>25</v>
      </c>
      <c r="D354" s="295"/>
      <c r="E354" s="295"/>
      <c r="F354" s="295"/>
      <c r="G354" s="295"/>
      <c r="H354" s="295"/>
      <c r="I354" s="295"/>
      <c r="J354" s="295"/>
      <c r="K354" s="295"/>
      <c r="L354" s="295"/>
      <c r="M354" s="295"/>
      <c r="N354" s="295">
        <v>12</v>
      </c>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idden="1" outlineLevel="1">
      <c r="B355" s="294" t="s">
        <v>289</v>
      </c>
      <c r="C355" s="291" t="s">
        <v>163</v>
      </c>
      <c r="D355" s="295"/>
      <c r="E355" s="295"/>
      <c r="F355" s="295"/>
      <c r="G355" s="295"/>
      <c r="H355" s="295"/>
      <c r="I355" s="295"/>
      <c r="J355" s="295"/>
      <c r="K355" s="295"/>
      <c r="L355" s="295"/>
      <c r="M355" s="295"/>
      <c r="N355" s="295">
        <f>N354</f>
        <v>12</v>
      </c>
      <c r="O355" s="295"/>
      <c r="P355" s="295"/>
      <c r="Q355" s="295"/>
      <c r="R355" s="295"/>
      <c r="S355" s="295"/>
      <c r="T355" s="295"/>
      <c r="U355" s="295"/>
      <c r="V355" s="295"/>
      <c r="W355" s="295"/>
      <c r="X355" s="295"/>
      <c r="Y355" s="411">
        <f>Y354</f>
        <v>0</v>
      </c>
      <c r="Z355" s="411">
        <f t="shared" ref="Z355" si="1007">Z354</f>
        <v>0</v>
      </c>
      <c r="AA355" s="411">
        <f t="shared" ref="AA355" si="1008">AA354</f>
        <v>0</v>
      </c>
      <c r="AB355" s="411">
        <f t="shared" ref="AB355" si="1009">AB354</f>
        <v>0</v>
      </c>
      <c r="AC355" s="411">
        <f t="shared" ref="AC355" si="1010">AC354</f>
        <v>0</v>
      </c>
      <c r="AD355" s="411">
        <f t="shared" ref="AD355" si="1011">AD354</f>
        <v>0</v>
      </c>
      <c r="AE355" s="411">
        <f t="shared" ref="AE355" si="1012">AE354</f>
        <v>0</v>
      </c>
      <c r="AF355" s="411">
        <f t="shared" ref="AF355" si="1013">AF354</f>
        <v>0</v>
      </c>
      <c r="AG355" s="411">
        <f t="shared" ref="AG355" si="1014">AG354</f>
        <v>0</v>
      </c>
      <c r="AH355" s="411">
        <f t="shared" ref="AH355" si="1015">AH354</f>
        <v>0</v>
      </c>
      <c r="AI355" s="411">
        <f t="shared" ref="AI355" si="1016">AI354</f>
        <v>0</v>
      </c>
      <c r="AJ355" s="411">
        <f t="shared" ref="AJ355" si="1017">AJ354</f>
        <v>0</v>
      </c>
      <c r="AK355" s="411">
        <f t="shared" ref="AK355" si="1018">AK354</f>
        <v>0</v>
      </c>
      <c r="AL355" s="411">
        <f t="shared" ref="AL355" si="1019">AL354</f>
        <v>0</v>
      </c>
      <c r="AM355" s="306"/>
    </row>
    <row r="356" spans="1:39" hidden="1"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45" hidden="1" outlineLevel="1">
      <c r="A357" s="522">
        <v>42</v>
      </c>
      <c r="B357" s="520" t="s">
        <v>134</v>
      </c>
      <c r="C357" s="291" t="s">
        <v>25</v>
      </c>
      <c r="D357" s="295"/>
      <c r="E357" s="295"/>
      <c r="F357" s="295"/>
      <c r="G357" s="295"/>
      <c r="H357" s="295"/>
      <c r="I357" s="295"/>
      <c r="J357" s="295"/>
      <c r="K357" s="295"/>
      <c r="L357" s="295"/>
      <c r="M357" s="295"/>
      <c r="N357" s="291"/>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idden="1" outlineLevel="1">
      <c r="B358" s="294" t="s">
        <v>289</v>
      </c>
      <c r="C358" s="291" t="s">
        <v>163</v>
      </c>
      <c r="D358" s="295"/>
      <c r="E358" s="295"/>
      <c r="F358" s="295"/>
      <c r="G358" s="295"/>
      <c r="H358" s="295"/>
      <c r="I358" s="295"/>
      <c r="J358" s="295"/>
      <c r="K358" s="295"/>
      <c r="L358" s="295"/>
      <c r="M358" s="295"/>
      <c r="N358" s="468"/>
      <c r="O358" s="295"/>
      <c r="P358" s="295"/>
      <c r="Q358" s="295"/>
      <c r="R358" s="295"/>
      <c r="S358" s="295"/>
      <c r="T358" s="295"/>
      <c r="U358" s="295"/>
      <c r="V358" s="295"/>
      <c r="W358" s="295"/>
      <c r="X358" s="295"/>
      <c r="Y358" s="411">
        <f>Y357</f>
        <v>0</v>
      </c>
      <c r="Z358" s="411">
        <f t="shared" ref="Z358" si="1020">Z357</f>
        <v>0</v>
      </c>
      <c r="AA358" s="411">
        <f t="shared" ref="AA358" si="1021">AA357</f>
        <v>0</v>
      </c>
      <c r="AB358" s="411">
        <f t="shared" ref="AB358" si="1022">AB357</f>
        <v>0</v>
      </c>
      <c r="AC358" s="411">
        <f t="shared" ref="AC358" si="1023">AC357</f>
        <v>0</v>
      </c>
      <c r="AD358" s="411">
        <f t="shared" ref="AD358" si="1024">AD357</f>
        <v>0</v>
      </c>
      <c r="AE358" s="411">
        <f t="shared" ref="AE358" si="1025">AE357</f>
        <v>0</v>
      </c>
      <c r="AF358" s="411">
        <f t="shared" ref="AF358" si="1026">AF357</f>
        <v>0</v>
      </c>
      <c r="AG358" s="411">
        <f t="shared" ref="AG358" si="1027">AG357</f>
        <v>0</v>
      </c>
      <c r="AH358" s="411">
        <f t="shared" ref="AH358" si="1028">AH357</f>
        <v>0</v>
      </c>
      <c r="AI358" s="411">
        <f t="shared" ref="AI358" si="1029">AI357</f>
        <v>0</v>
      </c>
      <c r="AJ358" s="411">
        <f t="shared" ref="AJ358" si="1030">AJ357</f>
        <v>0</v>
      </c>
      <c r="AK358" s="411">
        <f t="shared" ref="AK358" si="1031">AK357</f>
        <v>0</v>
      </c>
      <c r="AL358" s="411">
        <f t="shared" ref="AL358" si="1032">AL357</f>
        <v>0</v>
      </c>
      <c r="AM358" s="306"/>
    </row>
    <row r="359" spans="1:39" hidden="1"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30" hidden="1" outlineLevel="1">
      <c r="A360" s="522">
        <v>43</v>
      </c>
      <c r="B360" s="520" t="s">
        <v>135</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idden="1"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33">Z360</f>
        <v>0</v>
      </c>
      <c r="AA361" s="411">
        <f t="shared" ref="AA361" si="1034">AA360</f>
        <v>0</v>
      </c>
      <c r="AB361" s="411">
        <f t="shared" ref="AB361" si="1035">AB360</f>
        <v>0</v>
      </c>
      <c r="AC361" s="411">
        <f t="shared" ref="AC361" si="1036">AC360</f>
        <v>0</v>
      </c>
      <c r="AD361" s="411">
        <f t="shared" ref="AD361" si="1037">AD360</f>
        <v>0</v>
      </c>
      <c r="AE361" s="411">
        <f t="shared" ref="AE361" si="1038">AE360</f>
        <v>0</v>
      </c>
      <c r="AF361" s="411">
        <f t="shared" ref="AF361" si="1039">AF360</f>
        <v>0</v>
      </c>
      <c r="AG361" s="411">
        <f t="shared" ref="AG361" si="1040">AG360</f>
        <v>0</v>
      </c>
      <c r="AH361" s="411">
        <f t="shared" ref="AH361" si="1041">AH360</f>
        <v>0</v>
      </c>
      <c r="AI361" s="411">
        <f t="shared" ref="AI361" si="1042">AI360</f>
        <v>0</v>
      </c>
      <c r="AJ361" s="411">
        <f t="shared" ref="AJ361" si="1043">AJ360</f>
        <v>0</v>
      </c>
      <c r="AK361" s="411">
        <f t="shared" ref="AK361" si="1044">AK360</f>
        <v>0</v>
      </c>
      <c r="AL361" s="411">
        <f t="shared" ref="AL361" si="1045">AL360</f>
        <v>0</v>
      </c>
      <c r="AM361" s="306"/>
    </row>
    <row r="362" spans="1:39" hidden="1"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45" hidden="1" outlineLevel="1">
      <c r="A363" s="522">
        <v>44</v>
      </c>
      <c r="B363" s="520" t="s">
        <v>136</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idden="1"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46">Z363</f>
        <v>0</v>
      </c>
      <c r="AA364" s="411">
        <f t="shared" ref="AA364" si="1047">AA363</f>
        <v>0</v>
      </c>
      <c r="AB364" s="411">
        <f t="shared" ref="AB364" si="1048">AB363</f>
        <v>0</v>
      </c>
      <c r="AC364" s="411">
        <f t="shared" ref="AC364" si="1049">AC363</f>
        <v>0</v>
      </c>
      <c r="AD364" s="411">
        <f t="shared" ref="AD364" si="1050">AD363</f>
        <v>0</v>
      </c>
      <c r="AE364" s="411">
        <f t="shared" ref="AE364" si="1051">AE363</f>
        <v>0</v>
      </c>
      <c r="AF364" s="411">
        <f t="shared" ref="AF364" si="1052">AF363</f>
        <v>0</v>
      </c>
      <c r="AG364" s="411">
        <f t="shared" ref="AG364" si="1053">AG363</f>
        <v>0</v>
      </c>
      <c r="AH364" s="411">
        <f t="shared" ref="AH364" si="1054">AH363</f>
        <v>0</v>
      </c>
      <c r="AI364" s="411">
        <f t="shared" ref="AI364" si="1055">AI363</f>
        <v>0</v>
      </c>
      <c r="AJ364" s="411">
        <f t="shared" ref="AJ364" si="1056">AJ363</f>
        <v>0</v>
      </c>
      <c r="AK364" s="411">
        <f t="shared" ref="AK364" si="1057">AK363</f>
        <v>0</v>
      </c>
      <c r="AL364" s="411">
        <f t="shared" ref="AL364" si="1058">AL363</f>
        <v>0</v>
      </c>
      <c r="AM364" s="306"/>
    </row>
    <row r="365" spans="1:39" hidden="1"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hidden="1" outlineLevel="1">
      <c r="A366" s="522">
        <v>45</v>
      </c>
      <c r="B366" s="520" t="s">
        <v>137</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idden="1"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59">Z366</f>
        <v>0</v>
      </c>
      <c r="AA367" s="411">
        <f t="shared" ref="AA367" si="1060">AA366</f>
        <v>0</v>
      </c>
      <c r="AB367" s="411">
        <f t="shared" ref="AB367" si="1061">AB366</f>
        <v>0</v>
      </c>
      <c r="AC367" s="411">
        <f t="shared" ref="AC367" si="1062">AC366</f>
        <v>0</v>
      </c>
      <c r="AD367" s="411">
        <f t="shared" ref="AD367" si="1063">AD366</f>
        <v>0</v>
      </c>
      <c r="AE367" s="411">
        <f t="shared" ref="AE367" si="1064">AE366</f>
        <v>0</v>
      </c>
      <c r="AF367" s="411">
        <f t="shared" ref="AF367" si="1065">AF366</f>
        <v>0</v>
      </c>
      <c r="AG367" s="411">
        <f t="shared" ref="AG367" si="1066">AG366</f>
        <v>0</v>
      </c>
      <c r="AH367" s="411">
        <f t="shared" ref="AH367" si="1067">AH366</f>
        <v>0</v>
      </c>
      <c r="AI367" s="411">
        <f t="shared" ref="AI367" si="1068">AI366</f>
        <v>0</v>
      </c>
      <c r="AJ367" s="411">
        <f t="shared" ref="AJ367" si="1069">AJ366</f>
        <v>0</v>
      </c>
      <c r="AK367" s="411">
        <f t="shared" ref="AK367" si="1070">AK366</f>
        <v>0</v>
      </c>
      <c r="AL367" s="411">
        <f t="shared" ref="AL367" si="1071">AL366</f>
        <v>0</v>
      </c>
      <c r="AM367" s="306"/>
    </row>
    <row r="368" spans="1:39" hidden="1"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hidden="1" outlineLevel="1">
      <c r="A369" s="522">
        <v>46</v>
      </c>
      <c r="B369" s="520" t="s">
        <v>138</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idden="1"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72">Z369</f>
        <v>0</v>
      </c>
      <c r="AA370" s="411">
        <f t="shared" ref="AA370" si="1073">AA369</f>
        <v>0</v>
      </c>
      <c r="AB370" s="411">
        <f t="shared" ref="AB370" si="1074">AB369</f>
        <v>0</v>
      </c>
      <c r="AC370" s="411">
        <f t="shared" ref="AC370" si="1075">AC369</f>
        <v>0</v>
      </c>
      <c r="AD370" s="411">
        <f t="shared" ref="AD370" si="1076">AD369</f>
        <v>0</v>
      </c>
      <c r="AE370" s="411">
        <f t="shared" ref="AE370" si="1077">AE369</f>
        <v>0</v>
      </c>
      <c r="AF370" s="411">
        <f t="shared" ref="AF370" si="1078">AF369</f>
        <v>0</v>
      </c>
      <c r="AG370" s="411">
        <f t="shared" ref="AG370" si="1079">AG369</f>
        <v>0</v>
      </c>
      <c r="AH370" s="411">
        <f t="shared" ref="AH370" si="1080">AH369</f>
        <v>0</v>
      </c>
      <c r="AI370" s="411">
        <f t="shared" ref="AI370" si="1081">AI369</f>
        <v>0</v>
      </c>
      <c r="AJ370" s="411">
        <f t="shared" ref="AJ370" si="1082">AJ369</f>
        <v>0</v>
      </c>
      <c r="AK370" s="411">
        <f t="shared" ref="AK370" si="1083">AK369</f>
        <v>0</v>
      </c>
      <c r="AL370" s="411">
        <f t="shared" ref="AL370" si="1084">AL369</f>
        <v>0</v>
      </c>
      <c r="AM370" s="306"/>
    </row>
    <row r="371" spans="1:42" hidden="1"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hidden="1" outlineLevel="1">
      <c r="A372" s="522">
        <v>47</v>
      </c>
      <c r="B372" s="520" t="s">
        <v>139</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idden="1"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85">Z372</f>
        <v>0</v>
      </c>
      <c r="AA373" s="411">
        <f t="shared" ref="AA373" si="1086">AA372</f>
        <v>0</v>
      </c>
      <c r="AB373" s="411">
        <f t="shared" ref="AB373" si="1087">AB372</f>
        <v>0</v>
      </c>
      <c r="AC373" s="411">
        <f t="shared" ref="AC373" si="1088">AC372</f>
        <v>0</v>
      </c>
      <c r="AD373" s="411">
        <f t="shared" ref="AD373" si="1089">AD372</f>
        <v>0</v>
      </c>
      <c r="AE373" s="411">
        <f t="shared" ref="AE373" si="1090">AE372</f>
        <v>0</v>
      </c>
      <c r="AF373" s="411">
        <f t="shared" ref="AF373" si="1091">AF372</f>
        <v>0</v>
      </c>
      <c r="AG373" s="411">
        <f t="shared" ref="AG373" si="1092">AG372</f>
        <v>0</v>
      </c>
      <c r="AH373" s="411">
        <f t="shared" ref="AH373" si="1093">AH372</f>
        <v>0</v>
      </c>
      <c r="AI373" s="411">
        <f t="shared" ref="AI373" si="1094">AI372</f>
        <v>0</v>
      </c>
      <c r="AJ373" s="411">
        <f t="shared" ref="AJ373" si="1095">AJ372</f>
        <v>0</v>
      </c>
      <c r="AK373" s="411">
        <f t="shared" ref="AK373" si="1096">AK372</f>
        <v>0</v>
      </c>
      <c r="AL373" s="411">
        <f t="shared" ref="AL373" si="1097">AL372</f>
        <v>0</v>
      </c>
      <c r="AM373" s="306"/>
    </row>
    <row r="374" spans="1:42" hidden="1"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45" hidden="1" outlineLevel="1">
      <c r="A375" s="522">
        <v>48</v>
      </c>
      <c r="B375" s="520" t="s">
        <v>140</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idden="1"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098">Z375</f>
        <v>0</v>
      </c>
      <c r="AA376" s="411">
        <f t="shared" ref="AA376" si="1099">AA375</f>
        <v>0</v>
      </c>
      <c r="AB376" s="411">
        <f t="shared" ref="AB376" si="1100">AB375</f>
        <v>0</v>
      </c>
      <c r="AC376" s="411">
        <f t="shared" ref="AC376" si="1101">AC375</f>
        <v>0</v>
      </c>
      <c r="AD376" s="411">
        <f t="shared" ref="AD376" si="1102">AD375</f>
        <v>0</v>
      </c>
      <c r="AE376" s="411">
        <f t="shared" ref="AE376" si="1103">AE375</f>
        <v>0</v>
      </c>
      <c r="AF376" s="411">
        <f t="shared" ref="AF376" si="1104">AF375</f>
        <v>0</v>
      </c>
      <c r="AG376" s="411">
        <f t="shared" ref="AG376" si="1105">AG375</f>
        <v>0</v>
      </c>
      <c r="AH376" s="411">
        <f t="shared" ref="AH376" si="1106">AH375</f>
        <v>0</v>
      </c>
      <c r="AI376" s="411">
        <f t="shared" ref="AI376" si="1107">AI375</f>
        <v>0</v>
      </c>
      <c r="AJ376" s="411">
        <f t="shared" ref="AJ376" si="1108">AJ375</f>
        <v>0</v>
      </c>
      <c r="AK376" s="411">
        <f t="shared" ref="AK376" si="1109">AK375</f>
        <v>0</v>
      </c>
      <c r="AL376" s="411">
        <f t="shared" ref="AL376" si="1110">AL375</f>
        <v>0</v>
      </c>
      <c r="AM376" s="306"/>
    </row>
    <row r="377" spans="1:42" hidden="1" outlineLevel="1">
      <c r="B377" s="520"/>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25"/>
      <c r="AA377" s="425"/>
      <c r="AB377" s="425"/>
      <c r="AC377" s="425"/>
      <c r="AD377" s="425"/>
      <c r="AE377" s="425"/>
      <c r="AF377" s="425"/>
      <c r="AG377" s="425"/>
      <c r="AH377" s="425"/>
      <c r="AI377" s="425"/>
      <c r="AJ377" s="425"/>
      <c r="AK377" s="425"/>
      <c r="AL377" s="425"/>
      <c r="AM377" s="306"/>
    </row>
    <row r="378" spans="1:42" ht="30" hidden="1" outlineLevel="1">
      <c r="A378" s="522">
        <v>49</v>
      </c>
      <c r="B378" s="520" t="s">
        <v>141</v>
      </c>
      <c r="C378" s="291" t="s">
        <v>25</v>
      </c>
      <c r="D378" s="295"/>
      <c r="E378" s="295"/>
      <c r="F378" s="295"/>
      <c r="G378" s="295"/>
      <c r="H378" s="295"/>
      <c r="I378" s="295"/>
      <c r="J378" s="295"/>
      <c r="K378" s="295"/>
      <c r="L378" s="295"/>
      <c r="M378" s="295"/>
      <c r="N378" s="295">
        <v>12</v>
      </c>
      <c r="O378" s="295"/>
      <c r="P378" s="295"/>
      <c r="Q378" s="295"/>
      <c r="R378" s="295"/>
      <c r="S378" s="295"/>
      <c r="T378" s="295"/>
      <c r="U378" s="295"/>
      <c r="V378" s="295"/>
      <c r="W378" s="295"/>
      <c r="X378" s="295"/>
      <c r="Y378" s="426"/>
      <c r="Z378" s="410"/>
      <c r="AA378" s="410"/>
      <c r="AB378" s="410"/>
      <c r="AC378" s="410"/>
      <c r="AD378" s="410"/>
      <c r="AE378" s="410"/>
      <c r="AF378" s="410"/>
      <c r="AG378" s="415"/>
      <c r="AH378" s="415"/>
      <c r="AI378" s="415"/>
      <c r="AJ378" s="415"/>
      <c r="AK378" s="415"/>
      <c r="AL378" s="415"/>
      <c r="AM378" s="296">
        <f>SUM(Y378:AL378)</f>
        <v>0</v>
      </c>
    </row>
    <row r="379" spans="1:42" hidden="1" outlineLevel="1">
      <c r="B379" s="294" t="s">
        <v>289</v>
      </c>
      <c r="C379" s="291" t="s">
        <v>163</v>
      </c>
      <c r="D379" s="295"/>
      <c r="E379" s="295"/>
      <c r="F379" s="295"/>
      <c r="G379" s="295"/>
      <c r="H379" s="295"/>
      <c r="I379" s="295"/>
      <c r="J379" s="295"/>
      <c r="K379" s="295"/>
      <c r="L379" s="295"/>
      <c r="M379" s="295"/>
      <c r="N379" s="295">
        <f>N378</f>
        <v>12</v>
      </c>
      <c r="O379" s="295"/>
      <c r="P379" s="295"/>
      <c r="Q379" s="295"/>
      <c r="R379" s="295"/>
      <c r="S379" s="295"/>
      <c r="T379" s="295"/>
      <c r="U379" s="295"/>
      <c r="V379" s="295"/>
      <c r="W379" s="295"/>
      <c r="X379" s="295"/>
      <c r="Y379" s="411">
        <f>Y378</f>
        <v>0</v>
      </c>
      <c r="Z379" s="411">
        <f t="shared" ref="Z379" si="1111">Z378</f>
        <v>0</v>
      </c>
      <c r="AA379" s="411">
        <f t="shared" ref="AA379" si="1112">AA378</f>
        <v>0</v>
      </c>
      <c r="AB379" s="411">
        <f t="shared" ref="AB379" si="1113">AB378</f>
        <v>0</v>
      </c>
      <c r="AC379" s="411">
        <f t="shared" ref="AC379" si="1114">AC378</f>
        <v>0</v>
      </c>
      <c r="AD379" s="411">
        <f t="shared" ref="AD379" si="1115">AD378</f>
        <v>0</v>
      </c>
      <c r="AE379" s="411">
        <f t="shared" ref="AE379" si="1116">AE378</f>
        <v>0</v>
      </c>
      <c r="AF379" s="411">
        <f t="shared" ref="AF379" si="1117">AF378</f>
        <v>0</v>
      </c>
      <c r="AG379" s="411">
        <f t="shared" ref="AG379" si="1118">AG378</f>
        <v>0</v>
      </c>
      <c r="AH379" s="411">
        <f t="shared" ref="AH379" si="1119">AH378</f>
        <v>0</v>
      </c>
      <c r="AI379" s="411">
        <f t="shared" ref="AI379" si="1120">AI378</f>
        <v>0</v>
      </c>
      <c r="AJ379" s="411">
        <f t="shared" ref="AJ379" si="1121">AJ378</f>
        <v>0</v>
      </c>
      <c r="AK379" s="411">
        <f t="shared" ref="AK379" si="1122">AK378</f>
        <v>0</v>
      </c>
      <c r="AL379" s="411">
        <f t="shared" ref="AL379" si="1123">AL378</f>
        <v>0</v>
      </c>
      <c r="AM379" s="306"/>
    </row>
    <row r="380" spans="1:42" outlineLevel="1">
      <c r="B380" s="437"/>
      <c r="C380" s="305"/>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301"/>
      <c r="Z380" s="301"/>
      <c r="AA380" s="301"/>
      <c r="AB380" s="301"/>
      <c r="AC380" s="301"/>
      <c r="AD380" s="301"/>
      <c r="AE380" s="301"/>
      <c r="AF380" s="301"/>
      <c r="AG380" s="301"/>
      <c r="AH380" s="301"/>
      <c r="AI380" s="301"/>
      <c r="AJ380" s="301"/>
      <c r="AK380" s="301"/>
      <c r="AL380" s="301"/>
      <c r="AM380" s="306"/>
    </row>
    <row r="381" spans="1:42" ht="15.75">
      <c r="B381" s="327" t="s">
        <v>274</v>
      </c>
      <c r="C381" s="329"/>
      <c r="D381" s="329">
        <f>SUM(D224:D379)</f>
        <v>1280517</v>
      </c>
      <c r="E381" s="329"/>
      <c r="F381" s="329"/>
      <c r="G381" s="329"/>
      <c r="H381" s="329"/>
      <c r="I381" s="329"/>
      <c r="J381" s="329"/>
      <c r="K381" s="329"/>
      <c r="L381" s="329"/>
      <c r="M381" s="329"/>
      <c r="N381" s="329"/>
      <c r="O381" s="329">
        <f>SUM(O224:O379)</f>
        <v>145</v>
      </c>
      <c r="P381" s="329"/>
      <c r="Q381" s="329"/>
      <c r="R381" s="329"/>
      <c r="S381" s="329"/>
      <c r="T381" s="329"/>
      <c r="U381" s="329"/>
      <c r="V381" s="329"/>
      <c r="W381" s="329"/>
      <c r="X381" s="329"/>
      <c r="Y381" s="329">
        <f>IF(Y222="kWh",SUMPRODUCT(D224:D379,Y224:Y379))</f>
        <v>321968</v>
      </c>
      <c r="Z381" s="329">
        <f>IF(Z222="kWh",SUMPRODUCT(D224:D379,Z224:Z379))</f>
        <v>285075.78757154162</v>
      </c>
      <c r="AA381" s="329">
        <f>IF(AA222="kw",SUMPRODUCT(N224:N379,O224:O379,AA224:AA379),SUMPRODUCT(D224:D379,AA224:AA379))</f>
        <v>282.35257627407526</v>
      </c>
      <c r="AB381" s="329">
        <f>IF(AB222="kw",SUMPRODUCT(N224:N379,O224:O379,AB224:AB379),SUMPRODUCT(D224:D379,AB224:AB379))</f>
        <v>632.28941609345588</v>
      </c>
      <c r="AC381" s="329">
        <f>IF(AC222="kw",SUMPRODUCT(N224:N379,O224:O379,AC224:AC379),SUMPRODUCT(D224:D379,AC224:AC379))</f>
        <v>0</v>
      </c>
      <c r="AD381" s="329">
        <f>IF(AD222="kw",SUMPRODUCT(N224:N379,O224:O379,AD224:AD379),SUMPRODUCT(D224:D379,AD224:AD379))</f>
        <v>0</v>
      </c>
      <c r="AE381" s="329">
        <f>IF(AE222="kw",SUMPRODUCT(N224:N379,O224:O379,AE224:AE379),SUMPRODUCT(D224:D379,AE224:AE379))</f>
        <v>0</v>
      </c>
      <c r="AF381" s="329">
        <f>IF(AF222="kw",SUMPRODUCT(N224:N379,O224:O379,AF224:AF379),SUMPRODUCT(D224:D379,AF224:AF379))</f>
        <v>0</v>
      </c>
      <c r="AG381" s="329">
        <f>IF(AG222="kw",SUMPRODUCT(N224:N379,O224:O379,AG224:AG379),SUMPRODUCT(D224:D379,AG224:AG379))</f>
        <v>0</v>
      </c>
      <c r="AH381" s="329">
        <f>IF(AH222="kw",SUMPRODUCT(N224:N379,O224:O379,AH224:AH379),SUMPRODUCT(D224:D379,AH224:AH379))</f>
        <v>0</v>
      </c>
      <c r="AI381" s="329">
        <f>IF(AI222="kw",SUMPRODUCT(N224:N379,O224:O379,AI224:AI379),SUMPRODUCT(D224:D379,AI224:AI379))</f>
        <v>0</v>
      </c>
      <c r="AJ381" s="329">
        <f>IF(AJ222="kw",SUMPRODUCT(N224:N379,O224:O379,AJ224:AJ379),SUMPRODUCT(D224:D379,AJ224:AJ379))</f>
        <v>0</v>
      </c>
      <c r="AK381" s="329">
        <f>IF(AK222="kw",SUMPRODUCT(N224:N379,O224:O379,AK224:AK379),SUMPRODUCT(D224:D379,AK224:AK379))</f>
        <v>0</v>
      </c>
      <c r="AL381" s="329">
        <f>IF(AL222="kw",SUMPRODUCT(N224:N379,O224:O379,AL224:AL379),SUMPRODUCT(D224:D379,AL224:AL379))</f>
        <v>0</v>
      </c>
      <c r="AM381" s="330"/>
    </row>
    <row r="382" spans="1:42" ht="15.75">
      <c r="B382" s="391" t="s">
        <v>275</v>
      </c>
      <c r="C382" s="392"/>
      <c r="D382" s="392"/>
      <c r="E382" s="392"/>
      <c r="F382" s="392"/>
      <c r="G382" s="392"/>
      <c r="H382" s="392"/>
      <c r="I382" s="392"/>
      <c r="J382" s="392"/>
      <c r="K382" s="392"/>
      <c r="L382" s="392"/>
      <c r="M382" s="392"/>
      <c r="N382" s="392"/>
      <c r="O382" s="392"/>
      <c r="P382" s="392"/>
      <c r="Q382" s="392"/>
      <c r="R382" s="392"/>
      <c r="S382" s="392"/>
      <c r="T382" s="392"/>
      <c r="U382" s="392"/>
      <c r="V382" s="392"/>
      <c r="W382" s="392"/>
      <c r="X382" s="392"/>
      <c r="Y382" s="392">
        <f>HLOOKUP(Y221,'2. LRAMVA Threshold'!$B$42:$Q$53,8,FALSE)</f>
        <v>384476</v>
      </c>
      <c r="Z382" s="392">
        <f>HLOOKUP(Z221,'2. LRAMVA Threshold'!$B$42:$Q$53,8,FALSE)</f>
        <v>220568</v>
      </c>
      <c r="AA382" s="392">
        <f>HLOOKUP(AA221,'2. LRAMVA Threshold'!$B$42:$Q$53,8,FALSE)</f>
        <v>958</v>
      </c>
      <c r="AB382" s="392">
        <f>HLOOKUP(AB221,'2. LRAMVA Threshold'!$B$42:$Q$53,8,FALSE)</f>
        <v>522</v>
      </c>
      <c r="AC382" s="392">
        <f>HLOOKUP(AC221,'2. LRAMVA Threshold'!$B$42:$Q$53,8,FALSE)</f>
        <v>2118</v>
      </c>
      <c r="AD382" s="392">
        <f>HLOOKUP(AD221,'2. LRAMVA Threshold'!$B$42:$Q$53,8,FALSE)</f>
        <v>1294</v>
      </c>
      <c r="AE382" s="392">
        <f>HLOOKUP(AE221,'2. LRAMVA Threshold'!$B$42:$Q$53,8,FALSE)</f>
        <v>0</v>
      </c>
      <c r="AF382" s="392">
        <f>HLOOKUP(AF221,'2. LRAMVA Threshold'!$B$42:$Q$53,8,FALSE)</f>
        <v>42</v>
      </c>
      <c r="AG382" s="392">
        <f>HLOOKUP(AG221,'2. LRAMVA Threshold'!$B$42:$Q$53,8,FALSE)</f>
        <v>0</v>
      </c>
      <c r="AH382" s="392">
        <f>HLOOKUP(AH221,'2. LRAMVA Threshold'!$B$42:$Q$53,8,FALSE)</f>
        <v>0</v>
      </c>
      <c r="AI382" s="392">
        <f>HLOOKUP(AI221,'2. LRAMVA Threshold'!$B$42:$Q$53,8,FALSE)</f>
        <v>0</v>
      </c>
      <c r="AJ382" s="392">
        <f>HLOOKUP(AJ221,'2. LRAMVA Threshold'!$B$42:$Q$53,8,FALSE)</f>
        <v>0</v>
      </c>
      <c r="AK382" s="392">
        <f>HLOOKUP(AK221,'2. LRAMVA Threshold'!$B$42:$Q$53,8,FALSE)</f>
        <v>0</v>
      </c>
      <c r="AL382" s="392">
        <f>HLOOKUP(AL221,'2. LRAMVA Threshold'!$B$42:$Q$53,8,FALSE)</f>
        <v>0</v>
      </c>
      <c r="AM382" s="393"/>
    </row>
    <row r="383" spans="1:42">
      <c r="B383" s="394"/>
      <c r="C383" s="432"/>
      <c r="D383" s="433"/>
      <c r="E383" s="433"/>
      <c r="F383" s="433"/>
      <c r="G383" s="433"/>
      <c r="H383" s="433"/>
      <c r="I383" s="433"/>
      <c r="J383" s="433"/>
      <c r="K383" s="433"/>
      <c r="L383" s="433"/>
      <c r="M383" s="433"/>
      <c r="N383" s="433"/>
      <c r="O383" s="434"/>
      <c r="P383" s="433"/>
      <c r="Q383" s="433"/>
      <c r="R383" s="433"/>
      <c r="S383" s="435"/>
      <c r="T383" s="435"/>
      <c r="U383" s="435"/>
      <c r="V383" s="435"/>
      <c r="W383" s="433"/>
      <c r="X383" s="433"/>
      <c r="Y383" s="436"/>
      <c r="Z383" s="436"/>
      <c r="AA383" s="436"/>
      <c r="AB383" s="436"/>
      <c r="AC383" s="436"/>
      <c r="AD383" s="436"/>
      <c r="AE383" s="436"/>
      <c r="AF383" s="399"/>
      <c r="AG383" s="399"/>
      <c r="AH383" s="399"/>
      <c r="AI383" s="399"/>
      <c r="AJ383" s="399"/>
      <c r="AK383" s="399"/>
      <c r="AL383" s="399"/>
      <c r="AM383" s="400"/>
    </row>
    <row r="384" spans="1:42">
      <c r="B384" s="324" t="s">
        <v>276</v>
      </c>
      <c r="C384" s="338"/>
      <c r="D384" s="338"/>
      <c r="E384" s="376"/>
      <c r="F384" s="376"/>
      <c r="G384" s="376"/>
      <c r="H384" s="376"/>
      <c r="I384" s="376"/>
      <c r="J384" s="376"/>
      <c r="K384" s="376"/>
      <c r="L384" s="376"/>
      <c r="M384" s="376"/>
      <c r="N384" s="376"/>
      <c r="O384" s="291"/>
      <c r="P384" s="340"/>
      <c r="Q384" s="340"/>
      <c r="R384" s="340"/>
      <c r="S384" s="339"/>
      <c r="T384" s="339"/>
      <c r="U384" s="339"/>
      <c r="V384" s="339"/>
      <c r="W384" s="340"/>
      <c r="X384" s="340"/>
      <c r="Y384" s="341">
        <f>HLOOKUP(Y$35,'3.  Distribution Rates'!$C$122:$P$133,8,FALSE)</f>
        <v>1.9199999999999998E-2</v>
      </c>
      <c r="Z384" s="341">
        <f>HLOOKUP(Z$35,'3.  Distribution Rates'!$C$122:$P$133,8,FALSE)</f>
        <v>1.09E-2</v>
      </c>
      <c r="AA384" s="341">
        <f>HLOOKUP(AA$35,'3.  Distribution Rates'!$C$122:$P$133,8,FALSE)</f>
        <v>2.3792</v>
      </c>
      <c r="AB384" s="341">
        <f>HLOOKUP(AB$35,'3.  Distribution Rates'!$C$122:$P$133,8,FALSE)</f>
        <v>1.1077999999999999</v>
      </c>
      <c r="AC384" s="341">
        <f>HLOOKUP(AC$35,'3.  Distribution Rates'!$C$122:$P$133,8,FALSE)</f>
        <v>1.748</v>
      </c>
      <c r="AD384" s="341">
        <f>HLOOKUP(AD$35,'3.  Distribution Rates'!$C$122:$P$133,8,FALSE)</f>
        <v>6.59E-2</v>
      </c>
      <c r="AE384" s="341">
        <f>HLOOKUP(AE$35,'3.  Distribution Rates'!$C$122:$P$133,8,FALSE)</f>
        <v>0</v>
      </c>
      <c r="AF384" s="341">
        <f>HLOOKUP(AF$35,'3.  Distribution Rates'!$C$122:$P$133,8,FALSE)</f>
        <v>24.372499999999999</v>
      </c>
      <c r="AG384" s="341">
        <f>HLOOKUP(AG$35,'3.  Distribution Rates'!$C$122:$P$133,8,FALSE)</f>
        <v>0</v>
      </c>
      <c r="AH384" s="341">
        <f>HLOOKUP(AH$35,'3.  Distribution Rates'!$C$122:$P$133,8,FALSE)</f>
        <v>0</v>
      </c>
      <c r="AI384" s="341">
        <f>HLOOKUP(AI$35,'3.  Distribution Rates'!$C$122:$P$133,8,FALSE)</f>
        <v>0</v>
      </c>
      <c r="AJ384" s="341">
        <f>HLOOKUP(AJ$35,'3.  Distribution Rates'!$C$122:$P$133,8,FALSE)</f>
        <v>0</v>
      </c>
      <c r="AK384" s="341">
        <f>HLOOKUP(AK$35,'3.  Distribution Rates'!$C$122:$P$133,8,FALSE)</f>
        <v>0</v>
      </c>
      <c r="AL384" s="341">
        <f>HLOOKUP(AL$35,'3.  Distribution Rates'!$C$122:$P$133,8,FALSE)</f>
        <v>0</v>
      </c>
      <c r="AM384" s="377"/>
      <c r="AN384" s="341"/>
      <c r="AO384" s="341"/>
      <c r="AP384" s="341"/>
    </row>
    <row r="385" spans="2:39">
      <c r="B385" s="324" t="s">
        <v>277</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LRAM'!Y139*Y384</f>
        <v>0</v>
      </c>
      <c r="Z385" s="378">
        <f>'4.  2011-2014 LRAM'!Z139*Z384</f>
        <v>0</v>
      </c>
      <c r="AA385" s="378">
        <f>'4.  2011-2014 LRAM'!AA139*AA384</f>
        <v>0</v>
      </c>
      <c r="AB385" s="378">
        <f>'4.  2011-2014 LRAM'!AB139*AB384</f>
        <v>0</v>
      </c>
      <c r="AC385" s="378">
        <f>'4.  2011-2014 LRAM'!AC139*AC384</f>
        <v>0</v>
      </c>
      <c r="AD385" s="378">
        <f>'4.  2011-2014 LRAM'!AD139*AD384</f>
        <v>0</v>
      </c>
      <c r="AE385" s="378">
        <f>'4.  2011-2014 LRAM'!AE139*AE384</f>
        <v>0</v>
      </c>
      <c r="AF385" s="378">
        <f>'4.  2011-2014 LRAM'!AF139*AF384</f>
        <v>0</v>
      </c>
      <c r="AG385" s="378">
        <f>'4.  2011-2014 LRAM'!AG139*AG384</f>
        <v>0</v>
      </c>
      <c r="AH385" s="378">
        <f>'4.  2011-2014 LRAM'!AH139*AH384</f>
        <v>0</v>
      </c>
      <c r="AI385" s="378">
        <f>'4.  2011-2014 LRAM'!AI139*AI384</f>
        <v>0</v>
      </c>
      <c r="AJ385" s="378">
        <f>'4.  2011-2014 LRAM'!AJ139*AJ384</f>
        <v>0</v>
      </c>
      <c r="AK385" s="378">
        <f>'4.  2011-2014 LRAM'!AK139*AK384</f>
        <v>0</v>
      </c>
      <c r="AL385" s="378">
        <f>'4.  2011-2014 LRAM'!AL139*AL384</f>
        <v>0</v>
      </c>
      <c r="AM385" s="629">
        <f>SUM(Y385:AL385)</f>
        <v>0</v>
      </c>
    </row>
    <row r="386" spans="2:39">
      <c r="B386" s="324" t="s">
        <v>278</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'4.  2011-2014 LRAM'!Y268*Y384</f>
        <v>962.95332097961739</v>
      </c>
      <c r="Z386" s="378">
        <f>'4.  2011-2014 LRAM'!Z268*Z384</f>
        <v>494.78625446179336</v>
      </c>
      <c r="AA386" s="378">
        <f>'4.  2011-2014 LRAM'!AA268*AA384</f>
        <v>418.38531430965514</v>
      </c>
      <c r="AB386" s="378">
        <f>'4.  2011-2014 LRAM'!AB268*AB384</f>
        <v>0</v>
      </c>
      <c r="AC386" s="378">
        <f>'4.  2011-2014 LRAM'!AC268*AC384</f>
        <v>0</v>
      </c>
      <c r="AD386" s="378">
        <f>'4.  2011-2014 LRAM'!AD268*AD384</f>
        <v>0</v>
      </c>
      <c r="AE386" s="378">
        <f>'4.  2011-2014 LRAM'!AE268*AE384</f>
        <v>0</v>
      </c>
      <c r="AF386" s="378">
        <f>'4.  2011-2014 LRAM'!AF268*AF384</f>
        <v>0</v>
      </c>
      <c r="AG386" s="378">
        <f>'4.  2011-2014 LRAM'!AG268*AG384</f>
        <v>0</v>
      </c>
      <c r="AH386" s="378">
        <f>'4.  2011-2014 LRAM'!AH268*AH384</f>
        <v>0</v>
      </c>
      <c r="AI386" s="378">
        <f>'4.  2011-2014 LRAM'!AI268*AI384</f>
        <v>0</v>
      </c>
      <c r="AJ386" s="378">
        <f>'4.  2011-2014 LRAM'!AJ268*AJ384</f>
        <v>0</v>
      </c>
      <c r="AK386" s="378">
        <f>'4.  2011-2014 LRAM'!AK268*AK384</f>
        <v>0</v>
      </c>
      <c r="AL386" s="378">
        <f>'4.  2011-2014 LRAM'!AL268*AL384</f>
        <v>0</v>
      </c>
      <c r="AM386" s="629">
        <f>SUM(Y386:AL386)</f>
        <v>1876.1248897510659</v>
      </c>
    </row>
    <row r="387" spans="2:39">
      <c r="B387" s="324" t="s">
        <v>279</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'4.  2011-2014 LRAM'!Y397*Y384</f>
        <v>1108.0434188958432</v>
      </c>
      <c r="Z387" s="378">
        <f>'4.  2011-2014 LRAM'!Z397*Z384</f>
        <v>1536.8857449146035</v>
      </c>
      <c r="AA387" s="378">
        <f>'4.  2011-2014 LRAM'!AA397*AA384</f>
        <v>292.21911341843622</v>
      </c>
      <c r="AB387" s="378">
        <f>'4.  2011-2014 LRAM'!AB397*AB384</f>
        <v>0</v>
      </c>
      <c r="AC387" s="378">
        <f>'4.  2011-2014 LRAM'!AC397*AC384</f>
        <v>0</v>
      </c>
      <c r="AD387" s="378">
        <f>'4.  2011-2014 LRAM'!AD397*AD384</f>
        <v>0</v>
      </c>
      <c r="AE387" s="378">
        <f>'4.  2011-2014 LRAM'!AE397*AE384</f>
        <v>0</v>
      </c>
      <c r="AF387" s="378">
        <f>'4.  2011-2014 LRAM'!AF397*AF384</f>
        <v>0</v>
      </c>
      <c r="AG387" s="378">
        <f>'4.  2011-2014 LRAM'!AG397*AG384</f>
        <v>0</v>
      </c>
      <c r="AH387" s="378">
        <f>'4.  2011-2014 LRAM'!AH397*AH384</f>
        <v>0</v>
      </c>
      <c r="AI387" s="378">
        <f>'4.  2011-2014 LRAM'!AI397*AI384</f>
        <v>0</v>
      </c>
      <c r="AJ387" s="378">
        <f>'4.  2011-2014 LRAM'!AJ397*AJ384</f>
        <v>0</v>
      </c>
      <c r="AK387" s="378">
        <f>'4.  2011-2014 LRAM'!AK397*AK384</f>
        <v>0</v>
      </c>
      <c r="AL387" s="378">
        <f>'4.  2011-2014 LRAM'!AL397*AL384</f>
        <v>0</v>
      </c>
      <c r="AM387" s="629">
        <f>SUM(Y387:AL387)</f>
        <v>2937.1482772288832</v>
      </c>
    </row>
    <row r="388" spans="2:39">
      <c r="B388" s="324" t="s">
        <v>280</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'4.  2011-2014 LRAM'!Y527*Y384</f>
        <v>2789.8571729488835</v>
      </c>
      <c r="Z388" s="378">
        <f>'4.  2011-2014 LRAM'!Z527*Z384</f>
        <v>2674.3056088331864</v>
      </c>
      <c r="AA388" s="378">
        <f>'4.  2011-2014 LRAM'!AA527*AA384</f>
        <v>512.68356441568096</v>
      </c>
      <c r="AB388" s="378">
        <f>'4.  2011-2014 LRAM'!AB527*AB384</f>
        <v>1222.6401581293212</v>
      </c>
      <c r="AC388" s="378">
        <f>'4.  2011-2014 LRAM'!AC527*AC384</f>
        <v>0</v>
      </c>
      <c r="AD388" s="378">
        <f>'4.  2011-2014 LRAM'!AD527*AD384</f>
        <v>0</v>
      </c>
      <c r="AE388" s="378">
        <f>'4.  2011-2014 LRAM'!AE527*AE384</f>
        <v>0</v>
      </c>
      <c r="AF388" s="378">
        <f>'4.  2011-2014 LRAM'!AF527*AF384</f>
        <v>0</v>
      </c>
      <c r="AG388" s="378">
        <f>'4.  2011-2014 LRAM'!AG527*AG384</f>
        <v>0</v>
      </c>
      <c r="AH388" s="378">
        <f>'4.  2011-2014 LRAM'!AH527*AH384</f>
        <v>0</v>
      </c>
      <c r="AI388" s="378">
        <f>'4.  2011-2014 LRAM'!AI527*AI384</f>
        <v>0</v>
      </c>
      <c r="AJ388" s="378">
        <f>'4.  2011-2014 LRAM'!AJ527*AJ384</f>
        <v>0</v>
      </c>
      <c r="AK388" s="378">
        <f>'4.  2011-2014 LRAM'!AK527*AK384</f>
        <v>0</v>
      </c>
      <c r="AL388" s="378">
        <f>'4.  2011-2014 LRAM'!AL527*AL384</f>
        <v>0</v>
      </c>
      <c r="AM388" s="629">
        <f t="shared" ref="AM388:AM390" si="1124">SUM(Y388:AL388)</f>
        <v>7199.486504327072</v>
      </c>
    </row>
    <row r="389" spans="2:39">
      <c r="B389" s="324" t="s">
        <v>281</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25">Y211*Y384</f>
        <v>2636.1215999999999</v>
      </c>
      <c r="Z389" s="378">
        <f t="shared" si="1125"/>
        <v>1775.611010877866</v>
      </c>
      <c r="AA389" s="378">
        <f t="shared" si="1125"/>
        <v>547.31382380378568</v>
      </c>
      <c r="AB389" s="378">
        <f t="shared" si="1125"/>
        <v>126.08979059949621</v>
      </c>
      <c r="AC389" s="378">
        <f t="shared" si="1125"/>
        <v>0</v>
      </c>
      <c r="AD389" s="378">
        <f t="shared" si="1125"/>
        <v>0</v>
      </c>
      <c r="AE389" s="378">
        <f t="shared" si="1125"/>
        <v>0</v>
      </c>
      <c r="AF389" s="378">
        <f t="shared" si="1125"/>
        <v>14749.104806025363</v>
      </c>
      <c r="AG389" s="378">
        <f t="shared" si="1125"/>
        <v>0</v>
      </c>
      <c r="AH389" s="378">
        <f t="shared" si="1125"/>
        <v>0</v>
      </c>
      <c r="AI389" s="378">
        <f t="shared" si="1125"/>
        <v>0</v>
      </c>
      <c r="AJ389" s="378">
        <f t="shared" si="1125"/>
        <v>0</v>
      </c>
      <c r="AK389" s="378">
        <f t="shared" si="1125"/>
        <v>0</v>
      </c>
      <c r="AL389" s="378">
        <f t="shared" si="1125"/>
        <v>0</v>
      </c>
      <c r="AM389" s="629">
        <f t="shared" si="1124"/>
        <v>19834.241031306512</v>
      </c>
    </row>
    <row r="390" spans="2:39">
      <c r="B390" s="324" t="s">
        <v>290</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Y381*Y384</f>
        <v>6181.7855999999992</v>
      </c>
      <c r="Z390" s="378">
        <f t="shared" ref="Z390:AL390" si="1126">Z381*Z384</f>
        <v>3107.3260845298037</v>
      </c>
      <c r="AA390" s="378">
        <f t="shared" si="1126"/>
        <v>671.77324947127988</v>
      </c>
      <c r="AB390" s="378">
        <f t="shared" si="1126"/>
        <v>700.45021514833036</v>
      </c>
      <c r="AC390" s="378">
        <f t="shared" si="1126"/>
        <v>0</v>
      </c>
      <c r="AD390" s="378">
        <f t="shared" si="1126"/>
        <v>0</v>
      </c>
      <c r="AE390" s="378">
        <f t="shared" si="1126"/>
        <v>0</v>
      </c>
      <c r="AF390" s="378">
        <f t="shared" si="1126"/>
        <v>0</v>
      </c>
      <c r="AG390" s="378">
        <f t="shared" si="1126"/>
        <v>0</v>
      </c>
      <c r="AH390" s="378">
        <f t="shared" si="1126"/>
        <v>0</v>
      </c>
      <c r="AI390" s="378">
        <f t="shared" si="1126"/>
        <v>0</v>
      </c>
      <c r="AJ390" s="378">
        <f t="shared" si="1126"/>
        <v>0</v>
      </c>
      <c r="AK390" s="378">
        <f t="shared" si="1126"/>
        <v>0</v>
      </c>
      <c r="AL390" s="378">
        <f t="shared" si="1126"/>
        <v>0</v>
      </c>
      <c r="AM390" s="629">
        <f t="shared" si="1124"/>
        <v>10661.335149149412</v>
      </c>
    </row>
    <row r="391" spans="2:39" ht="15.75">
      <c r="B391" s="349" t="s">
        <v>282</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SUM(Y385:Y390)</f>
        <v>13678.761112824344</v>
      </c>
      <c r="Z391" s="346">
        <f t="shared" ref="Z391:AE391" si="1127">SUM(Z385:Z390)</f>
        <v>9588.9147036172526</v>
      </c>
      <c r="AA391" s="346">
        <f t="shared" si="1127"/>
        <v>2442.3750654188379</v>
      </c>
      <c r="AB391" s="346">
        <f t="shared" si="1127"/>
        <v>2049.1801638771476</v>
      </c>
      <c r="AC391" s="346">
        <f t="shared" si="1127"/>
        <v>0</v>
      </c>
      <c r="AD391" s="346">
        <f t="shared" si="1127"/>
        <v>0</v>
      </c>
      <c r="AE391" s="346">
        <f t="shared" si="1127"/>
        <v>0</v>
      </c>
      <c r="AF391" s="346">
        <f>SUM(AF385:AF390)</f>
        <v>14749.104806025363</v>
      </c>
      <c r="AG391" s="346">
        <f t="shared" ref="AG391:AL391" si="1128">SUM(AG385:AG390)</f>
        <v>0</v>
      </c>
      <c r="AH391" s="346">
        <f t="shared" si="1128"/>
        <v>0</v>
      </c>
      <c r="AI391" s="346">
        <f t="shared" si="1128"/>
        <v>0</v>
      </c>
      <c r="AJ391" s="346">
        <f t="shared" si="1128"/>
        <v>0</v>
      </c>
      <c r="AK391" s="346">
        <f t="shared" si="1128"/>
        <v>0</v>
      </c>
      <c r="AL391" s="346">
        <f t="shared" si="1128"/>
        <v>0</v>
      </c>
      <c r="AM391" s="407">
        <f>SUM(AM385:AM390)</f>
        <v>42508.335851762946</v>
      </c>
    </row>
    <row r="392" spans="2:39" ht="15.75">
      <c r="B392" s="349" t="s">
        <v>283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Y382*Y384</f>
        <v>7381.9391999999998</v>
      </c>
      <c r="Z392" s="347">
        <f t="shared" ref="Z392:AE392" si="1129">Z382*Z384</f>
        <v>2404.1912000000002</v>
      </c>
      <c r="AA392" s="347">
        <f t="shared" si="1129"/>
        <v>2279.2736</v>
      </c>
      <c r="AB392" s="347">
        <f t="shared" si="1129"/>
        <v>578.27159999999992</v>
      </c>
      <c r="AC392" s="347">
        <f t="shared" si="1129"/>
        <v>3702.2640000000001</v>
      </c>
      <c r="AD392" s="347">
        <f t="shared" si="1129"/>
        <v>85.274600000000007</v>
      </c>
      <c r="AE392" s="347">
        <f t="shared" si="1129"/>
        <v>0</v>
      </c>
      <c r="AF392" s="347">
        <f>AF382*AF384</f>
        <v>1023.645</v>
      </c>
      <c r="AG392" s="347">
        <f t="shared" ref="AG392:AL392" si="1130">AG382*AG384</f>
        <v>0</v>
      </c>
      <c r="AH392" s="347">
        <f t="shared" si="1130"/>
        <v>0</v>
      </c>
      <c r="AI392" s="347">
        <f t="shared" si="1130"/>
        <v>0</v>
      </c>
      <c r="AJ392" s="347">
        <f t="shared" si="1130"/>
        <v>0</v>
      </c>
      <c r="AK392" s="347">
        <f t="shared" si="1130"/>
        <v>0</v>
      </c>
      <c r="AL392" s="347">
        <f t="shared" si="1130"/>
        <v>0</v>
      </c>
      <c r="AM392" s="407">
        <f>SUM(Y392:AL392)</f>
        <v>17454.859200000003</v>
      </c>
    </row>
    <row r="393" spans="2:39" ht="15.75">
      <c r="B393" s="349" t="s">
        <v>284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51"/>
      <c r="Z393" s="351"/>
      <c r="AA393" s="351"/>
      <c r="AB393" s="351"/>
      <c r="AC393" s="351"/>
      <c r="AD393" s="351"/>
      <c r="AE393" s="351"/>
      <c r="AF393" s="351"/>
      <c r="AG393" s="351"/>
      <c r="AH393" s="351"/>
      <c r="AI393" s="351"/>
      <c r="AJ393" s="351"/>
      <c r="AK393" s="351"/>
      <c r="AL393" s="351"/>
      <c r="AM393" s="407">
        <f>AM391-AM392</f>
        <v>25053.476651762943</v>
      </c>
    </row>
    <row r="394" spans="2:39">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352"/>
      <c r="Z394" s="352"/>
      <c r="AA394" s="352"/>
      <c r="AB394" s="352"/>
      <c r="AC394" s="352"/>
      <c r="AD394" s="352"/>
      <c r="AE394" s="352"/>
      <c r="AF394" s="352"/>
      <c r="AG394" s="352"/>
      <c r="AH394" s="352"/>
      <c r="AI394" s="352"/>
      <c r="AJ394" s="352"/>
      <c r="AK394" s="352"/>
      <c r="AL394" s="352"/>
      <c r="AM394" s="348"/>
    </row>
    <row r="395" spans="2:39">
      <c r="B395" s="439" t="s">
        <v>285</v>
      </c>
      <c r="C395" s="304"/>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SUMPRODUCT(E224:E379,Y224:Y379)</f>
        <v>321968</v>
      </c>
      <c r="Z395" s="291">
        <f>SUMPRODUCT(E224:E379,Z224:Z379)</f>
        <v>286911.34118820087</v>
      </c>
      <c r="AA395" s="291">
        <f t="shared" ref="AA395:AL395" si="1131">IF(AA222="kw",SUMPRODUCT($N$224:$N$379,$P$224:$P$379,AA224:AA379),SUMPRODUCT($E$224:$E$379,AA224:AA379))</f>
        <v>282.61345920416392</v>
      </c>
      <c r="AB395" s="291">
        <f t="shared" si="1131"/>
        <v>629.69899607860361</v>
      </c>
      <c r="AC395" s="291">
        <f t="shared" si="1131"/>
        <v>0</v>
      </c>
      <c r="AD395" s="291">
        <f t="shared" si="1131"/>
        <v>0</v>
      </c>
      <c r="AE395" s="291">
        <f t="shared" si="1131"/>
        <v>0</v>
      </c>
      <c r="AF395" s="291">
        <f t="shared" si="1131"/>
        <v>0</v>
      </c>
      <c r="AG395" s="291">
        <f t="shared" si="1131"/>
        <v>0</v>
      </c>
      <c r="AH395" s="291">
        <f t="shared" si="1131"/>
        <v>0</v>
      </c>
      <c r="AI395" s="291">
        <f t="shared" si="1131"/>
        <v>0</v>
      </c>
      <c r="AJ395" s="291">
        <f t="shared" si="1131"/>
        <v>0</v>
      </c>
      <c r="AK395" s="291">
        <f t="shared" si="1131"/>
        <v>0</v>
      </c>
      <c r="AL395" s="291">
        <f t="shared" si="1131"/>
        <v>0</v>
      </c>
      <c r="AM395" s="348"/>
    </row>
    <row r="396" spans="2:39">
      <c r="B396" s="439" t="s">
        <v>286</v>
      </c>
      <c r="C396" s="304"/>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SUMPRODUCT(F224:F379,Y224:Y379)</f>
        <v>321968</v>
      </c>
      <c r="Z396" s="291">
        <f>SUMPRODUCT(F224:F379,Z224:Z379)</f>
        <v>286911.34118820087</v>
      </c>
      <c r="AA396" s="291">
        <f t="shared" ref="AA396:AL396" si="1132">IF(AA222="kw",SUMPRODUCT($N$224:$N$379,$Q$224:$Q$379,AA224:AA379),SUMPRODUCT($F$224:$F$379,AA224:AA379))</f>
        <v>282.61345920416392</v>
      </c>
      <c r="AB396" s="291">
        <f t="shared" si="1132"/>
        <v>629.69899607860361</v>
      </c>
      <c r="AC396" s="291">
        <f t="shared" si="1132"/>
        <v>0</v>
      </c>
      <c r="AD396" s="291">
        <f t="shared" si="1132"/>
        <v>0</v>
      </c>
      <c r="AE396" s="291">
        <f t="shared" si="1132"/>
        <v>0</v>
      </c>
      <c r="AF396" s="291">
        <f t="shared" si="1132"/>
        <v>0</v>
      </c>
      <c r="AG396" s="291">
        <f t="shared" si="1132"/>
        <v>0</v>
      </c>
      <c r="AH396" s="291">
        <f t="shared" si="1132"/>
        <v>0</v>
      </c>
      <c r="AI396" s="291">
        <f t="shared" si="1132"/>
        <v>0</v>
      </c>
      <c r="AJ396" s="291">
        <f t="shared" si="1132"/>
        <v>0</v>
      </c>
      <c r="AK396" s="291">
        <f t="shared" si="1132"/>
        <v>0</v>
      </c>
      <c r="AL396" s="291">
        <f t="shared" si="1132"/>
        <v>0</v>
      </c>
      <c r="AM396" s="337"/>
    </row>
    <row r="397" spans="2:39">
      <c r="B397" s="439" t="s">
        <v>287</v>
      </c>
      <c r="C397" s="304"/>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SUMPRODUCT(G224:G379,Y224:Y379)</f>
        <v>321968</v>
      </c>
      <c r="Z397" s="291">
        <f>SUMPRODUCT(G224:G379,Z224:Z379)</f>
        <v>286911.34118820087</v>
      </c>
      <c r="AA397" s="291">
        <f t="shared" ref="AA397:AL397" si="1133">IF(AA222="kw",SUMPRODUCT($N$224:$N$379,$R$224:$R$379,AA224:AA379),SUMPRODUCT($G$224:$G$379,AA224:AA379))</f>
        <v>282.61345920416392</v>
      </c>
      <c r="AB397" s="291">
        <f t="shared" si="1133"/>
        <v>629.69899607860361</v>
      </c>
      <c r="AC397" s="291">
        <f t="shared" si="1133"/>
        <v>0</v>
      </c>
      <c r="AD397" s="291">
        <f t="shared" si="1133"/>
        <v>0</v>
      </c>
      <c r="AE397" s="291">
        <f t="shared" si="1133"/>
        <v>0</v>
      </c>
      <c r="AF397" s="291">
        <f t="shared" si="1133"/>
        <v>0</v>
      </c>
      <c r="AG397" s="291">
        <f t="shared" si="1133"/>
        <v>0</v>
      </c>
      <c r="AH397" s="291">
        <f t="shared" si="1133"/>
        <v>0</v>
      </c>
      <c r="AI397" s="291">
        <f t="shared" si="1133"/>
        <v>0</v>
      </c>
      <c r="AJ397" s="291">
        <f t="shared" si="1133"/>
        <v>0</v>
      </c>
      <c r="AK397" s="291">
        <f t="shared" si="1133"/>
        <v>0</v>
      </c>
      <c r="AL397" s="291">
        <f t="shared" si="1133"/>
        <v>0</v>
      </c>
      <c r="AM397" s="337"/>
    </row>
    <row r="398" spans="2:39">
      <c r="B398" s="440" t="s">
        <v>288</v>
      </c>
      <c r="C398" s="364"/>
      <c r="D398" s="384"/>
      <c r="E398" s="384"/>
      <c r="F398" s="384"/>
      <c r="G398" s="384"/>
      <c r="H398" s="384"/>
      <c r="I398" s="384"/>
      <c r="J398" s="384"/>
      <c r="K398" s="384"/>
      <c r="L398" s="384"/>
      <c r="M398" s="384"/>
      <c r="N398" s="384"/>
      <c r="O398" s="383"/>
      <c r="P398" s="384"/>
      <c r="Q398" s="384"/>
      <c r="R398" s="384"/>
      <c r="S398" s="364"/>
      <c r="T398" s="385"/>
      <c r="U398" s="385"/>
      <c r="V398" s="384"/>
      <c r="W398" s="384"/>
      <c r="X398" s="385"/>
      <c r="Y398" s="326">
        <f>SUMPRODUCT(H224:H379,Y224:Y379)</f>
        <v>321968</v>
      </c>
      <c r="Z398" s="326">
        <f>SUMPRODUCT(H224:H379,Z224:Z379)</f>
        <v>277328.34118820087</v>
      </c>
      <c r="AA398" s="326">
        <f t="shared" ref="AA398:AL398" si="1134">IF(AA222="kw",SUMPRODUCT($N$224:$N$379,$S$224:$S$379,AA224:AA379),SUMPRODUCT($H$224:$H$379,AA224:AA379))</f>
        <v>282.61345920416392</v>
      </c>
      <c r="AB398" s="326">
        <f t="shared" si="1134"/>
        <v>629.69899607860361</v>
      </c>
      <c r="AC398" s="326">
        <f t="shared" si="1134"/>
        <v>0</v>
      </c>
      <c r="AD398" s="326">
        <f t="shared" si="1134"/>
        <v>0</v>
      </c>
      <c r="AE398" s="326">
        <f t="shared" si="1134"/>
        <v>0</v>
      </c>
      <c r="AF398" s="326">
        <f t="shared" si="1134"/>
        <v>0</v>
      </c>
      <c r="AG398" s="326">
        <f t="shared" si="1134"/>
        <v>0</v>
      </c>
      <c r="AH398" s="326">
        <f t="shared" si="1134"/>
        <v>0</v>
      </c>
      <c r="AI398" s="326">
        <f t="shared" si="1134"/>
        <v>0</v>
      </c>
      <c r="AJ398" s="326">
        <f t="shared" si="1134"/>
        <v>0</v>
      </c>
      <c r="AK398" s="326">
        <f t="shared" si="1134"/>
        <v>0</v>
      </c>
      <c r="AL398" s="326">
        <f t="shared" si="1134"/>
        <v>0</v>
      </c>
      <c r="AM398" s="386"/>
    </row>
    <row r="399" spans="2:39" ht="21" customHeight="1">
      <c r="B399" s="368" t="s">
        <v>587</v>
      </c>
      <c r="C399" s="387"/>
      <c r="D399" s="388"/>
      <c r="E399" s="388"/>
      <c r="F399" s="388"/>
      <c r="G399" s="388"/>
      <c r="H399" s="388"/>
      <c r="I399" s="388"/>
      <c r="J399" s="388"/>
      <c r="K399" s="388"/>
      <c r="L399" s="388"/>
      <c r="M399" s="388"/>
      <c r="N399" s="388"/>
      <c r="O399" s="388"/>
      <c r="P399" s="388"/>
      <c r="Q399" s="388"/>
      <c r="R399" s="388"/>
      <c r="S399" s="371"/>
      <c r="T399" s="372"/>
      <c r="U399" s="388"/>
      <c r="V399" s="388"/>
      <c r="W399" s="388"/>
      <c r="X399" s="388"/>
      <c r="Y399" s="409"/>
      <c r="Z399" s="409"/>
      <c r="AA399" s="409"/>
      <c r="AB399" s="409"/>
      <c r="AC399" s="409"/>
      <c r="AD399" s="409"/>
      <c r="AE399" s="409"/>
      <c r="AF399" s="409"/>
      <c r="AG399" s="409"/>
      <c r="AH399" s="409"/>
      <c r="AI399" s="409"/>
      <c r="AJ399" s="409"/>
      <c r="AK399" s="409"/>
      <c r="AL399" s="409"/>
      <c r="AM399" s="389"/>
    </row>
    <row r="402" spans="1:39" ht="15.75">
      <c r="B402" s="280" t="s">
        <v>291</v>
      </c>
      <c r="C402" s="281"/>
      <c r="D402" s="590" t="s">
        <v>525</v>
      </c>
      <c r="E402" s="253"/>
      <c r="F402" s="592"/>
      <c r="G402" s="253"/>
      <c r="H402" s="253"/>
      <c r="I402" s="253"/>
      <c r="J402" s="253"/>
      <c r="K402" s="253"/>
      <c r="L402" s="253"/>
      <c r="M402" s="253"/>
      <c r="N402" s="253"/>
      <c r="O402" s="281"/>
      <c r="P402" s="253"/>
      <c r="Q402" s="253"/>
      <c r="R402" s="253"/>
      <c r="S402" s="253"/>
      <c r="T402" s="253"/>
      <c r="U402" s="253"/>
      <c r="V402" s="253"/>
      <c r="W402" s="253"/>
      <c r="X402" s="253"/>
      <c r="Y402" s="270"/>
      <c r="Z402" s="267"/>
      <c r="AA402" s="267"/>
      <c r="AB402" s="267"/>
      <c r="AC402" s="267"/>
      <c r="AD402" s="267"/>
      <c r="AE402" s="267"/>
      <c r="AF402" s="267"/>
      <c r="AG402" s="267"/>
      <c r="AH402" s="267"/>
      <c r="AI402" s="267"/>
      <c r="AJ402" s="267"/>
      <c r="AK402" s="267"/>
      <c r="AL402" s="267"/>
      <c r="AM402" s="282"/>
    </row>
    <row r="403" spans="1:39" ht="33.75" customHeight="1">
      <c r="B403" s="831" t="s">
        <v>211</v>
      </c>
      <c r="C403" s="833" t="s">
        <v>33</v>
      </c>
      <c r="D403" s="284" t="s">
        <v>421</v>
      </c>
      <c r="E403" s="835" t="s">
        <v>209</v>
      </c>
      <c r="F403" s="836"/>
      <c r="G403" s="836"/>
      <c r="H403" s="836"/>
      <c r="I403" s="836"/>
      <c r="J403" s="836"/>
      <c r="K403" s="836"/>
      <c r="L403" s="836"/>
      <c r="M403" s="837"/>
      <c r="N403" s="841" t="s">
        <v>213</v>
      </c>
      <c r="O403" s="284" t="s">
        <v>422</v>
      </c>
      <c r="P403" s="835" t="s">
        <v>212</v>
      </c>
      <c r="Q403" s="836"/>
      <c r="R403" s="836"/>
      <c r="S403" s="836"/>
      <c r="T403" s="836"/>
      <c r="U403" s="836"/>
      <c r="V403" s="836"/>
      <c r="W403" s="836"/>
      <c r="X403" s="837"/>
      <c r="Y403" s="838" t="s">
        <v>243</v>
      </c>
      <c r="Z403" s="839"/>
      <c r="AA403" s="839"/>
      <c r="AB403" s="839"/>
      <c r="AC403" s="839"/>
      <c r="AD403" s="839"/>
      <c r="AE403" s="839"/>
      <c r="AF403" s="839"/>
      <c r="AG403" s="839"/>
      <c r="AH403" s="839"/>
      <c r="AI403" s="839"/>
      <c r="AJ403" s="839"/>
      <c r="AK403" s="839"/>
      <c r="AL403" s="839"/>
      <c r="AM403" s="840"/>
    </row>
    <row r="404" spans="1:39" ht="61.5" customHeight="1">
      <c r="B404" s="832"/>
      <c r="C404" s="834"/>
      <c r="D404" s="285">
        <v>2017</v>
      </c>
      <c r="E404" s="285">
        <v>2018</v>
      </c>
      <c r="F404" s="285">
        <v>2019</v>
      </c>
      <c r="G404" s="285">
        <v>2020</v>
      </c>
      <c r="H404" s="285">
        <v>2021</v>
      </c>
      <c r="I404" s="285">
        <v>2022</v>
      </c>
      <c r="J404" s="285">
        <v>2023</v>
      </c>
      <c r="K404" s="285">
        <v>2024</v>
      </c>
      <c r="L404" s="285">
        <v>2025</v>
      </c>
      <c r="M404" s="285">
        <v>2026</v>
      </c>
      <c r="N404" s="842"/>
      <c r="O404" s="285">
        <v>2017</v>
      </c>
      <c r="P404" s="285">
        <v>2018</v>
      </c>
      <c r="Q404" s="285">
        <v>2019</v>
      </c>
      <c r="R404" s="285">
        <v>2020</v>
      </c>
      <c r="S404" s="285">
        <v>2021</v>
      </c>
      <c r="T404" s="285">
        <v>2022</v>
      </c>
      <c r="U404" s="285">
        <v>2023</v>
      </c>
      <c r="V404" s="285">
        <v>2024</v>
      </c>
      <c r="W404" s="285">
        <v>2025</v>
      </c>
      <c r="X404" s="285">
        <v>2026</v>
      </c>
      <c r="Y404" s="285" t="str">
        <f>'1.  LRAMVA Summary'!D52</f>
        <v>Residential</v>
      </c>
      <c r="Z404" s="285" t="str">
        <f>'1.  LRAMVA Summary'!E52</f>
        <v>GS&lt;50 kW</v>
      </c>
      <c r="AA404" s="285" t="str">
        <f>'1.  LRAMVA Summary'!F52</f>
        <v>GS 50 to 499 kW</v>
      </c>
      <c r="AB404" s="285" t="str">
        <f>'1.  LRAMVA Summary'!G52</f>
        <v>GS 500 to 4,999 kW</v>
      </c>
      <c r="AC404" s="285" t="str">
        <f>'1.  LRAMVA Summary'!H52</f>
        <v>Large Use</v>
      </c>
      <c r="AD404" s="285" t="str">
        <f>'1.  LRAMVA Summary'!I52</f>
        <v>Unmetered Scattered Load</v>
      </c>
      <c r="AE404" s="285" t="str">
        <f>'1.  LRAMVA Summary'!J52</f>
        <v>Sentinel Lighting</v>
      </c>
      <c r="AF404" s="285" t="str">
        <f>'1.  LRAMVA Summary'!K52</f>
        <v>Street Lighting</v>
      </c>
      <c r="AG404" s="285" t="str">
        <f>'1.  LRAMVA Summary'!L52</f>
        <v/>
      </c>
      <c r="AH404" s="285" t="str">
        <f>'1.  LRAMVA Summary'!M52</f>
        <v/>
      </c>
      <c r="AI404" s="285" t="str">
        <f>'1.  LRAMVA Summary'!N52</f>
        <v/>
      </c>
      <c r="AJ404" s="285" t="str">
        <f>'1.  LRAMVA Summary'!O52</f>
        <v/>
      </c>
      <c r="AK404" s="285" t="str">
        <f>'1.  LRAMVA Summary'!P52</f>
        <v/>
      </c>
      <c r="AL404" s="285" t="str">
        <f>'1.  LRAMVA Summary'!Q52</f>
        <v/>
      </c>
      <c r="AM404" s="287" t="str">
        <f>'1.  LRAMVA Summary'!R52</f>
        <v>Total</v>
      </c>
    </row>
    <row r="405" spans="1:39" ht="15.75" hidden="1" customHeight="1">
      <c r="A405" s="532"/>
      <c r="B405" s="524" t="s">
        <v>503</v>
      </c>
      <c r="C405" s="289"/>
      <c r="D405" s="289"/>
      <c r="E405" s="289"/>
      <c r="F405" s="289"/>
      <c r="G405" s="289"/>
      <c r="H405" s="289"/>
      <c r="I405" s="289"/>
      <c r="J405" s="289"/>
      <c r="K405" s="289"/>
      <c r="L405" s="289"/>
      <c r="M405" s="289"/>
      <c r="N405" s="290"/>
      <c r="O405" s="289"/>
      <c r="P405" s="289"/>
      <c r="Q405" s="289"/>
      <c r="R405" s="289"/>
      <c r="S405" s="289"/>
      <c r="T405" s="289"/>
      <c r="U405" s="289"/>
      <c r="V405" s="289"/>
      <c r="W405" s="289"/>
      <c r="X405" s="289"/>
      <c r="Y405" s="291" t="str">
        <f>'1.  LRAMVA Summary'!D53</f>
        <v>kWh</v>
      </c>
      <c r="Z405" s="291" t="str">
        <f>'1.  LRAMVA Summary'!E53</f>
        <v>kWh</v>
      </c>
      <c r="AA405" s="291" t="str">
        <f>'1.  LRAMVA Summary'!F53</f>
        <v>kW</v>
      </c>
      <c r="AB405" s="291" t="str">
        <f>'1.  LRAMVA Summary'!G53</f>
        <v>kW</v>
      </c>
      <c r="AC405" s="291" t="str">
        <f>'1.  LRAMVA Summary'!H53</f>
        <v>kW</v>
      </c>
      <c r="AD405" s="291" t="str">
        <f>'1.  LRAMVA Summary'!I53</f>
        <v>kWh</v>
      </c>
      <c r="AE405" s="291" t="str">
        <f>'1.  LRAMVA Summary'!J53</f>
        <v>kW</v>
      </c>
      <c r="AF405" s="291" t="str">
        <f>'1.  LRAMVA Summary'!K53</f>
        <v>kW</v>
      </c>
      <c r="AG405" s="291">
        <f>'1.  LRAMVA Summary'!L53</f>
        <v>0</v>
      </c>
      <c r="AH405" s="291">
        <f>'1.  LRAMVA Summary'!M53</f>
        <v>0</v>
      </c>
      <c r="AI405" s="291">
        <f>'1.  LRAMVA Summary'!N53</f>
        <v>0</v>
      </c>
      <c r="AJ405" s="291">
        <f>'1.  LRAMVA Summary'!O53</f>
        <v>0</v>
      </c>
      <c r="AK405" s="291">
        <f>'1.  LRAMVA Summary'!P53</f>
        <v>0</v>
      </c>
      <c r="AL405" s="291">
        <f>'1.  LRAMVA Summary'!Q53</f>
        <v>0</v>
      </c>
      <c r="AM405" s="292"/>
    </row>
    <row r="406" spans="1:39" ht="15.75" hidden="1" outlineLevel="1">
      <c r="A406" s="532"/>
      <c r="B406" s="504" t="s">
        <v>496</v>
      </c>
      <c r="C406" s="289"/>
      <c r="D406" s="289"/>
      <c r="E406" s="289"/>
      <c r="F406" s="289"/>
      <c r="G406" s="289"/>
      <c r="H406" s="289"/>
      <c r="I406" s="289"/>
      <c r="J406" s="289"/>
      <c r="K406" s="289"/>
      <c r="L406" s="289"/>
      <c r="M406" s="289"/>
      <c r="N406" s="290"/>
      <c r="O406" s="289"/>
      <c r="P406" s="289"/>
      <c r="Q406" s="289"/>
      <c r="R406" s="289"/>
      <c r="S406" s="289"/>
      <c r="T406" s="289"/>
      <c r="U406" s="289"/>
      <c r="V406" s="289"/>
      <c r="W406" s="289"/>
      <c r="X406" s="289"/>
      <c r="Y406" s="291"/>
      <c r="Z406" s="291"/>
      <c r="AA406" s="291"/>
      <c r="AB406" s="291"/>
      <c r="AC406" s="291"/>
      <c r="AD406" s="291"/>
      <c r="AE406" s="291"/>
      <c r="AF406" s="291"/>
      <c r="AG406" s="291"/>
      <c r="AH406" s="291"/>
      <c r="AI406" s="291"/>
      <c r="AJ406" s="291"/>
      <c r="AK406" s="291"/>
      <c r="AL406" s="291"/>
      <c r="AM406" s="292"/>
    </row>
    <row r="407" spans="1:39" hidden="1" outlineLevel="1">
      <c r="A407" s="532">
        <v>1</v>
      </c>
      <c r="B407" s="428" t="s">
        <v>95</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idden="1"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35">Z407</f>
        <v>0</v>
      </c>
      <c r="AA408" s="411">
        <f t="shared" ref="AA408" si="1136">AA407</f>
        <v>0</v>
      </c>
      <c r="AB408" s="411">
        <f t="shared" ref="AB408" si="1137">AB407</f>
        <v>0</v>
      </c>
      <c r="AC408" s="411">
        <f t="shared" ref="AC408" si="1138">AC407</f>
        <v>0</v>
      </c>
      <c r="AD408" s="411">
        <f t="shared" ref="AD408" si="1139">AD407</f>
        <v>0</v>
      </c>
      <c r="AE408" s="411">
        <f t="shared" ref="AE408" si="1140">AE407</f>
        <v>0</v>
      </c>
      <c r="AF408" s="411">
        <f t="shared" ref="AF408" si="1141">AF407</f>
        <v>0</v>
      </c>
      <c r="AG408" s="411">
        <f t="shared" ref="AG408" si="1142">AG407</f>
        <v>0</v>
      </c>
      <c r="AH408" s="411">
        <f t="shared" ref="AH408" si="1143">AH407</f>
        <v>0</v>
      </c>
      <c r="AI408" s="411">
        <f t="shared" ref="AI408" si="1144">AI407</f>
        <v>0</v>
      </c>
      <c r="AJ408" s="411">
        <f t="shared" ref="AJ408" si="1145">AJ407</f>
        <v>0</v>
      </c>
      <c r="AK408" s="411">
        <f t="shared" ref="AK408" si="1146">AK407</f>
        <v>0</v>
      </c>
      <c r="AL408" s="411">
        <f t="shared" ref="AL408" si="1147">AL407</f>
        <v>0</v>
      </c>
      <c r="AM408" s="297"/>
    </row>
    <row r="409" spans="1:39" ht="15.75" hidden="1" outlineLevel="1">
      <c r="A409" s="532"/>
      <c r="B409" s="525"/>
      <c r="C409" s="299"/>
      <c r="D409" s="299"/>
      <c r="E409" s="299"/>
      <c r="F409" s="299"/>
      <c r="G409" s="299"/>
      <c r="H409" s="299"/>
      <c r="I409" s="299"/>
      <c r="J409" s="299"/>
      <c r="K409" s="299"/>
      <c r="L409" s="299"/>
      <c r="M409" s="299"/>
      <c r="N409" s="300"/>
      <c r="O409" s="299"/>
      <c r="P409" s="299"/>
      <c r="Q409" s="299"/>
      <c r="R409" s="299"/>
      <c r="S409" s="299"/>
      <c r="T409" s="299"/>
      <c r="U409" s="299"/>
      <c r="V409" s="299"/>
      <c r="W409" s="299"/>
      <c r="X409" s="299"/>
      <c r="Y409" s="412"/>
      <c r="Z409" s="413"/>
      <c r="AA409" s="413"/>
      <c r="AB409" s="413"/>
      <c r="AC409" s="413"/>
      <c r="AD409" s="413"/>
      <c r="AE409" s="413"/>
      <c r="AF409" s="413"/>
      <c r="AG409" s="413"/>
      <c r="AH409" s="413"/>
      <c r="AI409" s="413"/>
      <c r="AJ409" s="413"/>
      <c r="AK409" s="413"/>
      <c r="AL409" s="413"/>
      <c r="AM409" s="302"/>
    </row>
    <row r="410" spans="1:39" hidden="1" outlineLevel="1">
      <c r="A410" s="532">
        <v>2</v>
      </c>
      <c r="B410" s="428" t="s">
        <v>96</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idden="1"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48">Z410</f>
        <v>0</v>
      </c>
      <c r="AA411" s="411">
        <f t="shared" ref="AA411" si="1149">AA410</f>
        <v>0</v>
      </c>
      <c r="AB411" s="411">
        <f t="shared" ref="AB411" si="1150">AB410</f>
        <v>0</v>
      </c>
      <c r="AC411" s="411">
        <f t="shared" ref="AC411" si="1151">AC410</f>
        <v>0</v>
      </c>
      <c r="AD411" s="411">
        <f t="shared" ref="AD411" si="1152">AD410</f>
        <v>0</v>
      </c>
      <c r="AE411" s="411">
        <f t="shared" ref="AE411" si="1153">AE410</f>
        <v>0</v>
      </c>
      <c r="AF411" s="411">
        <f t="shared" ref="AF411" si="1154">AF410</f>
        <v>0</v>
      </c>
      <c r="AG411" s="411">
        <f t="shared" ref="AG411" si="1155">AG410</f>
        <v>0</v>
      </c>
      <c r="AH411" s="411">
        <f t="shared" ref="AH411" si="1156">AH410</f>
        <v>0</v>
      </c>
      <c r="AI411" s="411">
        <f t="shared" ref="AI411" si="1157">AI410</f>
        <v>0</v>
      </c>
      <c r="AJ411" s="411">
        <f t="shared" ref="AJ411" si="1158">AJ410</f>
        <v>0</v>
      </c>
      <c r="AK411" s="411">
        <f t="shared" ref="AK411" si="1159">AK410</f>
        <v>0</v>
      </c>
      <c r="AL411" s="411">
        <f t="shared" ref="AL411" si="1160">AL410</f>
        <v>0</v>
      </c>
      <c r="AM411" s="297"/>
    </row>
    <row r="412" spans="1:39" ht="15.75" hidden="1" outlineLevel="1">
      <c r="A412" s="532"/>
      <c r="B412" s="525"/>
      <c r="C412" s="299"/>
      <c r="D412" s="304"/>
      <c r="E412" s="304"/>
      <c r="F412" s="304"/>
      <c r="G412" s="304"/>
      <c r="H412" s="304"/>
      <c r="I412" s="304"/>
      <c r="J412" s="304"/>
      <c r="K412" s="304"/>
      <c r="L412" s="304"/>
      <c r="M412" s="304"/>
      <c r="N412" s="300"/>
      <c r="O412" s="304"/>
      <c r="P412" s="304"/>
      <c r="Q412" s="304"/>
      <c r="R412" s="304"/>
      <c r="S412" s="304"/>
      <c r="T412" s="304"/>
      <c r="U412" s="304"/>
      <c r="V412" s="304"/>
      <c r="W412" s="304"/>
      <c r="X412" s="304"/>
      <c r="Y412" s="412"/>
      <c r="Z412" s="413"/>
      <c r="AA412" s="413"/>
      <c r="AB412" s="413"/>
      <c r="AC412" s="413"/>
      <c r="AD412" s="413"/>
      <c r="AE412" s="413"/>
      <c r="AF412" s="413"/>
      <c r="AG412" s="413"/>
      <c r="AH412" s="413"/>
      <c r="AI412" s="413"/>
      <c r="AJ412" s="413"/>
      <c r="AK412" s="413"/>
      <c r="AL412" s="413"/>
      <c r="AM412" s="302"/>
    </row>
    <row r="413" spans="1:39" hidden="1" outlineLevel="1">
      <c r="A413" s="532">
        <v>3</v>
      </c>
      <c r="B413" s="428" t="s">
        <v>97</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idden="1"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61">Z413</f>
        <v>0</v>
      </c>
      <c r="AA414" s="411">
        <f t="shared" ref="AA414" si="1162">AA413</f>
        <v>0</v>
      </c>
      <c r="AB414" s="411">
        <f t="shared" ref="AB414" si="1163">AB413</f>
        <v>0</v>
      </c>
      <c r="AC414" s="411">
        <f t="shared" ref="AC414" si="1164">AC413</f>
        <v>0</v>
      </c>
      <c r="AD414" s="411">
        <f t="shared" ref="AD414" si="1165">AD413</f>
        <v>0</v>
      </c>
      <c r="AE414" s="411">
        <f t="shared" ref="AE414" si="1166">AE413</f>
        <v>0</v>
      </c>
      <c r="AF414" s="411">
        <f t="shared" ref="AF414" si="1167">AF413</f>
        <v>0</v>
      </c>
      <c r="AG414" s="411">
        <f t="shared" ref="AG414" si="1168">AG413</f>
        <v>0</v>
      </c>
      <c r="AH414" s="411">
        <f t="shared" ref="AH414" si="1169">AH413</f>
        <v>0</v>
      </c>
      <c r="AI414" s="411">
        <f t="shared" ref="AI414" si="1170">AI413</f>
        <v>0</v>
      </c>
      <c r="AJ414" s="411">
        <f t="shared" ref="AJ414" si="1171">AJ413</f>
        <v>0</v>
      </c>
      <c r="AK414" s="411">
        <f t="shared" ref="AK414" si="1172">AK413</f>
        <v>0</v>
      </c>
      <c r="AL414" s="411">
        <f t="shared" ref="AL414" si="1173">AL413</f>
        <v>0</v>
      </c>
      <c r="AM414" s="297"/>
    </row>
    <row r="415" spans="1:39" hidden="1" outlineLevel="1">
      <c r="A415" s="532"/>
      <c r="B415" s="431"/>
      <c r="C415" s="305"/>
      <c r="D415" s="291"/>
      <c r="E415" s="291"/>
      <c r="F415" s="291"/>
      <c r="G415" s="291"/>
      <c r="H415" s="291"/>
      <c r="I415" s="291"/>
      <c r="J415" s="291"/>
      <c r="K415" s="291"/>
      <c r="L415" s="291"/>
      <c r="M415" s="291"/>
      <c r="N415" s="291"/>
      <c r="O415" s="291"/>
      <c r="P415" s="291"/>
      <c r="Q415" s="291"/>
      <c r="R415" s="291"/>
      <c r="S415" s="291"/>
      <c r="T415" s="291"/>
      <c r="U415" s="291"/>
      <c r="V415" s="291"/>
      <c r="W415" s="291"/>
      <c r="X415" s="291"/>
      <c r="Y415" s="412"/>
      <c r="Z415" s="412"/>
      <c r="AA415" s="412"/>
      <c r="AB415" s="412"/>
      <c r="AC415" s="412"/>
      <c r="AD415" s="412"/>
      <c r="AE415" s="412"/>
      <c r="AF415" s="412"/>
      <c r="AG415" s="412"/>
      <c r="AH415" s="412"/>
      <c r="AI415" s="412"/>
      <c r="AJ415" s="412"/>
      <c r="AK415" s="412"/>
      <c r="AL415" s="412"/>
      <c r="AM415" s="306"/>
    </row>
    <row r="416" spans="1:39" hidden="1" outlineLevel="1">
      <c r="A416" s="532">
        <v>4</v>
      </c>
      <c r="B416" s="520" t="s">
        <v>677</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idden="1"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74">Z416</f>
        <v>0</v>
      </c>
      <c r="AA417" s="411">
        <f t="shared" ref="AA417" si="1175">AA416</f>
        <v>0</v>
      </c>
      <c r="AB417" s="411">
        <f t="shared" ref="AB417" si="1176">AB416</f>
        <v>0</v>
      </c>
      <c r="AC417" s="411">
        <f t="shared" ref="AC417" si="1177">AC416</f>
        <v>0</v>
      </c>
      <c r="AD417" s="411">
        <f t="shared" ref="AD417" si="1178">AD416</f>
        <v>0</v>
      </c>
      <c r="AE417" s="411">
        <f t="shared" ref="AE417" si="1179">AE416</f>
        <v>0</v>
      </c>
      <c r="AF417" s="411">
        <f t="shared" ref="AF417" si="1180">AF416</f>
        <v>0</v>
      </c>
      <c r="AG417" s="411">
        <f t="shared" ref="AG417" si="1181">AG416</f>
        <v>0</v>
      </c>
      <c r="AH417" s="411">
        <f t="shared" ref="AH417" si="1182">AH416</f>
        <v>0</v>
      </c>
      <c r="AI417" s="411">
        <f t="shared" ref="AI417" si="1183">AI416</f>
        <v>0</v>
      </c>
      <c r="AJ417" s="411">
        <f t="shared" ref="AJ417" si="1184">AJ416</f>
        <v>0</v>
      </c>
      <c r="AK417" s="411">
        <f t="shared" ref="AK417" si="1185">AK416</f>
        <v>0</v>
      </c>
      <c r="AL417" s="411">
        <f t="shared" ref="AL417" si="1186">AL416</f>
        <v>0</v>
      </c>
      <c r="AM417" s="297"/>
    </row>
    <row r="418" spans="1:39" hidden="1" outlineLevel="1">
      <c r="A418" s="532"/>
      <c r="B418" s="431"/>
      <c r="C418" s="305"/>
      <c r="D418" s="304"/>
      <c r="E418" s="304"/>
      <c r="F418" s="304"/>
      <c r="G418" s="304"/>
      <c r="H418" s="304"/>
      <c r="I418" s="304"/>
      <c r="J418" s="304"/>
      <c r="K418" s="304"/>
      <c r="L418" s="304"/>
      <c r="M418" s="304"/>
      <c r="N418" s="291"/>
      <c r="O418" s="304"/>
      <c r="P418" s="304"/>
      <c r="Q418" s="304"/>
      <c r="R418" s="304"/>
      <c r="S418" s="304"/>
      <c r="T418" s="304"/>
      <c r="U418" s="304"/>
      <c r="V418" s="304"/>
      <c r="W418" s="304"/>
      <c r="X418" s="304"/>
      <c r="Y418" s="412"/>
      <c r="Z418" s="412"/>
      <c r="AA418" s="412"/>
      <c r="AB418" s="412"/>
      <c r="AC418" s="412"/>
      <c r="AD418" s="412"/>
      <c r="AE418" s="412"/>
      <c r="AF418" s="412"/>
      <c r="AG418" s="412"/>
      <c r="AH418" s="412"/>
      <c r="AI418" s="412"/>
      <c r="AJ418" s="412"/>
      <c r="AK418" s="412"/>
      <c r="AL418" s="412"/>
      <c r="AM418" s="306"/>
    </row>
    <row r="419" spans="1:39" ht="30" hidden="1" outlineLevel="1">
      <c r="A419" s="532">
        <v>5</v>
      </c>
      <c r="B419" s="428" t="s">
        <v>98</v>
      </c>
      <c r="C419" s="291" t="s">
        <v>25</v>
      </c>
      <c r="D419" s="295"/>
      <c r="E419" s="295"/>
      <c r="F419" s="295"/>
      <c r="G419" s="295"/>
      <c r="H419" s="295"/>
      <c r="I419" s="295"/>
      <c r="J419" s="295"/>
      <c r="K419" s="295"/>
      <c r="L419" s="295"/>
      <c r="M419" s="295"/>
      <c r="N419" s="291"/>
      <c r="O419" s="295"/>
      <c r="P419" s="295"/>
      <c r="Q419" s="295"/>
      <c r="R419" s="295"/>
      <c r="S419" s="295"/>
      <c r="T419" s="295"/>
      <c r="U419" s="295"/>
      <c r="V419" s="295"/>
      <c r="W419" s="295"/>
      <c r="X419" s="295"/>
      <c r="Y419" s="410"/>
      <c r="Z419" s="410"/>
      <c r="AA419" s="410"/>
      <c r="AB419" s="410"/>
      <c r="AC419" s="410"/>
      <c r="AD419" s="410"/>
      <c r="AE419" s="410"/>
      <c r="AF419" s="410"/>
      <c r="AG419" s="410"/>
      <c r="AH419" s="410"/>
      <c r="AI419" s="410"/>
      <c r="AJ419" s="410"/>
      <c r="AK419" s="410"/>
      <c r="AL419" s="410"/>
      <c r="AM419" s="296">
        <f>SUM(Y419:AL419)</f>
        <v>0</v>
      </c>
    </row>
    <row r="420" spans="1:39" hidden="1" outlineLevel="1">
      <c r="A420" s="532"/>
      <c r="B420" s="431" t="s">
        <v>308</v>
      </c>
      <c r="C420" s="291" t="s">
        <v>163</v>
      </c>
      <c r="D420" s="295"/>
      <c r="E420" s="295"/>
      <c r="F420" s="295"/>
      <c r="G420" s="295"/>
      <c r="H420" s="295"/>
      <c r="I420" s="295"/>
      <c r="J420" s="295"/>
      <c r="K420" s="295"/>
      <c r="L420" s="295"/>
      <c r="M420" s="295"/>
      <c r="N420" s="468"/>
      <c r="O420" s="295"/>
      <c r="P420" s="295"/>
      <c r="Q420" s="295"/>
      <c r="R420" s="295"/>
      <c r="S420" s="295"/>
      <c r="T420" s="295"/>
      <c r="U420" s="295"/>
      <c r="V420" s="295"/>
      <c r="W420" s="295"/>
      <c r="X420" s="295"/>
      <c r="Y420" s="411">
        <f>Y419</f>
        <v>0</v>
      </c>
      <c r="Z420" s="411">
        <f t="shared" ref="Z420" si="1187">Z419</f>
        <v>0</v>
      </c>
      <c r="AA420" s="411">
        <f t="shared" ref="AA420" si="1188">AA419</f>
        <v>0</v>
      </c>
      <c r="AB420" s="411">
        <f t="shared" ref="AB420" si="1189">AB419</f>
        <v>0</v>
      </c>
      <c r="AC420" s="411">
        <f t="shared" ref="AC420" si="1190">AC419</f>
        <v>0</v>
      </c>
      <c r="AD420" s="411">
        <f t="shared" ref="AD420" si="1191">AD419</f>
        <v>0</v>
      </c>
      <c r="AE420" s="411">
        <f t="shared" ref="AE420" si="1192">AE419</f>
        <v>0</v>
      </c>
      <c r="AF420" s="411">
        <f t="shared" ref="AF420" si="1193">AF419</f>
        <v>0</v>
      </c>
      <c r="AG420" s="411">
        <f t="shared" ref="AG420" si="1194">AG419</f>
        <v>0</v>
      </c>
      <c r="AH420" s="411">
        <f t="shared" ref="AH420" si="1195">AH419</f>
        <v>0</v>
      </c>
      <c r="AI420" s="411">
        <f t="shared" ref="AI420" si="1196">AI419</f>
        <v>0</v>
      </c>
      <c r="AJ420" s="411">
        <f t="shared" ref="AJ420" si="1197">AJ419</f>
        <v>0</v>
      </c>
      <c r="AK420" s="411">
        <f t="shared" ref="AK420" si="1198">AK419</f>
        <v>0</v>
      </c>
      <c r="AL420" s="411">
        <f t="shared" ref="AL420" si="1199">AL419</f>
        <v>0</v>
      </c>
      <c r="AM420" s="297"/>
    </row>
    <row r="421" spans="1:39" hidden="1" outlineLevel="1">
      <c r="A421" s="532"/>
      <c r="B421" s="431"/>
      <c r="C421" s="291"/>
      <c r="D421" s="291"/>
      <c r="E421" s="291"/>
      <c r="F421" s="291"/>
      <c r="G421" s="291"/>
      <c r="H421" s="291"/>
      <c r="I421" s="291"/>
      <c r="J421" s="291"/>
      <c r="K421" s="291"/>
      <c r="L421" s="291"/>
      <c r="M421" s="291"/>
      <c r="N421" s="291"/>
      <c r="O421" s="291"/>
      <c r="P421" s="291"/>
      <c r="Q421" s="291"/>
      <c r="R421" s="291"/>
      <c r="S421" s="291"/>
      <c r="T421" s="291"/>
      <c r="U421" s="291"/>
      <c r="V421" s="291"/>
      <c r="W421" s="291"/>
      <c r="X421" s="291"/>
      <c r="Y421" s="422"/>
      <c r="Z421" s="423"/>
      <c r="AA421" s="423"/>
      <c r="AB421" s="423"/>
      <c r="AC421" s="423"/>
      <c r="AD421" s="423"/>
      <c r="AE421" s="423"/>
      <c r="AF421" s="423"/>
      <c r="AG421" s="423"/>
      <c r="AH421" s="423"/>
      <c r="AI421" s="423"/>
      <c r="AJ421" s="423"/>
      <c r="AK421" s="423"/>
      <c r="AL421" s="423"/>
      <c r="AM421" s="297"/>
    </row>
    <row r="422" spans="1:39" ht="15.75" hidden="1" outlineLevel="1">
      <c r="A422" s="532"/>
      <c r="B422" s="514" t="s">
        <v>497</v>
      </c>
      <c r="C422" s="289"/>
      <c r="D422" s="289"/>
      <c r="E422" s="289"/>
      <c r="F422" s="289"/>
      <c r="G422" s="289"/>
      <c r="H422" s="289"/>
      <c r="I422" s="289"/>
      <c r="J422" s="289"/>
      <c r="K422" s="289"/>
      <c r="L422" s="289"/>
      <c r="M422" s="289"/>
      <c r="N422" s="290"/>
      <c r="O422" s="289"/>
      <c r="P422" s="289"/>
      <c r="Q422" s="289"/>
      <c r="R422" s="289"/>
      <c r="S422" s="289"/>
      <c r="T422" s="289"/>
      <c r="U422" s="289"/>
      <c r="V422" s="289"/>
      <c r="W422" s="289"/>
      <c r="X422" s="289"/>
      <c r="Y422" s="414"/>
      <c r="Z422" s="414"/>
      <c r="AA422" s="414"/>
      <c r="AB422" s="414"/>
      <c r="AC422" s="414"/>
      <c r="AD422" s="414"/>
      <c r="AE422" s="414"/>
      <c r="AF422" s="414"/>
      <c r="AG422" s="414"/>
      <c r="AH422" s="414"/>
      <c r="AI422" s="414"/>
      <c r="AJ422" s="414"/>
      <c r="AK422" s="414"/>
      <c r="AL422" s="414"/>
      <c r="AM422" s="292"/>
    </row>
    <row r="423" spans="1:39" hidden="1" outlineLevel="1">
      <c r="A423" s="532">
        <v>6</v>
      </c>
      <c r="B423" s="428" t="s">
        <v>99</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idden="1"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00">Z423</f>
        <v>0</v>
      </c>
      <c r="AA424" s="411">
        <f t="shared" ref="AA424" si="1201">AA423</f>
        <v>0</v>
      </c>
      <c r="AB424" s="411">
        <f t="shared" ref="AB424" si="1202">AB423</f>
        <v>0</v>
      </c>
      <c r="AC424" s="411">
        <f t="shared" ref="AC424" si="1203">AC423</f>
        <v>0</v>
      </c>
      <c r="AD424" s="411">
        <f t="shared" ref="AD424" si="1204">AD423</f>
        <v>0</v>
      </c>
      <c r="AE424" s="411">
        <f t="shared" ref="AE424" si="1205">AE423</f>
        <v>0</v>
      </c>
      <c r="AF424" s="411">
        <f t="shared" ref="AF424" si="1206">AF423</f>
        <v>0</v>
      </c>
      <c r="AG424" s="411">
        <f t="shared" ref="AG424" si="1207">AG423</f>
        <v>0</v>
      </c>
      <c r="AH424" s="411">
        <f t="shared" ref="AH424" si="1208">AH423</f>
        <v>0</v>
      </c>
      <c r="AI424" s="411">
        <f t="shared" ref="AI424" si="1209">AI423</f>
        <v>0</v>
      </c>
      <c r="AJ424" s="411">
        <f t="shared" ref="AJ424" si="1210">AJ423</f>
        <v>0</v>
      </c>
      <c r="AK424" s="411">
        <f t="shared" ref="AK424" si="1211">AK423</f>
        <v>0</v>
      </c>
      <c r="AL424" s="411">
        <f t="shared" ref="AL424" si="1212">AL423</f>
        <v>0</v>
      </c>
      <c r="AM424" s="311"/>
    </row>
    <row r="425" spans="1:39" hidden="1" outlineLevel="1">
      <c r="A425" s="532"/>
      <c r="B425" s="526"/>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6"/>
      <c r="AA425" s="416"/>
      <c r="AB425" s="416"/>
      <c r="AC425" s="416"/>
      <c r="AD425" s="416"/>
      <c r="AE425" s="416"/>
      <c r="AF425" s="416"/>
      <c r="AG425" s="416"/>
      <c r="AH425" s="416"/>
      <c r="AI425" s="416"/>
      <c r="AJ425" s="416"/>
      <c r="AK425" s="416"/>
      <c r="AL425" s="416"/>
      <c r="AM425" s="313"/>
    </row>
    <row r="426" spans="1:39" ht="30" hidden="1" outlineLevel="1">
      <c r="A426" s="532">
        <v>7</v>
      </c>
      <c r="B426" s="428" t="s">
        <v>100</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idden="1"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13">Z426</f>
        <v>0</v>
      </c>
      <c r="AA427" s="411">
        <f t="shared" ref="AA427" si="1214">AA426</f>
        <v>0</v>
      </c>
      <c r="AB427" s="411">
        <f t="shared" ref="AB427" si="1215">AB426</f>
        <v>0</v>
      </c>
      <c r="AC427" s="411">
        <f t="shared" ref="AC427" si="1216">AC426</f>
        <v>0</v>
      </c>
      <c r="AD427" s="411">
        <f t="shared" ref="AD427" si="1217">AD426</f>
        <v>0</v>
      </c>
      <c r="AE427" s="411">
        <f t="shared" ref="AE427" si="1218">AE426</f>
        <v>0</v>
      </c>
      <c r="AF427" s="411">
        <f t="shared" ref="AF427" si="1219">AF426</f>
        <v>0</v>
      </c>
      <c r="AG427" s="411">
        <f t="shared" ref="AG427" si="1220">AG426</f>
        <v>0</v>
      </c>
      <c r="AH427" s="411">
        <f t="shared" ref="AH427" si="1221">AH426</f>
        <v>0</v>
      </c>
      <c r="AI427" s="411">
        <f t="shared" ref="AI427" si="1222">AI426</f>
        <v>0</v>
      </c>
      <c r="AJ427" s="411">
        <f t="shared" ref="AJ427" si="1223">AJ426</f>
        <v>0</v>
      </c>
      <c r="AK427" s="411">
        <f t="shared" ref="AK427" si="1224">AK426</f>
        <v>0</v>
      </c>
      <c r="AL427" s="411">
        <f t="shared" ref="AL427" si="1225">AL426</f>
        <v>0</v>
      </c>
      <c r="AM427" s="311"/>
    </row>
    <row r="428" spans="1:39" hidden="1" outlineLevel="1">
      <c r="A428" s="532"/>
      <c r="B428" s="527"/>
      <c r="C428" s="312"/>
      <c r="D428" s="291"/>
      <c r="E428" s="291"/>
      <c r="F428" s="291"/>
      <c r="G428" s="291"/>
      <c r="H428" s="291"/>
      <c r="I428" s="291"/>
      <c r="J428" s="291"/>
      <c r="K428" s="291"/>
      <c r="L428" s="291"/>
      <c r="M428" s="291"/>
      <c r="N428" s="291"/>
      <c r="O428" s="291"/>
      <c r="P428" s="291"/>
      <c r="Q428" s="291"/>
      <c r="R428" s="291"/>
      <c r="S428" s="291"/>
      <c r="T428" s="291"/>
      <c r="U428" s="291"/>
      <c r="V428" s="291"/>
      <c r="W428" s="291"/>
      <c r="X428" s="291"/>
      <c r="Y428" s="416"/>
      <c r="Z428" s="417"/>
      <c r="AA428" s="416"/>
      <c r="AB428" s="416"/>
      <c r="AC428" s="416"/>
      <c r="AD428" s="416"/>
      <c r="AE428" s="416"/>
      <c r="AF428" s="416"/>
      <c r="AG428" s="416"/>
      <c r="AH428" s="416"/>
      <c r="AI428" s="416"/>
      <c r="AJ428" s="416"/>
      <c r="AK428" s="416"/>
      <c r="AL428" s="416"/>
      <c r="AM428" s="313"/>
    </row>
    <row r="429" spans="1:39" ht="30" hidden="1" outlineLevel="1">
      <c r="A429" s="532">
        <v>8</v>
      </c>
      <c r="B429" s="428" t="s">
        <v>101</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idden="1"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26">Z429</f>
        <v>0</v>
      </c>
      <c r="AA430" s="411">
        <f t="shared" ref="AA430" si="1227">AA429</f>
        <v>0</v>
      </c>
      <c r="AB430" s="411">
        <f t="shared" ref="AB430" si="1228">AB429</f>
        <v>0</v>
      </c>
      <c r="AC430" s="411">
        <f t="shared" ref="AC430" si="1229">AC429</f>
        <v>0</v>
      </c>
      <c r="AD430" s="411">
        <f t="shared" ref="AD430" si="1230">AD429</f>
        <v>0</v>
      </c>
      <c r="AE430" s="411">
        <f t="shared" ref="AE430" si="1231">AE429</f>
        <v>0</v>
      </c>
      <c r="AF430" s="411">
        <f t="shared" ref="AF430" si="1232">AF429</f>
        <v>0</v>
      </c>
      <c r="AG430" s="411">
        <f t="shared" ref="AG430" si="1233">AG429</f>
        <v>0</v>
      </c>
      <c r="AH430" s="411">
        <f t="shared" ref="AH430" si="1234">AH429</f>
        <v>0</v>
      </c>
      <c r="AI430" s="411">
        <f t="shared" ref="AI430" si="1235">AI429</f>
        <v>0</v>
      </c>
      <c r="AJ430" s="411">
        <f t="shared" ref="AJ430" si="1236">AJ429</f>
        <v>0</v>
      </c>
      <c r="AK430" s="411">
        <f t="shared" ref="AK430" si="1237">AK429</f>
        <v>0</v>
      </c>
      <c r="AL430" s="411">
        <f t="shared" ref="AL430" si="1238">AL429</f>
        <v>0</v>
      </c>
      <c r="AM430" s="311"/>
    </row>
    <row r="431" spans="1:39" hidden="1"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7"/>
      <c r="AA431" s="416"/>
      <c r="AB431" s="416"/>
      <c r="AC431" s="416"/>
      <c r="AD431" s="416"/>
      <c r="AE431" s="416"/>
      <c r="AF431" s="416"/>
      <c r="AG431" s="416"/>
      <c r="AH431" s="416"/>
      <c r="AI431" s="416"/>
      <c r="AJ431" s="416"/>
      <c r="AK431" s="416"/>
      <c r="AL431" s="416"/>
      <c r="AM431" s="313"/>
    </row>
    <row r="432" spans="1:39" ht="30" hidden="1" outlineLevel="1">
      <c r="A432" s="532">
        <v>9</v>
      </c>
      <c r="B432" s="428" t="s">
        <v>102</v>
      </c>
      <c r="C432" s="291" t="s">
        <v>25</v>
      </c>
      <c r="D432" s="295"/>
      <c r="E432" s="295"/>
      <c r="F432" s="295"/>
      <c r="G432" s="295"/>
      <c r="H432" s="295"/>
      <c r="I432" s="295"/>
      <c r="J432" s="295"/>
      <c r="K432" s="295"/>
      <c r="L432" s="295"/>
      <c r="M432" s="295"/>
      <c r="N432" s="295">
        <v>12</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39" hidden="1" outlineLevel="1">
      <c r="A433" s="532"/>
      <c r="B433" s="431" t="s">
        <v>308</v>
      </c>
      <c r="C433" s="291" t="s">
        <v>163</v>
      </c>
      <c r="D433" s="295"/>
      <c r="E433" s="295"/>
      <c r="F433" s="295"/>
      <c r="G433" s="295"/>
      <c r="H433" s="295"/>
      <c r="I433" s="295"/>
      <c r="J433" s="295"/>
      <c r="K433" s="295"/>
      <c r="L433" s="295"/>
      <c r="M433" s="295"/>
      <c r="N433" s="295">
        <f>N432</f>
        <v>12</v>
      </c>
      <c r="O433" s="295"/>
      <c r="P433" s="295"/>
      <c r="Q433" s="295"/>
      <c r="R433" s="295"/>
      <c r="S433" s="295"/>
      <c r="T433" s="295"/>
      <c r="U433" s="295"/>
      <c r="V433" s="295"/>
      <c r="W433" s="295"/>
      <c r="X433" s="295"/>
      <c r="Y433" s="411">
        <f>Y432</f>
        <v>0</v>
      </c>
      <c r="Z433" s="411">
        <f t="shared" ref="Z433" si="1239">Z432</f>
        <v>0</v>
      </c>
      <c r="AA433" s="411">
        <f t="shared" ref="AA433" si="1240">AA432</f>
        <v>0</v>
      </c>
      <c r="AB433" s="411">
        <f t="shared" ref="AB433" si="1241">AB432</f>
        <v>0</v>
      </c>
      <c r="AC433" s="411">
        <f t="shared" ref="AC433" si="1242">AC432</f>
        <v>0</v>
      </c>
      <c r="AD433" s="411">
        <f t="shared" ref="AD433" si="1243">AD432</f>
        <v>0</v>
      </c>
      <c r="AE433" s="411">
        <f t="shared" ref="AE433" si="1244">AE432</f>
        <v>0</v>
      </c>
      <c r="AF433" s="411">
        <f t="shared" ref="AF433" si="1245">AF432</f>
        <v>0</v>
      </c>
      <c r="AG433" s="411">
        <f t="shared" ref="AG433" si="1246">AG432</f>
        <v>0</v>
      </c>
      <c r="AH433" s="411">
        <f t="shared" ref="AH433" si="1247">AH432</f>
        <v>0</v>
      </c>
      <c r="AI433" s="411">
        <f t="shared" ref="AI433" si="1248">AI432</f>
        <v>0</v>
      </c>
      <c r="AJ433" s="411">
        <f t="shared" ref="AJ433" si="1249">AJ432</f>
        <v>0</v>
      </c>
      <c r="AK433" s="411">
        <f t="shared" ref="AK433" si="1250">AK432</f>
        <v>0</v>
      </c>
      <c r="AL433" s="411">
        <f t="shared" ref="AL433" si="1251">AL432</f>
        <v>0</v>
      </c>
      <c r="AM433" s="311"/>
    </row>
    <row r="434" spans="1:39" hidden="1"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6"/>
      <c r="AA434" s="416"/>
      <c r="AB434" s="416"/>
      <c r="AC434" s="416"/>
      <c r="AD434" s="416"/>
      <c r="AE434" s="416"/>
      <c r="AF434" s="416"/>
      <c r="AG434" s="416"/>
      <c r="AH434" s="416"/>
      <c r="AI434" s="416"/>
      <c r="AJ434" s="416"/>
      <c r="AK434" s="416"/>
      <c r="AL434" s="416"/>
      <c r="AM434" s="313"/>
    </row>
    <row r="435" spans="1:39" ht="30" hidden="1" outlineLevel="1">
      <c r="A435" s="532">
        <v>10</v>
      </c>
      <c r="B435" s="428" t="s">
        <v>103</v>
      </c>
      <c r="C435" s="291" t="s">
        <v>25</v>
      </c>
      <c r="D435" s="295"/>
      <c r="E435" s="295"/>
      <c r="F435" s="295"/>
      <c r="G435" s="295"/>
      <c r="H435" s="295"/>
      <c r="I435" s="295"/>
      <c r="J435" s="295"/>
      <c r="K435" s="295"/>
      <c r="L435" s="295"/>
      <c r="M435" s="295"/>
      <c r="N435" s="295">
        <v>3</v>
      </c>
      <c r="O435" s="295"/>
      <c r="P435" s="295"/>
      <c r="Q435" s="295"/>
      <c r="R435" s="295"/>
      <c r="S435" s="295"/>
      <c r="T435" s="295"/>
      <c r="U435" s="295"/>
      <c r="V435" s="295"/>
      <c r="W435" s="295"/>
      <c r="X435" s="295"/>
      <c r="Y435" s="415"/>
      <c r="Z435" s="410"/>
      <c r="AA435" s="410"/>
      <c r="AB435" s="410"/>
      <c r="AC435" s="410"/>
      <c r="AD435" s="410"/>
      <c r="AE435" s="410"/>
      <c r="AF435" s="415"/>
      <c r="AG435" s="415"/>
      <c r="AH435" s="415"/>
      <c r="AI435" s="415"/>
      <c r="AJ435" s="415"/>
      <c r="AK435" s="415"/>
      <c r="AL435" s="415"/>
      <c r="AM435" s="296">
        <f>SUM(Y435:AL435)</f>
        <v>0</v>
      </c>
    </row>
    <row r="436" spans="1:39" hidden="1" outlineLevel="1">
      <c r="A436" s="532"/>
      <c r="B436" s="431" t="s">
        <v>308</v>
      </c>
      <c r="C436" s="291" t="s">
        <v>163</v>
      </c>
      <c r="D436" s="295"/>
      <c r="E436" s="295"/>
      <c r="F436" s="295"/>
      <c r="G436" s="295"/>
      <c r="H436" s="295"/>
      <c r="I436" s="295"/>
      <c r="J436" s="295"/>
      <c r="K436" s="295"/>
      <c r="L436" s="295"/>
      <c r="M436" s="295"/>
      <c r="N436" s="295">
        <f>N435</f>
        <v>3</v>
      </c>
      <c r="O436" s="295"/>
      <c r="P436" s="295"/>
      <c r="Q436" s="295"/>
      <c r="R436" s="295"/>
      <c r="S436" s="295"/>
      <c r="T436" s="295"/>
      <c r="U436" s="295"/>
      <c r="V436" s="295"/>
      <c r="W436" s="295"/>
      <c r="X436" s="295"/>
      <c r="Y436" s="411">
        <f>Y435</f>
        <v>0</v>
      </c>
      <c r="Z436" s="411">
        <f t="shared" ref="Z436" si="1252">Z435</f>
        <v>0</v>
      </c>
      <c r="AA436" s="411">
        <f t="shared" ref="AA436" si="1253">AA435</f>
        <v>0</v>
      </c>
      <c r="AB436" s="411">
        <f t="shared" ref="AB436" si="1254">AB435</f>
        <v>0</v>
      </c>
      <c r="AC436" s="411">
        <f t="shared" ref="AC436" si="1255">AC435</f>
        <v>0</v>
      </c>
      <c r="AD436" s="411">
        <f t="shared" ref="AD436" si="1256">AD435</f>
        <v>0</v>
      </c>
      <c r="AE436" s="411">
        <f t="shared" ref="AE436" si="1257">AE435</f>
        <v>0</v>
      </c>
      <c r="AF436" s="411">
        <f t="shared" ref="AF436" si="1258">AF435</f>
        <v>0</v>
      </c>
      <c r="AG436" s="411">
        <f t="shared" ref="AG436" si="1259">AG435</f>
        <v>0</v>
      </c>
      <c r="AH436" s="411">
        <f t="shared" ref="AH436" si="1260">AH435</f>
        <v>0</v>
      </c>
      <c r="AI436" s="411">
        <f t="shared" ref="AI436" si="1261">AI435</f>
        <v>0</v>
      </c>
      <c r="AJ436" s="411">
        <f t="shared" ref="AJ436" si="1262">AJ435</f>
        <v>0</v>
      </c>
      <c r="AK436" s="411">
        <f t="shared" ref="AK436" si="1263">AK435</f>
        <v>0</v>
      </c>
      <c r="AL436" s="411">
        <f t="shared" ref="AL436" si="1264">AL435</f>
        <v>0</v>
      </c>
      <c r="AM436" s="311"/>
    </row>
    <row r="437" spans="1:39" hidden="1" outlineLevel="1">
      <c r="A437" s="532"/>
      <c r="B437" s="527"/>
      <c r="C437" s="312"/>
      <c r="D437" s="316"/>
      <c r="E437" s="316"/>
      <c r="F437" s="316"/>
      <c r="G437" s="316"/>
      <c r="H437" s="316"/>
      <c r="I437" s="316"/>
      <c r="J437" s="316"/>
      <c r="K437" s="316"/>
      <c r="L437" s="316"/>
      <c r="M437" s="316"/>
      <c r="N437" s="291"/>
      <c r="O437" s="316"/>
      <c r="P437" s="316"/>
      <c r="Q437" s="316"/>
      <c r="R437" s="316"/>
      <c r="S437" s="316"/>
      <c r="T437" s="316"/>
      <c r="U437" s="316"/>
      <c r="V437" s="316"/>
      <c r="W437" s="316"/>
      <c r="X437" s="316"/>
      <c r="Y437" s="416"/>
      <c r="Z437" s="417"/>
      <c r="AA437" s="416"/>
      <c r="AB437" s="416"/>
      <c r="AC437" s="416"/>
      <c r="AD437" s="416"/>
      <c r="AE437" s="416"/>
      <c r="AF437" s="416"/>
      <c r="AG437" s="416"/>
      <c r="AH437" s="416"/>
      <c r="AI437" s="416"/>
      <c r="AJ437" s="416"/>
      <c r="AK437" s="416"/>
      <c r="AL437" s="416"/>
      <c r="AM437" s="313"/>
    </row>
    <row r="438" spans="1:39" ht="15.75" hidden="1" outlineLevel="1">
      <c r="A438" s="532"/>
      <c r="B438" s="504" t="s">
        <v>10</v>
      </c>
      <c r="C438" s="289"/>
      <c r="D438" s="289"/>
      <c r="E438" s="289"/>
      <c r="F438" s="289"/>
      <c r="G438" s="289"/>
      <c r="H438" s="289"/>
      <c r="I438" s="289"/>
      <c r="J438" s="289"/>
      <c r="K438" s="289"/>
      <c r="L438" s="289"/>
      <c r="M438" s="289"/>
      <c r="N438" s="290"/>
      <c r="O438" s="289"/>
      <c r="P438" s="289"/>
      <c r="Q438" s="289"/>
      <c r="R438" s="289"/>
      <c r="S438" s="289"/>
      <c r="T438" s="289"/>
      <c r="U438" s="289"/>
      <c r="V438" s="289"/>
      <c r="W438" s="289"/>
      <c r="X438" s="289"/>
      <c r="Y438" s="414"/>
      <c r="Z438" s="414"/>
      <c r="AA438" s="414"/>
      <c r="AB438" s="414"/>
      <c r="AC438" s="414"/>
      <c r="AD438" s="414"/>
      <c r="AE438" s="414"/>
      <c r="AF438" s="414"/>
      <c r="AG438" s="414"/>
      <c r="AH438" s="414"/>
      <c r="AI438" s="414"/>
      <c r="AJ438" s="414"/>
      <c r="AK438" s="414"/>
      <c r="AL438" s="414"/>
      <c r="AM438" s="292"/>
    </row>
    <row r="439" spans="1:39" ht="30" hidden="1" outlineLevel="1">
      <c r="A439" s="532">
        <v>11</v>
      </c>
      <c r="B439" s="428" t="s">
        <v>104</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26"/>
      <c r="Z439" s="410"/>
      <c r="AA439" s="410"/>
      <c r="AB439" s="410"/>
      <c r="AC439" s="410"/>
      <c r="AD439" s="410"/>
      <c r="AE439" s="410"/>
      <c r="AF439" s="415"/>
      <c r="AG439" s="415"/>
      <c r="AH439" s="415"/>
      <c r="AI439" s="415"/>
      <c r="AJ439" s="415"/>
      <c r="AK439" s="415"/>
      <c r="AL439" s="415"/>
      <c r="AM439" s="296">
        <f>SUM(Y439:AL439)</f>
        <v>0</v>
      </c>
    </row>
    <row r="440" spans="1:39" hidden="1"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65">Z439</f>
        <v>0</v>
      </c>
      <c r="AA440" s="411">
        <f t="shared" ref="AA440" si="1266">AA439</f>
        <v>0</v>
      </c>
      <c r="AB440" s="411">
        <f t="shared" ref="AB440" si="1267">AB439</f>
        <v>0</v>
      </c>
      <c r="AC440" s="411">
        <f t="shared" ref="AC440" si="1268">AC439</f>
        <v>0</v>
      </c>
      <c r="AD440" s="411">
        <f t="shared" ref="AD440" si="1269">AD439</f>
        <v>0</v>
      </c>
      <c r="AE440" s="411">
        <f t="shared" ref="AE440" si="1270">AE439</f>
        <v>0</v>
      </c>
      <c r="AF440" s="411">
        <f t="shared" ref="AF440" si="1271">AF439</f>
        <v>0</v>
      </c>
      <c r="AG440" s="411">
        <f t="shared" ref="AG440" si="1272">AG439</f>
        <v>0</v>
      </c>
      <c r="AH440" s="411">
        <f t="shared" ref="AH440" si="1273">AH439</f>
        <v>0</v>
      </c>
      <c r="AI440" s="411">
        <f t="shared" ref="AI440" si="1274">AI439</f>
        <v>0</v>
      </c>
      <c r="AJ440" s="411">
        <f t="shared" ref="AJ440" si="1275">AJ439</f>
        <v>0</v>
      </c>
      <c r="AK440" s="411">
        <f t="shared" ref="AK440" si="1276">AK439</f>
        <v>0</v>
      </c>
      <c r="AL440" s="411">
        <f t="shared" ref="AL440" si="1277">AL439</f>
        <v>0</v>
      </c>
      <c r="AM440" s="297"/>
    </row>
    <row r="441" spans="1:39" hidden="1"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2"/>
      <c r="Z441" s="421"/>
      <c r="AA441" s="421"/>
      <c r="AB441" s="421"/>
      <c r="AC441" s="421"/>
      <c r="AD441" s="421"/>
      <c r="AE441" s="421"/>
      <c r="AF441" s="421"/>
      <c r="AG441" s="421"/>
      <c r="AH441" s="421"/>
      <c r="AI441" s="421"/>
      <c r="AJ441" s="421"/>
      <c r="AK441" s="421"/>
      <c r="AL441" s="421"/>
      <c r="AM441" s="306"/>
    </row>
    <row r="442" spans="1:39" ht="45" hidden="1" outlineLevel="1">
      <c r="A442" s="532">
        <v>12</v>
      </c>
      <c r="B442" s="428" t="s">
        <v>105</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39" hidden="1"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78">Z442</f>
        <v>0</v>
      </c>
      <c r="AA443" s="411">
        <f t="shared" ref="AA443" si="1279">AA442</f>
        <v>0</v>
      </c>
      <c r="AB443" s="411">
        <f t="shared" ref="AB443" si="1280">AB442</f>
        <v>0</v>
      </c>
      <c r="AC443" s="411">
        <f t="shared" ref="AC443" si="1281">AC442</f>
        <v>0</v>
      </c>
      <c r="AD443" s="411">
        <f t="shared" ref="AD443" si="1282">AD442</f>
        <v>0</v>
      </c>
      <c r="AE443" s="411">
        <f t="shared" ref="AE443" si="1283">AE442</f>
        <v>0</v>
      </c>
      <c r="AF443" s="411">
        <f t="shared" ref="AF443" si="1284">AF442</f>
        <v>0</v>
      </c>
      <c r="AG443" s="411">
        <f t="shared" ref="AG443" si="1285">AG442</f>
        <v>0</v>
      </c>
      <c r="AH443" s="411">
        <f t="shared" ref="AH443" si="1286">AH442</f>
        <v>0</v>
      </c>
      <c r="AI443" s="411">
        <f t="shared" ref="AI443" si="1287">AI442</f>
        <v>0</v>
      </c>
      <c r="AJ443" s="411">
        <f t="shared" ref="AJ443" si="1288">AJ442</f>
        <v>0</v>
      </c>
      <c r="AK443" s="411">
        <f t="shared" ref="AK443" si="1289">AK442</f>
        <v>0</v>
      </c>
      <c r="AL443" s="411">
        <f t="shared" ref="AL443" si="1290">AL442</f>
        <v>0</v>
      </c>
      <c r="AM443" s="297"/>
    </row>
    <row r="444" spans="1:39" hidden="1"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22"/>
      <c r="Z444" s="422"/>
      <c r="AA444" s="412"/>
      <c r="AB444" s="412"/>
      <c r="AC444" s="412"/>
      <c r="AD444" s="412"/>
      <c r="AE444" s="412"/>
      <c r="AF444" s="412"/>
      <c r="AG444" s="412"/>
      <c r="AH444" s="412"/>
      <c r="AI444" s="412"/>
      <c r="AJ444" s="412"/>
      <c r="AK444" s="412"/>
      <c r="AL444" s="412"/>
      <c r="AM444" s="306"/>
    </row>
    <row r="445" spans="1:39" ht="30" hidden="1" outlineLevel="1">
      <c r="A445" s="532">
        <v>13</v>
      </c>
      <c r="B445" s="428" t="s">
        <v>106</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0"/>
      <c r="Z445" s="410"/>
      <c r="AA445" s="410"/>
      <c r="AB445" s="410"/>
      <c r="AC445" s="410"/>
      <c r="AD445" s="410"/>
      <c r="AE445" s="410"/>
      <c r="AF445" s="415"/>
      <c r="AG445" s="415"/>
      <c r="AH445" s="415"/>
      <c r="AI445" s="415"/>
      <c r="AJ445" s="415"/>
      <c r="AK445" s="415"/>
      <c r="AL445" s="415"/>
      <c r="AM445" s="296">
        <f>SUM(Y445:AL445)</f>
        <v>0</v>
      </c>
    </row>
    <row r="446" spans="1:39" hidden="1" outlineLevel="1">
      <c r="A446" s="532"/>
      <c r="B446" s="431" t="s">
        <v>308</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 t="shared" ref="Z446" si="1291">Z445</f>
        <v>0</v>
      </c>
      <c r="AA446" s="411">
        <f t="shared" ref="AA446" si="1292">AA445</f>
        <v>0</v>
      </c>
      <c r="AB446" s="411">
        <f t="shared" ref="AB446" si="1293">AB445</f>
        <v>0</v>
      </c>
      <c r="AC446" s="411">
        <f t="shared" ref="AC446" si="1294">AC445</f>
        <v>0</v>
      </c>
      <c r="AD446" s="411">
        <f t="shared" ref="AD446" si="1295">AD445</f>
        <v>0</v>
      </c>
      <c r="AE446" s="411">
        <f t="shared" ref="AE446" si="1296">AE445</f>
        <v>0</v>
      </c>
      <c r="AF446" s="411">
        <f t="shared" ref="AF446" si="1297">AF445</f>
        <v>0</v>
      </c>
      <c r="AG446" s="411">
        <f t="shared" ref="AG446" si="1298">AG445</f>
        <v>0</v>
      </c>
      <c r="AH446" s="411">
        <f t="shared" ref="AH446" si="1299">AH445</f>
        <v>0</v>
      </c>
      <c r="AI446" s="411">
        <f t="shared" ref="AI446" si="1300">AI445</f>
        <v>0</v>
      </c>
      <c r="AJ446" s="411">
        <f t="shared" ref="AJ446" si="1301">AJ445</f>
        <v>0</v>
      </c>
      <c r="AK446" s="411">
        <f t="shared" ref="AK446" si="1302">AK445</f>
        <v>0</v>
      </c>
      <c r="AL446" s="411">
        <f t="shared" ref="AL446" si="1303">AL445</f>
        <v>0</v>
      </c>
      <c r="AM446" s="306"/>
    </row>
    <row r="447" spans="1:39" hidden="1" outlineLevel="1">
      <c r="A447" s="532"/>
      <c r="B447" s="528"/>
      <c r="C447" s="305"/>
      <c r="D447" s="291"/>
      <c r="E447" s="291"/>
      <c r="F447" s="291"/>
      <c r="G447" s="291"/>
      <c r="H447" s="291"/>
      <c r="I447" s="291"/>
      <c r="J447" s="291"/>
      <c r="K447" s="291"/>
      <c r="L447" s="291"/>
      <c r="M447" s="291"/>
      <c r="N447" s="291"/>
      <c r="O447" s="291"/>
      <c r="P447" s="291"/>
      <c r="Q447" s="291"/>
      <c r="R447" s="291"/>
      <c r="S447" s="291"/>
      <c r="T447" s="291"/>
      <c r="U447" s="291"/>
      <c r="V447" s="291"/>
      <c r="W447" s="291"/>
      <c r="X447" s="291"/>
      <c r="Y447" s="412"/>
      <c r="Z447" s="412"/>
      <c r="AA447" s="412"/>
      <c r="AB447" s="412"/>
      <c r="AC447" s="412"/>
      <c r="AD447" s="412"/>
      <c r="AE447" s="412"/>
      <c r="AF447" s="412"/>
      <c r="AG447" s="412"/>
      <c r="AH447" s="412"/>
      <c r="AI447" s="412"/>
      <c r="AJ447" s="412"/>
      <c r="AK447" s="412"/>
      <c r="AL447" s="412"/>
      <c r="AM447" s="306"/>
    </row>
    <row r="448" spans="1:39" ht="15.75" hidden="1" outlineLevel="1">
      <c r="A448" s="532"/>
      <c r="B448" s="504" t="s">
        <v>107</v>
      </c>
      <c r="C448" s="289"/>
      <c r="D448" s="290"/>
      <c r="E448" s="290"/>
      <c r="F448" s="290"/>
      <c r="G448" s="290"/>
      <c r="H448" s="290"/>
      <c r="I448" s="290"/>
      <c r="J448" s="290"/>
      <c r="K448" s="290"/>
      <c r="L448" s="290"/>
      <c r="M448" s="290"/>
      <c r="N448" s="290"/>
      <c r="O448" s="290"/>
      <c r="P448" s="289"/>
      <c r="Q448" s="289"/>
      <c r="R448" s="289"/>
      <c r="S448" s="289"/>
      <c r="T448" s="289"/>
      <c r="U448" s="289"/>
      <c r="V448" s="289"/>
      <c r="W448" s="289"/>
      <c r="X448" s="289"/>
      <c r="Y448" s="414"/>
      <c r="Z448" s="414"/>
      <c r="AA448" s="414"/>
      <c r="AB448" s="414"/>
      <c r="AC448" s="414"/>
      <c r="AD448" s="414"/>
      <c r="AE448" s="414"/>
      <c r="AF448" s="414"/>
      <c r="AG448" s="414"/>
      <c r="AH448" s="414"/>
      <c r="AI448" s="414"/>
      <c r="AJ448" s="414"/>
      <c r="AK448" s="414"/>
      <c r="AL448" s="414"/>
      <c r="AM448" s="292"/>
    </row>
    <row r="449" spans="1:40" hidden="1" outlineLevel="1">
      <c r="A449" s="532">
        <v>14</v>
      </c>
      <c r="B449" s="528" t="s">
        <v>108</v>
      </c>
      <c r="C449" s="291" t="s">
        <v>25</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0"/>
      <c r="Z449" s="410"/>
      <c r="AA449" s="410"/>
      <c r="AB449" s="410"/>
      <c r="AC449" s="410"/>
      <c r="AD449" s="410"/>
      <c r="AE449" s="410"/>
      <c r="AF449" s="410"/>
      <c r="AG449" s="410"/>
      <c r="AH449" s="410"/>
      <c r="AI449" s="410"/>
      <c r="AJ449" s="410"/>
      <c r="AK449" s="410"/>
      <c r="AL449" s="410"/>
      <c r="AM449" s="296">
        <f>SUM(Y449:AL449)</f>
        <v>0</v>
      </c>
    </row>
    <row r="450" spans="1:40" hidden="1" outlineLevel="1">
      <c r="A450" s="532"/>
      <c r="B450" s="431" t="s">
        <v>308</v>
      </c>
      <c r="C450" s="291" t="s">
        <v>163</v>
      </c>
      <c r="D450" s="295"/>
      <c r="E450" s="295"/>
      <c r="F450" s="295"/>
      <c r="G450" s="295"/>
      <c r="H450" s="295"/>
      <c r="I450" s="295"/>
      <c r="J450" s="295"/>
      <c r="K450" s="295"/>
      <c r="L450" s="295"/>
      <c r="M450" s="295"/>
      <c r="N450" s="295">
        <f>N449</f>
        <v>12</v>
      </c>
      <c r="O450" s="295"/>
      <c r="P450" s="295"/>
      <c r="Q450" s="295"/>
      <c r="R450" s="295"/>
      <c r="S450" s="295"/>
      <c r="T450" s="295"/>
      <c r="U450" s="295"/>
      <c r="V450" s="295"/>
      <c r="W450" s="295"/>
      <c r="X450" s="295"/>
      <c r="Y450" s="411">
        <f>Y449</f>
        <v>0</v>
      </c>
      <c r="Z450" s="411">
        <f t="shared" ref="Z450" si="1304">Z449</f>
        <v>0</v>
      </c>
      <c r="AA450" s="411">
        <f t="shared" ref="AA450" si="1305">AA449</f>
        <v>0</v>
      </c>
      <c r="AB450" s="411">
        <f t="shared" ref="AB450" si="1306">AB449</f>
        <v>0</v>
      </c>
      <c r="AC450" s="411">
        <f t="shared" ref="AC450" si="1307">AC449</f>
        <v>0</v>
      </c>
      <c r="AD450" s="411">
        <f t="shared" ref="AD450" si="1308">AD449</f>
        <v>0</v>
      </c>
      <c r="AE450" s="411">
        <f t="shared" ref="AE450" si="1309">AE449</f>
        <v>0</v>
      </c>
      <c r="AF450" s="411">
        <f t="shared" ref="AF450" si="1310">AF449</f>
        <v>0</v>
      </c>
      <c r="AG450" s="411">
        <f t="shared" ref="AG450" si="1311">AG449</f>
        <v>0</v>
      </c>
      <c r="AH450" s="411">
        <f t="shared" ref="AH450" si="1312">AH449</f>
        <v>0</v>
      </c>
      <c r="AI450" s="411">
        <f t="shared" ref="AI450" si="1313">AI449</f>
        <v>0</v>
      </c>
      <c r="AJ450" s="411">
        <f t="shared" ref="AJ450" si="1314">AJ449</f>
        <v>0</v>
      </c>
      <c r="AK450" s="411">
        <f t="shared" ref="AK450" si="1315">AK449</f>
        <v>0</v>
      </c>
      <c r="AL450" s="411">
        <f t="shared" ref="AL450" si="1316">AL449</f>
        <v>0</v>
      </c>
      <c r="AM450" s="297"/>
    </row>
    <row r="451" spans="1:40" hidden="1" outlineLevel="1">
      <c r="A451" s="532"/>
      <c r="B451" s="528"/>
      <c r="C451" s="305"/>
      <c r="D451" s="291"/>
      <c r="E451" s="291"/>
      <c r="F451" s="291"/>
      <c r="G451" s="291"/>
      <c r="H451" s="291"/>
      <c r="I451" s="291"/>
      <c r="J451" s="291"/>
      <c r="K451" s="291"/>
      <c r="L451" s="291"/>
      <c r="M451" s="291"/>
      <c r="N451" s="468"/>
      <c r="O451" s="291"/>
      <c r="P451" s="291"/>
      <c r="Q451" s="291"/>
      <c r="R451" s="291"/>
      <c r="S451" s="291"/>
      <c r="T451" s="291"/>
      <c r="U451" s="291"/>
      <c r="V451" s="291"/>
      <c r="W451" s="291"/>
      <c r="X451" s="291"/>
      <c r="Y451" s="412"/>
      <c r="Z451" s="412"/>
      <c r="AA451" s="412"/>
      <c r="AB451" s="412"/>
      <c r="AC451" s="412"/>
      <c r="AD451" s="412"/>
      <c r="AE451" s="412"/>
      <c r="AF451" s="412"/>
      <c r="AG451" s="412"/>
      <c r="AH451" s="412"/>
      <c r="AI451" s="412"/>
      <c r="AJ451" s="412"/>
      <c r="AK451" s="412"/>
      <c r="AL451" s="412"/>
      <c r="AM451" s="301"/>
      <c r="AN451" s="630"/>
    </row>
    <row r="452" spans="1:40" s="309" customFormat="1" ht="15.75" hidden="1" outlineLevel="1">
      <c r="A452" s="532"/>
      <c r="B452" s="504" t="s">
        <v>489</v>
      </c>
      <c r="C452" s="291"/>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6"/>
      <c r="AF452" s="416"/>
      <c r="AG452" s="416"/>
      <c r="AH452" s="416"/>
      <c r="AI452" s="416"/>
      <c r="AJ452" s="416"/>
      <c r="AK452" s="416"/>
      <c r="AL452" s="416"/>
      <c r="AM452" s="517"/>
      <c r="AN452" s="631"/>
    </row>
    <row r="453" spans="1:40" hidden="1" outlineLevel="1">
      <c r="A453" s="532">
        <v>15</v>
      </c>
      <c r="B453" s="431" t="s">
        <v>494</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hidden="1" outlineLevel="1">
      <c r="A454" s="532"/>
      <c r="B454" s="431"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hidden="1" outlineLevel="1">
      <c r="A455" s="532"/>
      <c r="B455" s="528"/>
      <c r="C455" s="305"/>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2"/>
      <c r="AF455" s="412"/>
      <c r="AG455" s="412"/>
      <c r="AH455" s="412"/>
      <c r="AI455" s="412"/>
      <c r="AJ455" s="412"/>
      <c r="AK455" s="412"/>
      <c r="AL455" s="412"/>
      <c r="AM455" s="306"/>
    </row>
    <row r="456" spans="1:40" s="283" customFormat="1" hidden="1" outlineLevel="1">
      <c r="A456" s="532">
        <v>16</v>
      </c>
      <c r="B456" s="529" t="s">
        <v>490</v>
      </c>
      <c r="C456" s="291" t="s">
        <v>25</v>
      </c>
      <c r="D456" s="295"/>
      <c r="E456" s="295"/>
      <c r="F456" s="295"/>
      <c r="G456" s="295"/>
      <c r="H456" s="295"/>
      <c r="I456" s="295"/>
      <c r="J456" s="295"/>
      <c r="K456" s="295"/>
      <c r="L456" s="295"/>
      <c r="M456" s="295"/>
      <c r="N456" s="295">
        <v>0</v>
      </c>
      <c r="O456" s="295"/>
      <c r="P456" s="295"/>
      <c r="Q456" s="295"/>
      <c r="R456" s="295"/>
      <c r="S456" s="295"/>
      <c r="T456" s="295"/>
      <c r="U456" s="295"/>
      <c r="V456" s="295"/>
      <c r="W456" s="295"/>
      <c r="X456" s="295"/>
      <c r="Y456" s="410"/>
      <c r="Z456" s="410"/>
      <c r="AA456" s="410"/>
      <c r="AB456" s="410"/>
      <c r="AC456" s="410"/>
      <c r="AD456" s="410"/>
      <c r="AE456" s="410"/>
      <c r="AF456" s="410"/>
      <c r="AG456" s="410"/>
      <c r="AH456" s="410"/>
      <c r="AI456" s="410"/>
      <c r="AJ456" s="410"/>
      <c r="AK456" s="410"/>
      <c r="AL456" s="410"/>
      <c r="AM456" s="296">
        <f>SUM(Y456:AL456)</f>
        <v>0</v>
      </c>
    </row>
    <row r="457" spans="1:40" s="283" customFormat="1" hidden="1" outlineLevel="1">
      <c r="A457" s="532"/>
      <c r="B457" s="529" t="s">
        <v>308</v>
      </c>
      <c r="C457" s="291" t="s">
        <v>163</v>
      </c>
      <c r="D457" s="295"/>
      <c r="E457" s="295"/>
      <c r="F457" s="295"/>
      <c r="G457" s="295"/>
      <c r="H457" s="295"/>
      <c r="I457" s="295"/>
      <c r="J457" s="295"/>
      <c r="K457" s="295"/>
      <c r="L457" s="295"/>
      <c r="M457" s="295"/>
      <c r="N457" s="295">
        <f>N456</f>
        <v>0</v>
      </c>
      <c r="O457" s="295"/>
      <c r="P457" s="295"/>
      <c r="Q457" s="295"/>
      <c r="R457" s="295"/>
      <c r="S457" s="295"/>
      <c r="T457" s="295"/>
      <c r="U457" s="295"/>
      <c r="V457" s="295"/>
      <c r="W457" s="295"/>
      <c r="X457" s="295"/>
      <c r="Y457" s="411">
        <f>Y456</f>
        <v>0</v>
      </c>
      <c r="Z457" s="411">
        <f t="shared" ref="Z457:AL457" si="1318">Z456</f>
        <v>0</v>
      </c>
      <c r="AA457" s="411">
        <f t="shared" si="1318"/>
        <v>0</v>
      </c>
      <c r="AB457" s="411">
        <f t="shared" si="1318"/>
        <v>0</v>
      </c>
      <c r="AC457" s="411">
        <f t="shared" si="1318"/>
        <v>0</v>
      </c>
      <c r="AD457" s="411">
        <f t="shared" si="1318"/>
        <v>0</v>
      </c>
      <c r="AE457" s="411">
        <f t="shared" si="1318"/>
        <v>0</v>
      </c>
      <c r="AF457" s="411">
        <f t="shared" si="1318"/>
        <v>0</v>
      </c>
      <c r="AG457" s="411">
        <f t="shared" si="1318"/>
        <v>0</v>
      </c>
      <c r="AH457" s="411">
        <f t="shared" si="1318"/>
        <v>0</v>
      </c>
      <c r="AI457" s="411">
        <f t="shared" si="1318"/>
        <v>0</v>
      </c>
      <c r="AJ457" s="411">
        <f t="shared" si="1318"/>
        <v>0</v>
      </c>
      <c r="AK457" s="411">
        <f t="shared" si="1318"/>
        <v>0</v>
      </c>
      <c r="AL457" s="411">
        <f t="shared" si="1318"/>
        <v>0</v>
      </c>
      <c r="AM457" s="297"/>
    </row>
    <row r="458" spans="1:40" s="283" customFormat="1" hidden="1" outlineLevel="1">
      <c r="A458" s="532"/>
      <c r="B458" s="529"/>
      <c r="C458" s="291"/>
      <c r="D458" s="291"/>
      <c r="E458" s="291"/>
      <c r="F458" s="291"/>
      <c r="G458" s="291"/>
      <c r="H458" s="291"/>
      <c r="I458" s="291"/>
      <c r="J458" s="291"/>
      <c r="K458" s="291"/>
      <c r="L458" s="291"/>
      <c r="M458" s="291"/>
      <c r="N458" s="291"/>
      <c r="O458" s="291"/>
      <c r="P458" s="291"/>
      <c r="Q458" s="291"/>
      <c r="R458" s="291"/>
      <c r="S458" s="291"/>
      <c r="T458" s="291"/>
      <c r="U458" s="291"/>
      <c r="V458" s="291"/>
      <c r="W458" s="291"/>
      <c r="X458" s="291"/>
      <c r="Y458" s="412"/>
      <c r="Z458" s="412"/>
      <c r="AA458" s="412"/>
      <c r="AB458" s="412"/>
      <c r="AC458" s="412"/>
      <c r="AD458" s="412"/>
      <c r="AE458" s="416"/>
      <c r="AF458" s="416"/>
      <c r="AG458" s="416"/>
      <c r="AH458" s="416"/>
      <c r="AI458" s="416"/>
      <c r="AJ458" s="416"/>
      <c r="AK458" s="416"/>
      <c r="AL458" s="416"/>
      <c r="AM458" s="313"/>
    </row>
    <row r="459" spans="1:40" ht="15.75" hidden="1" outlineLevel="1">
      <c r="A459" s="532"/>
      <c r="B459" s="530" t="s">
        <v>495</v>
      </c>
      <c r="C459" s="320"/>
      <c r="D459" s="290"/>
      <c r="E459" s="289"/>
      <c r="F459" s="289"/>
      <c r="G459" s="289"/>
      <c r="H459" s="289"/>
      <c r="I459" s="289"/>
      <c r="J459" s="289"/>
      <c r="K459" s="289"/>
      <c r="L459" s="289"/>
      <c r="M459" s="289"/>
      <c r="N459" s="290"/>
      <c r="O459" s="289"/>
      <c r="P459" s="289"/>
      <c r="Q459" s="289"/>
      <c r="R459" s="289"/>
      <c r="S459" s="289"/>
      <c r="T459" s="289"/>
      <c r="U459" s="289"/>
      <c r="V459" s="289"/>
      <c r="W459" s="289"/>
      <c r="X459" s="289"/>
      <c r="Y459" s="414"/>
      <c r="Z459" s="414"/>
      <c r="AA459" s="414"/>
      <c r="AB459" s="414"/>
      <c r="AC459" s="414"/>
      <c r="AD459" s="414"/>
      <c r="AE459" s="414"/>
      <c r="AF459" s="414"/>
      <c r="AG459" s="414"/>
      <c r="AH459" s="414"/>
      <c r="AI459" s="414"/>
      <c r="AJ459" s="414"/>
      <c r="AK459" s="414"/>
      <c r="AL459" s="414"/>
      <c r="AM459" s="292"/>
    </row>
    <row r="460" spans="1:40" hidden="1" outlineLevel="1">
      <c r="A460" s="532">
        <v>17</v>
      </c>
      <c r="B460" s="428" t="s">
        <v>112</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idden="1"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hidden="1" outlineLevel="1">
      <c r="A462" s="532"/>
      <c r="B462" s="431"/>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2"/>
      <c r="Z462" s="425"/>
      <c r="AA462" s="425"/>
      <c r="AB462" s="425"/>
      <c r="AC462" s="425"/>
      <c r="AD462" s="425"/>
      <c r="AE462" s="425"/>
      <c r="AF462" s="425"/>
      <c r="AG462" s="425"/>
      <c r="AH462" s="425"/>
      <c r="AI462" s="425"/>
      <c r="AJ462" s="425"/>
      <c r="AK462" s="425"/>
      <c r="AL462" s="425"/>
      <c r="AM462" s="306"/>
    </row>
    <row r="463" spans="1:40" hidden="1" outlineLevel="1">
      <c r="A463" s="532">
        <v>18</v>
      </c>
      <c r="B463" s="428" t="s">
        <v>109</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idden="1"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306"/>
    </row>
    <row r="465" spans="1:39" hidden="1"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23"/>
      <c r="Z465" s="424"/>
      <c r="AA465" s="424"/>
      <c r="AB465" s="424"/>
      <c r="AC465" s="424"/>
      <c r="AD465" s="424"/>
      <c r="AE465" s="424"/>
      <c r="AF465" s="424"/>
      <c r="AG465" s="424"/>
      <c r="AH465" s="424"/>
      <c r="AI465" s="424"/>
      <c r="AJ465" s="424"/>
      <c r="AK465" s="424"/>
      <c r="AL465" s="424"/>
      <c r="AM465" s="297"/>
    </row>
    <row r="466" spans="1:39" hidden="1" outlineLevel="1">
      <c r="A466" s="532">
        <v>19</v>
      </c>
      <c r="B466" s="428" t="s">
        <v>111</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idden="1"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Y466</f>
        <v>0</v>
      </c>
      <c r="Z467" s="411">
        <f t="shared" ref="Z467:AL467" si="1321">Z466</f>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297"/>
    </row>
    <row r="468" spans="1:39" hidden="1" outlineLevel="1">
      <c r="A468" s="532"/>
      <c r="B468" s="430"/>
      <c r="C468" s="291"/>
      <c r="D468" s="291"/>
      <c r="E468" s="291"/>
      <c r="F468" s="291"/>
      <c r="G468" s="291"/>
      <c r="H468" s="291"/>
      <c r="I468" s="291"/>
      <c r="J468" s="291"/>
      <c r="K468" s="291"/>
      <c r="L468" s="291"/>
      <c r="M468" s="291"/>
      <c r="N468" s="291"/>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idden="1" outlineLevel="1">
      <c r="A469" s="532">
        <v>20</v>
      </c>
      <c r="B469" s="428" t="s">
        <v>110</v>
      </c>
      <c r="C469" s="291" t="s">
        <v>25</v>
      </c>
      <c r="D469" s="295"/>
      <c r="E469" s="295"/>
      <c r="F469" s="295"/>
      <c r="G469" s="295"/>
      <c r="H469" s="295"/>
      <c r="I469" s="295"/>
      <c r="J469" s="295"/>
      <c r="K469" s="295"/>
      <c r="L469" s="295"/>
      <c r="M469" s="295"/>
      <c r="N469" s="295">
        <v>12</v>
      </c>
      <c r="O469" s="295"/>
      <c r="P469" s="295"/>
      <c r="Q469" s="295"/>
      <c r="R469" s="295"/>
      <c r="S469" s="295"/>
      <c r="T469" s="295"/>
      <c r="U469" s="295"/>
      <c r="V469" s="295"/>
      <c r="W469" s="295"/>
      <c r="X469" s="295"/>
      <c r="Y469" s="426"/>
      <c r="Z469" s="410"/>
      <c r="AA469" s="410"/>
      <c r="AB469" s="410"/>
      <c r="AC469" s="410"/>
      <c r="AD469" s="410"/>
      <c r="AE469" s="410"/>
      <c r="AF469" s="415"/>
      <c r="AG469" s="415"/>
      <c r="AH469" s="415"/>
      <c r="AI469" s="415"/>
      <c r="AJ469" s="415"/>
      <c r="AK469" s="415"/>
      <c r="AL469" s="415"/>
      <c r="AM469" s="296">
        <f>SUM(Y469:AL469)</f>
        <v>0</v>
      </c>
    </row>
    <row r="470" spans="1:39" hidden="1" outlineLevel="1">
      <c r="A470" s="532"/>
      <c r="B470" s="431" t="s">
        <v>308</v>
      </c>
      <c r="C470" s="291" t="s">
        <v>163</v>
      </c>
      <c r="D470" s="295"/>
      <c r="E470" s="295"/>
      <c r="F470" s="295"/>
      <c r="G470" s="295"/>
      <c r="H470" s="295"/>
      <c r="I470" s="295"/>
      <c r="J470" s="295"/>
      <c r="K470" s="295"/>
      <c r="L470" s="295"/>
      <c r="M470" s="295"/>
      <c r="N470" s="295">
        <f>N469</f>
        <v>12</v>
      </c>
      <c r="O470" s="295"/>
      <c r="P470" s="295"/>
      <c r="Q470" s="295"/>
      <c r="R470" s="295"/>
      <c r="S470" s="295"/>
      <c r="T470" s="295"/>
      <c r="U470" s="295"/>
      <c r="V470" s="295"/>
      <c r="W470" s="295"/>
      <c r="X470" s="295"/>
      <c r="Y470" s="411">
        <f t="shared" ref="Y470:AL470" si="1322">Y469</f>
        <v>0</v>
      </c>
      <c r="Z470" s="411">
        <f t="shared" si="1322"/>
        <v>0</v>
      </c>
      <c r="AA470" s="411">
        <f t="shared" si="1322"/>
        <v>0</v>
      </c>
      <c r="AB470" s="411">
        <f t="shared" si="1322"/>
        <v>0</v>
      </c>
      <c r="AC470" s="411">
        <f t="shared" si="1322"/>
        <v>0</v>
      </c>
      <c r="AD470" s="411">
        <f t="shared" si="1322"/>
        <v>0</v>
      </c>
      <c r="AE470" s="411">
        <f t="shared" si="1322"/>
        <v>0</v>
      </c>
      <c r="AF470" s="411">
        <f t="shared" si="1322"/>
        <v>0</v>
      </c>
      <c r="AG470" s="411">
        <f t="shared" si="1322"/>
        <v>0</v>
      </c>
      <c r="AH470" s="411">
        <f t="shared" si="1322"/>
        <v>0</v>
      </c>
      <c r="AI470" s="411">
        <f t="shared" si="1322"/>
        <v>0</v>
      </c>
      <c r="AJ470" s="411">
        <f t="shared" si="1322"/>
        <v>0</v>
      </c>
      <c r="AK470" s="411">
        <f t="shared" si="1322"/>
        <v>0</v>
      </c>
      <c r="AL470" s="411">
        <f t="shared" si="1322"/>
        <v>0</v>
      </c>
      <c r="AM470" s="306"/>
    </row>
    <row r="471" spans="1:39" ht="15.75" outlineLevel="1">
      <c r="A471" s="532"/>
      <c r="B471" s="531"/>
      <c r="C471" s="300"/>
      <c r="D471" s="291"/>
      <c r="E471" s="291"/>
      <c r="F471" s="291"/>
      <c r="G471" s="291"/>
      <c r="H471" s="291"/>
      <c r="I471" s="291"/>
      <c r="J471" s="291"/>
      <c r="K471" s="291"/>
      <c r="L471" s="291"/>
      <c r="M471" s="291"/>
      <c r="N471" s="300"/>
      <c r="O471" s="291"/>
      <c r="P471" s="291"/>
      <c r="Q471" s="291"/>
      <c r="R471" s="291"/>
      <c r="S471" s="291"/>
      <c r="T471" s="291"/>
      <c r="U471" s="291"/>
      <c r="V471" s="291"/>
      <c r="W471" s="291"/>
      <c r="X471" s="291"/>
      <c r="Y471" s="412"/>
      <c r="Z471" s="412"/>
      <c r="AA471" s="412"/>
      <c r="AB471" s="412"/>
      <c r="AC471" s="412"/>
      <c r="AD471" s="412"/>
      <c r="AE471" s="412"/>
      <c r="AF471" s="412"/>
      <c r="AG471" s="412"/>
      <c r="AH471" s="412"/>
      <c r="AI471" s="412"/>
      <c r="AJ471" s="412"/>
      <c r="AK471" s="412"/>
      <c r="AL471" s="412"/>
      <c r="AM471" s="306"/>
    </row>
    <row r="472" spans="1:39" ht="15.75" outlineLevel="1">
      <c r="A472" s="532"/>
      <c r="B472" s="524" t="s">
        <v>502</v>
      </c>
      <c r="C472" s="291"/>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25"/>
      <c r="AA472" s="425"/>
      <c r="AB472" s="425"/>
      <c r="AC472" s="425"/>
      <c r="AD472" s="425"/>
      <c r="AE472" s="425"/>
      <c r="AF472" s="425"/>
      <c r="AG472" s="425"/>
      <c r="AH472" s="425"/>
      <c r="AI472" s="425"/>
      <c r="AJ472" s="425"/>
      <c r="AK472" s="425"/>
      <c r="AL472" s="425"/>
      <c r="AM472" s="306"/>
    </row>
    <row r="473" spans="1:39" ht="15.75" outlineLevel="1">
      <c r="A473" s="532"/>
      <c r="B473" s="504" t="s">
        <v>498</v>
      </c>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outlineLevel="1">
      <c r="A474" s="532">
        <v>21</v>
      </c>
      <c r="B474" s="428" t="s">
        <v>113</v>
      </c>
      <c r="C474" s="291" t="s">
        <v>25</v>
      </c>
      <c r="D474" s="295">
        <v>277257</v>
      </c>
      <c r="E474" s="295">
        <v>223354</v>
      </c>
      <c r="F474" s="295">
        <v>223354</v>
      </c>
      <c r="G474" s="295">
        <v>223354</v>
      </c>
      <c r="H474" s="295">
        <v>223354</v>
      </c>
      <c r="I474" s="295">
        <v>223354</v>
      </c>
      <c r="J474" s="295">
        <v>223354</v>
      </c>
      <c r="K474" s="295">
        <v>223352</v>
      </c>
      <c r="L474" s="295">
        <v>223352</v>
      </c>
      <c r="M474" s="295">
        <v>222803</v>
      </c>
      <c r="N474" s="291"/>
      <c r="O474" s="295">
        <v>20</v>
      </c>
      <c r="P474" s="295">
        <v>16.11169420429421</v>
      </c>
      <c r="Q474" s="295">
        <v>16.11169420429421</v>
      </c>
      <c r="R474" s="295">
        <v>16.11169420429421</v>
      </c>
      <c r="S474" s="295">
        <v>16.11169420429421</v>
      </c>
      <c r="T474" s="295">
        <v>16.11169420429421</v>
      </c>
      <c r="U474" s="295">
        <v>16.11169420429421</v>
      </c>
      <c r="V474" s="295">
        <v>16.111549933815919</v>
      </c>
      <c r="W474" s="295">
        <v>16.111549933815919</v>
      </c>
      <c r="X474" s="295">
        <v>16.07194768752457</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340" t="s">
        <v>718</v>
      </c>
      <c r="D475" s="295">
        <v>386</v>
      </c>
      <c r="E475" s="295">
        <f>D475-($D475-$G475)/3</f>
        <v>385</v>
      </c>
      <c r="F475" s="295">
        <f>E475-($D475-$G475)/3</f>
        <v>384</v>
      </c>
      <c r="G475" s="295">
        <v>383</v>
      </c>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23">Z474</f>
        <v>0</v>
      </c>
      <c r="AA475" s="411">
        <f t="shared" ref="AA475" si="1324">AA474</f>
        <v>0</v>
      </c>
      <c r="AB475" s="411">
        <f t="shared" ref="AB475" si="1325">AB474</f>
        <v>0</v>
      </c>
      <c r="AC475" s="411">
        <f t="shared" ref="AC475" si="1326">AC474</f>
        <v>0</v>
      </c>
      <c r="AD475" s="411">
        <f t="shared" ref="AD475" si="1327">AD474</f>
        <v>0</v>
      </c>
      <c r="AE475" s="411">
        <f t="shared" ref="AE475" si="1328">AE474</f>
        <v>0</v>
      </c>
      <c r="AF475" s="411">
        <f t="shared" ref="AF475" si="1329">AF474</f>
        <v>0</v>
      </c>
      <c r="AG475" s="411">
        <f t="shared" ref="AG475" si="1330">AG474</f>
        <v>0</v>
      </c>
      <c r="AH475" s="411">
        <f t="shared" ref="AH475" si="1331">AH474</f>
        <v>0</v>
      </c>
      <c r="AI475" s="411">
        <f t="shared" ref="AI475" si="1332">AI474</f>
        <v>0</v>
      </c>
      <c r="AJ475" s="411">
        <f t="shared" ref="AJ475" si="1333">AJ474</f>
        <v>0</v>
      </c>
      <c r="AK475" s="411">
        <f t="shared" ref="AK475" si="1334">AK474</f>
        <v>0</v>
      </c>
      <c r="AL475" s="411">
        <f t="shared" ref="AL475" si="1335">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outlineLevel="1">
      <c r="A477" s="532"/>
      <c r="B477" s="428" t="s">
        <v>715</v>
      </c>
      <c r="C477" s="291" t="s">
        <v>25</v>
      </c>
      <c r="D477" s="295">
        <v>259149</v>
      </c>
      <c r="E477" s="295">
        <v>187673</v>
      </c>
      <c r="F477" s="295">
        <v>187673</v>
      </c>
      <c r="G477" s="295">
        <v>187673</v>
      </c>
      <c r="H477" s="295">
        <v>187673</v>
      </c>
      <c r="I477" s="295">
        <v>187673</v>
      </c>
      <c r="J477" s="295">
        <v>187673</v>
      </c>
      <c r="K477" s="295">
        <v>187669</v>
      </c>
      <c r="L477" s="295">
        <v>187669</v>
      </c>
      <c r="M477" s="295">
        <v>187669</v>
      </c>
      <c r="N477" s="291"/>
      <c r="O477" s="295">
        <v>18</v>
      </c>
      <c r="P477" s="295">
        <v>13.035412060243333</v>
      </c>
      <c r="Q477" s="295">
        <v>13.035412060243333</v>
      </c>
      <c r="R477" s="295">
        <v>13.035412060243333</v>
      </c>
      <c r="S477" s="295">
        <v>13.035412060243333</v>
      </c>
      <c r="T477" s="295">
        <v>13.035412060243333</v>
      </c>
      <c r="U477" s="295">
        <v>13.035412060243333</v>
      </c>
      <c r="V477" s="295">
        <v>13.03513422779945</v>
      </c>
      <c r="W477" s="295">
        <v>13.03513422779945</v>
      </c>
      <c r="X477" s="295">
        <v>13.03513422779945</v>
      </c>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AL478" si="1336">Z477</f>
        <v>0</v>
      </c>
      <c r="AA478" s="411">
        <f t="shared" si="1336"/>
        <v>0</v>
      </c>
      <c r="AB478" s="411">
        <f t="shared" si="1336"/>
        <v>0</v>
      </c>
      <c r="AC478" s="411">
        <f t="shared" si="1336"/>
        <v>0</v>
      </c>
      <c r="AD478" s="411">
        <f t="shared" si="1336"/>
        <v>0</v>
      </c>
      <c r="AE478" s="411">
        <f t="shared" si="1336"/>
        <v>0</v>
      </c>
      <c r="AF478" s="411">
        <f t="shared" si="1336"/>
        <v>0</v>
      </c>
      <c r="AG478" s="411">
        <f t="shared" si="1336"/>
        <v>0</v>
      </c>
      <c r="AH478" s="411">
        <f t="shared" si="1336"/>
        <v>0</v>
      </c>
      <c r="AI478" s="411">
        <f t="shared" si="1336"/>
        <v>0</v>
      </c>
      <c r="AJ478" s="411">
        <f t="shared" si="1336"/>
        <v>0</v>
      </c>
      <c r="AK478" s="411">
        <f t="shared" si="1336"/>
        <v>0</v>
      </c>
      <c r="AL478" s="411">
        <f t="shared" si="1336"/>
        <v>0</v>
      </c>
      <c r="AM478" s="306"/>
    </row>
    <row r="479" spans="1:39" outlineLevel="1">
      <c r="A479" s="532"/>
      <c r="B479" s="431"/>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22</v>
      </c>
      <c r="B480" s="428" t="s">
        <v>114</v>
      </c>
      <c r="C480" s="291" t="s">
        <v>25</v>
      </c>
      <c r="D480" s="295">
        <v>49622</v>
      </c>
      <c r="E480" s="295">
        <v>49622</v>
      </c>
      <c r="F480" s="295">
        <v>49622</v>
      </c>
      <c r="G480" s="295">
        <v>49622</v>
      </c>
      <c r="H480" s="295">
        <v>49622</v>
      </c>
      <c r="I480" s="295">
        <v>49622</v>
      </c>
      <c r="J480" s="295">
        <v>49622</v>
      </c>
      <c r="K480" s="295">
        <v>49622</v>
      </c>
      <c r="L480" s="295">
        <v>49622</v>
      </c>
      <c r="M480" s="295">
        <v>49622</v>
      </c>
      <c r="N480" s="291"/>
      <c r="O480" s="295">
        <v>13</v>
      </c>
      <c r="P480" s="295">
        <v>13</v>
      </c>
      <c r="Q480" s="295">
        <v>13</v>
      </c>
      <c r="R480" s="295">
        <v>13</v>
      </c>
      <c r="S480" s="295">
        <v>13</v>
      </c>
      <c r="T480" s="295">
        <v>13</v>
      </c>
      <c r="U480" s="295">
        <v>13</v>
      </c>
      <c r="V480" s="295">
        <v>13</v>
      </c>
      <c r="W480" s="295">
        <v>13</v>
      </c>
      <c r="X480" s="295">
        <v>13</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308</v>
      </c>
      <c r="C481" s="340" t="s">
        <v>718</v>
      </c>
      <c r="D481" s="295">
        <v>3150</v>
      </c>
      <c r="E481" s="295">
        <f t="shared" ref="E481:F481" si="1337">D481-($D481-$G481)/3</f>
        <v>3150</v>
      </c>
      <c r="F481" s="295">
        <f t="shared" si="1337"/>
        <v>3150</v>
      </c>
      <c r="G481" s="295">
        <f t="shared" ref="G481" si="1338">$D481/$D480*G480</f>
        <v>3150</v>
      </c>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39">Z480</f>
        <v>0</v>
      </c>
      <c r="AA481" s="411">
        <f t="shared" ref="AA481" si="1340">AA480</f>
        <v>0</v>
      </c>
      <c r="AB481" s="411">
        <f t="shared" ref="AB481" si="1341">AB480</f>
        <v>0</v>
      </c>
      <c r="AC481" s="411">
        <f t="shared" ref="AC481" si="1342">AC480</f>
        <v>0</v>
      </c>
      <c r="AD481" s="411">
        <f t="shared" ref="AD481" si="1343">AD480</f>
        <v>0</v>
      </c>
      <c r="AE481" s="411">
        <f t="shared" ref="AE481" si="1344">AE480</f>
        <v>0</v>
      </c>
      <c r="AF481" s="411">
        <f t="shared" ref="AF481" si="1345">AF480</f>
        <v>0</v>
      </c>
      <c r="AG481" s="411">
        <f t="shared" ref="AG481" si="1346">AG480</f>
        <v>0</v>
      </c>
      <c r="AH481" s="411">
        <f t="shared" ref="AH481" si="1347">AH480</f>
        <v>0</v>
      </c>
      <c r="AI481" s="411">
        <f t="shared" ref="AI481" si="1348">AI480</f>
        <v>0</v>
      </c>
      <c r="AJ481" s="411">
        <f t="shared" ref="AJ481" si="1349">AJ480</f>
        <v>0</v>
      </c>
      <c r="AK481" s="411">
        <f t="shared" ref="AK481" si="1350">AK480</f>
        <v>0</v>
      </c>
      <c r="AL481" s="411">
        <f t="shared" ref="AL481" si="1351">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2"/>
      <c r="Z482" s="425"/>
      <c r="AA482" s="425"/>
      <c r="AB482" s="425"/>
      <c r="AC482" s="425"/>
      <c r="AD482" s="425"/>
      <c r="AE482" s="425"/>
      <c r="AF482" s="425"/>
      <c r="AG482" s="425"/>
      <c r="AH482" s="425"/>
      <c r="AI482" s="425"/>
      <c r="AJ482" s="425"/>
      <c r="AK482" s="425"/>
      <c r="AL482" s="425"/>
      <c r="AM482" s="306"/>
    </row>
    <row r="483" spans="1:39" ht="30" outlineLevel="1">
      <c r="A483" s="532">
        <v>23</v>
      </c>
      <c r="B483" s="428" t="s">
        <v>115</v>
      </c>
      <c r="C483" s="291" t="s">
        <v>25</v>
      </c>
      <c r="D483" s="295"/>
      <c r="E483" s="295"/>
      <c r="F483" s="295"/>
      <c r="G483" s="295"/>
      <c r="H483" s="295"/>
      <c r="I483" s="295"/>
      <c r="J483" s="295"/>
      <c r="K483" s="295"/>
      <c r="L483" s="295"/>
      <c r="M483" s="295"/>
      <c r="N483" s="291"/>
      <c r="O483" s="295"/>
      <c r="P483" s="295"/>
      <c r="Q483" s="295"/>
      <c r="R483" s="295"/>
      <c r="S483" s="295"/>
      <c r="T483" s="295"/>
      <c r="U483" s="295"/>
      <c r="V483" s="295"/>
      <c r="W483" s="295"/>
      <c r="X483" s="295"/>
      <c r="Y483" s="410"/>
      <c r="Z483" s="410"/>
      <c r="AA483" s="410"/>
      <c r="AB483" s="410"/>
      <c r="AC483" s="410"/>
      <c r="AD483" s="410"/>
      <c r="AE483" s="410"/>
      <c r="AF483" s="410"/>
      <c r="AG483" s="410"/>
      <c r="AH483" s="410"/>
      <c r="AI483" s="410"/>
      <c r="AJ483" s="410"/>
      <c r="AK483" s="410"/>
      <c r="AL483" s="410"/>
      <c r="AM483" s="296">
        <f>SUM(Y483:AL483)</f>
        <v>0</v>
      </c>
    </row>
    <row r="484" spans="1:39" outlineLevel="1">
      <c r="A484" s="532"/>
      <c r="B484" s="431" t="s">
        <v>308</v>
      </c>
      <c r="C484" s="291" t="s">
        <v>163</v>
      </c>
      <c r="D484" s="295"/>
      <c r="E484" s="295"/>
      <c r="F484" s="295"/>
      <c r="G484" s="295"/>
      <c r="H484" s="295"/>
      <c r="I484" s="295"/>
      <c r="J484" s="295"/>
      <c r="K484" s="295"/>
      <c r="L484" s="295"/>
      <c r="M484" s="295"/>
      <c r="N484" s="291"/>
      <c r="O484" s="295"/>
      <c r="P484" s="295"/>
      <c r="Q484" s="295"/>
      <c r="R484" s="295"/>
      <c r="S484" s="295"/>
      <c r="T484" s="295"/>
      <c r="U484" s="295"/>
      <c r="V484" s="295"/>
      <c r="W484" s="295"/>
      <c r="X484" s="295"/>
      <c r="Y484" s="411">
        <f>Y483</f>
        <v>0</v>
      </c>
      <c r="Z484" s="411">
        <f t="shared" ref="Z484" si="1352">Z483</f>
        <v>0</v>
      </c>
      <c r="AA484" s="411">
        <f t="shared" ref="AA484" si="1353">AA483</f>
        <v>0</v>
      </c>
      <c r="AB484" s="411">
        <f t="shared" ref="AB484" si="1354">AB483</f>
        <v>0</v>
      </c>
      <c r="AC484" s="411">
        <f t="shared" ref="AC484" si="1355">AC483</f>
        <v>0</v>
      </c>
      <c r="AD484" s="411">
        <f t="shared" ref="AD484" si="1356">AD483</f>
        <v>0</v>
      </c>
      <c r="AE484" s="411">
        <f t="shared" ref="AE484" si="1357">AE483</f>
        <v>0</v>
      </c>
      <c r="AF484" s="411">
        <f t="shared" ref="AF484" si="1358">AF483</f>
        <v>0</v>
      </c>
      <c r="AG484" s="411">
        <f t="shared" ref="AG484" si="1359">AG483</f>
        <v>0</v>
      </c>
      <c r="AH484" s="411">
        <f t="shared" ref="AH484" si="1360">AH483</f>
        <v>0</v>
      </c>
      <c r="AI484" s="411">
        <f t="shared" ref="AI484" si="1361">AI483</f>
        <v>0</v>
      </c>
      <c r="AJ484" s="411">
        <f t="shared" ref="AJ484" si="1362">AJ483</f>
        <v>0</v>
      </c>
      <c r="AK484" s="411">
        <f t="shared" ref="AK484" si="1363">AK483</f>
        <v>0</v>
      </c>
      <c r="AL484" s="411">
        <f t="shared" ref="AL484" si="1364">AL483</f>
        <v>0</v>
      </c>
      <c r="AM484" s="306"/>
    </row>
    <row r="485" spans="1:39" outlineLevel="1">
      <c r="A485" s="532"/>
      <c r="B485" s="430"/>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22"/>
      <c r="Z485" s="425"/>
      <c r="AA485" s="425"/>
      <c r="AB485" s="425"/>
      <c r="AC485" s="425"/>
      <c r="AD485" s="425"/>
      <c r="AE485" s="425"/>
      <c r="AF485" s="425"/>
      <c r="AG485" s="425"/>
      <c r="AH485" s="425"/>
      <c r="AI485" s="425"/>
      <c r="AJ485" s="425"/>
      <c r="AK485" s="425"/>
      <c r="AL485" s="425"/>
      <c r="AM485" s="306"/>
    </row>
    <row r="486" spans="1:39" ht="30" outlineLevel="1">
      <c r="A486" s="532">
        <v>24</v>
      </c>
      <c r="B486" s="428" t="s">
        <v>116</v>
      </c>
      <c r="C486" s="291" t="s">
        <v>25</v>
      </c>
      <c r="D486" s="295">
        <v>9478</v>
      </c>
      <c r="E486" s="295">
        <v>9478</v>
      </c>
      <c r="F486" s="295">
        <v>9478</v>
      </c>
      <c r="G486" s="295">
        <v>9478</v>
      </c>
      <c r="H486" s="295">
        <v>9478</v>
      </c>
      <c r="I486" s="295">
        <v>9478</v>
      </c>
      <c r="J486" s="295">
        <v>9478</v>
      </c>
      <c r="K486" s="295">
        <v>9478</v>
      </c>
      <c r="L486" s="295">
        <v>9478</v>
      </c>
      <c r="M486" s="295">
        <v>9478</v>
      </c>
      <c r="N486" s="291"/>
      <c r="O486" s="295">
        <v>3</v>
      </c>
      <c r="P486" s="295">
        <v>3</v>
      </c>
      <c r="Q486" s="295">
        <v>3</v>
      </c>
      <c r="R486" s="295">
        <v>3</v>
      </c>
      <c r="S486" s="295">
        <v>3</v>
      </c>
      <c r="T486" s="295">
        <v>3</v>
      </c>
      <c r="U486" s="295">
        <v>3</v>
      </c>
      <c r="V486" s="295">
        <v>3</v>
      </c>
      <c r="W486" s="295">
        <v>3</v>
      </c>
      <c r="X486" s="295">
        <v>3</v>
      </c>
      <c r="Y486" s="410">
        <v>1</v>
      </c>
      <c r="Z486" s="410"/>
      <c r="AA486" s="410"/>
      <c r="AB486" s="410"/>
      <c r="AC486" s="410"/>
      <c r="AD486" s="410"/>
      <c r="AE486" s="410"/>
      <c r="AF486" s="410"/>
      <c r="AG486" s="410"/>
      <c r="AH486" s="410"/>
      <c r="AI486" s="410"/>
      <c r="AJ486" s="410"/>
      <c r="AK486" s="410"/>
      <c r="AL486" s="410"/>
      <c r="AM486" s="296">
        <f>SUM(Y486:AL486)</f>
        <v>1</v>
      </c>
    </row>
    <row r="487" spans="1:39" outlineLevel="1">
      <c r="A487" s="532"/>
      <c r="B487" s="431" t="s">
        <v>308</v>
      </c>
      <c r="C487" s="291" t="s">
        <v>163</v>
      </c>
      <c r="D487" s="295"/>
      <c r="E487" s="295"/>
      <c r="F487" s="295"/>
      <c r="G487" s="295"/>
      <c r="H487" s="295"/>
      <c r="I487" s="295"/>
      <c r="J487" s="295"/>
      <c r="K487" s="295"/>
      <c r="L487" s="295"/>
      <c r="M487" s="295"/>
      <c r="N487" s="291"/>
      <c r="O487" s="295"/>
      <c r="P487" s="295"/>
      <c r="Q487" s="295"/>
      <c r="R487" s="295"/>
      <c r="S487" s="295"/>
      <c r="T487" s="295"/>
      <c r="U487" s="295"/>
      <c r="V487" s="295"/>
      <c r="W487" s="295"/>
      <c r="X487" s="295"/>
      <c r="Y487" s="411">
        <f>Y486</f>
        <v>1</v>
      </c>
      <c r="Z487" s="411">
        <f t="shared" ref="Z487" si="1365">Z486</f>
        <v>0</v>
      </c>
      <c r="AA487" s="411">
        <f t="shared" ref="AA487" si="1366">AA486</f>
        <v>0</v>
      </c>
      <c r="AB487" s="411">
        <f t="shared" ref="AB487" si="1367">AB486</f>
        <v>0</v>
      </c>
      <c r="AC487" s="411">
        <f t="shared" ref="AC487" si="1368">AC486</f>
        <v>0</v>
      </c>
      <c r="AD487" s="411">
        <f t="shared" ref="AD487" si="1369">AD486</f>
        <v>0</v>
      </c>
      <c r="AE487" s="411">
        <f t="shared" ref="AE487" si="1370">AE486</f>
        <v>0</v>
      </c>
      <c r="AF487" s="411">
        <f t="shared" ref="AF487" si="1371">AF486</f>
        <v>0</v>
      </c>
      <c r="AG487" s="411">
        <f t="shared" ref="AG487" si="1372">AG486</f>
        <v>0</v>
      </c>
      <c r="AH487" s="411">
        <f t="shared" ref="AH487" si="1373">AH486</f>
        <v>0</v>
      </c>
      <c r="AI487" s="411">
        <f t="shared" ref="AI487" si="1374">AI486</f>
        <v>0</v>
      </c>
      <c r="AJ487" s="411">
        <f t="shared" ref="AJ487" si="1375">AJ486</f>
        <v>0</v>
      </c>
      <c r="AK487" s="411">
        <f t="shared" ref="AK487" si="1376">AK486</f>
        <v>0</v>
      </c>
      <c r="AL487" s="411">
        <f t="shared" ref="AL487" si="1377">AL486</f>
        <v>0</v>
      </c>
      <c r="AM487" s="306"/>
    </row>
    <row r="488" spans="1:39" outlineLevel="1">
      <c r="A488" s="532"/>
      <c r="B488" s="431"/>
      <c r="C488" s="291"/>
      <c r="D488" s="291"/>
      <c r="E488" s="291"/>
      <c r="F488" s="291"/>
      <c r="G488" s="291"/>
      <c r="H488" s="291"/>
      <c r="I488" s="291"/>
      <c r="J488" s="291"/>
      <c r="K488" s="291"/>
      <c r="L488" s="291"/>
      <c r="M488" s="291"/>
      <c r="N488" s="291"/>
      <c r="O488" s="291"/>
      <c r="P488" s="291"/>
      <c r="Q488" s="291"/>
      <c r="R488" s="291"/>
      <c r="S488" s="291"/>
      <c r="T488" s="291"/>
      <c r="U488" s="291"/>
      <c r="V488" s="291"/>
      <c r="W488" s="291"/>
      <c r="X488" s="291"/>
      <c r="Y488" s="412"/>
      <c r="Z488" s="425"/>
      <c r="AA488" s="425"/>
      <c r="AB488" s="425"/>
      <c r="AC488" s="425"/>
      <c r="AD488" s="425"/>
      <c r="AE488" s="425"/>
      <c r="AF488" s="425"/>
      <c r="AG488" s="425"/>
      <c r="AH488" s="425"/>
      <c r="AI488" s="425"/>
      <c r="AJ488" s="425"/>
      <c r="AK488" s="425"/>
      <c r="AL488" s="425"/>
      <c r="AM488" s="306"/>
    </row>
    <row r="489" spans="1:39" ht="15.75" outlineLevel="1">
      <c r="A489" s="532"/>
      <c r="B489" s="504" t="s">
        <v>499</v>
      </c>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outlineLevel="1">
      <c r="A490" s="532">
        <v>25</v>
      </c>
      <c r="B490" s="428" t="s">
        <v>117</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378">Z490</f>
        <v>0</v>
      </c>
      <c r="AA491" s="411">
        <f t="shared" ref="AA491" si="1379">AA490</f>
        <v>0</v>
      </c>
      <c r="AB491" s="411">
        <f t="shared" ref="AB491" si="1380">AB490</f>
        <v>0</v>
      </c>
      <c r="AC491" s="411">
        <f t="shared" ref="AC491" si="1381">AC490</f>
        <v>0</v>
      </c>
      <c r="AD491" s="411">
        <f t="shared" ref="AD491" si="1382">AD490</f>
        <v>0</v>
      </c>
      <c r="AE491" s="411">
        <f t="shared" ref="AE491" si="1383">AE490</f>
        <v>0</v>
      </c>
      <c r="AF491" s="411">
        <f t="shared" ref="AF491" si="1384">AF490</f>
        <v>0</v>
      </c>
      <c r="AG491" s="411">
        <f t="shared" ref="AG491" si="1385">AG490</f>
        <v>0</v>
      </c>
      <c r="AH491" s="411">
        <f t="shared" ref="AH491" si="1386">AH490</f>
        <v>0</v>
      </c>
      <c r="AI491" s="411">
        <f t="shared" ref="AI491" si="1387">AI490</f>
        <v>0</v>
      </c>
      <c r="AJ491" s="411">
        <f t="shared" ref="AJ491" si="1388">AJ490</f>
        <v>0</v>
      </c>
      <c r="AK491" s="411">
        <f t="shared" ref="AK491" si="1389">AK490</f>
        <v>0</v>
      </c>
      <c r="AL491" s="411">
        <f t="shared" ref="AL491" si="1390">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outlineLevel="1">
      <c r="A493" s="532">
        <v>26</v>
      </c>
      <c r="B493" s="428" t="s">
        <v>118</v>
      </c>
      <c r="C493" s="291" t="s">
        <v>25</v>
      </c>
      <c r="D493" s="295">
        <v>508930</v>
      </c>
      <c r="E493" s="295">
        <v>508930</v>
      </c>
      <c r="F493" s="295">
        <v>508930</v>
      </c>
      <c r="G493" s="295">
        <v>508930</v>
      </c>
      <c r="H493" s="295">
        <v>508930</v>
      </c>
      <c r="I493" s="295">
        <v>508930</v>
      </c>
      <c r="J493" s="295">
        <v>508930</v>
      </c>
      <c r="K493" s="295">
        <v>508930</v>
      </c>
      <c r="L493" s="295">
        <v>508930</v>
      </c>
      <c r="M493" s="295">
        <v>508930</v>
      </c>
      <c r="N493" s="295">
        <v>12</v>
      </c>
      <c r="O493" s="295">
        <v>109</v>
      </c>
      <c r="P493" s="295">
        <v>109</v>
      </c>
      <c r="Q493" s="295">
        <v>109</v>
      </c>
      <c r="R493" s="295">
        <v>109</v>
      </c>
      <c r="S493" s="295">
        <v>109</v>
      </c>
      <c r="T493" s="295">
        <v>109</v>
      </c>
      <c r="U493" s="295">
        <v>109</v>
      </c>
      <c r="V493" s="295">
        <v>109</v>
      </c>
      <c r="W493" s="295">
        <v>109</v>
      </c>
      <c r="X493" s="295">
        <v>109</v>
      </c>
      <c r="Y493" s="426">
        <v>0</v>
      </c>
      <c r="Z493" s="426">
        <v>0.30984413180502146</v>
      </c>
      <c r="AA493" s="426">
        <v>0.66569365620059084</v>
      </c>
      <c r="AB493" s="426">
        <v>0</v>
      </c>
      <c r="AC493" s="426">
        <v>0</v>
      </c>
      <c r="AD493" s="426">
        <v>0</v>
      </c>
      <c r="AE493" s="410"/>
      <c r="AF493" s="415"/>
      <c r="AG493" s="415"/>
      <c r="AH493" s="415"/>
      <c r="AI493" s="415"/>
      <c r="AJ493" s="415"/>
      <c r="AK493" s="415"/>
      <c r="AL493" s="415"/>
      <c r="AM493" s="296">
        <f>SUM(Y493:AL493)</f>
        <v>0.97553778800561231</v>
      </c>
    </row>
    <row r="494" spans="1:39" outlineLevel="1">
      <c r="A494" s="532"/>
      <c r="B494" s="431" t="s">
        <v>308</v>
      </c>
      <c r="C494" s="340" t="s">
        <v>718</v>
      </c>
      <c r="D494" s="295">
        <v>35013</v>
      </c>
      <c r="E494" s="295">
        <f>D494-($D494-$G494)/3</f>
        <v>34955.333333333336</v>
      </c>
      <c r="F494" s="295">
        <f>E494-($D494-$G494)/3</f>
        <v>34897.666666666672</v>
      </c>
      <c r="G494" s="295">
        <v>34840</v>
      </c>
      <c r="H494" s="295">
        <f>$G494/$G493*H493</f>
        <v>34840</v>
      </c>
      <c r="I494" s="295">
        <f t="shared" ref="I494:M494" si="1391">$G494/$G493*I493</f>
        <v>34840</v>
      </c>
      <c r="J494" s="295">
        <f t="shared" si="1391"/>
        <v>34840</v>
      </c>
      <c r="K494" s="295">
        <f t="shared" si="1391"/>
        <v>34840</v>
      </c>
      <c r="L494" s="295">
        <f t="shared" si="1391"/>
        <v>34840</v>
      </c>
      <c r="M494" s="295">
        <f t="shared" si="1391"/>
        <v>34840</v>
      </c>
      <c r="N494" s="295">
        <f>N493</f>
        <v>12</v>
      </c>
      <c r="O494" s="295">
        <f t="shared" ref="O494:X494" si="1392">O493/D493*D494</f>
        <v>7.4989035820250329</v>
      </c>
      <c r="P494" s="295">
        <f t="shared" si="1392"/>
        <v>7.4865528330680711</v>
      </c>
      <c r="Q494" s="295">
        <f t="shared" si="1392"/>
        <v>7.4742020841111101</v>
      </c>
      <c r="R494" s="295">
        <f t="shared" si="1392"/>
        <v>7.4618513351541464</v>
      </c>
      <c r="S494" s="295">
        <f t="shared" si="1392"/>
        <v>7.4618513351541464</v>
      </c>
      <c r="T494" s="295">
        <f t="shared" si="1392"/>
        <v>7.4618513351541464</v>
      </c>
      <c r="U494" s="295">
        <f t="shared" si="1392"/>
        <v>7.4618513351541464</v>
      </c>
      <c r="V494" s="295">
        <f t="shared" si="1392"/>
        <v>7.4618513351541464</v>
      </c>
      <c r="W494" s="295">
        <f t="shared" si="1392"/>
        <v>7.4618513351541464</v>
      </c>
      <c r="X494" s="295">
        <f t="shared" si="1392"/>
        <v>7.4618513351541464</v>
      </c>
      <c r="Y494" s="411">
        <f>Y493</f>
        <v>0</v>
      </c>
      <c r="Z494" s="411">
        <v>0.74039920866751419</v>
      </c>
      <c r="AA494" s="411">
        <v>0.31136750275302649</v>
      </c>
      <c r="AB494" s="411">
        <v>0</v>
      </c>
      <c r="AC494" s="411">
        <v>0</v>
      </c>
      <c r="AD494" s="411">
        <f t="shared" ref="AD494" si="1393">AD493</f>
        <v>0</v>
      </c>
      <c r="AE494" s="411">
        <f t="shared" ref="AE494" si="1394">AE493</f>
        <v>0</v>
      </c>
      <c r="AF494" s="411">
        <f t="shared" ref="AF494" si="1395">AF493</f>
        <v>0</v>
      </c>
      <c r="AG494" s="411">
        <f t="shared" ref="AG494" si="1396">AG493</f>
        <v>0</v>
      </c>
      <c r="AH494" s="411">
        <f t="shared" ref="AH494" si="1397">AH493</f>
        <v>0</v>
      </c>
      <c r="AI494" s="411">
        <f t="shared" ref="AI494" si="1398">AI493</f>
        <v>0</v>
      </c>
      <c r="AJ494" s="411">
        <f t="shared" ref="AJ494" si="1399">AJ493</f>
        <v>0</v>
      </c>
      <c r="AK494" s="411">
        <f t="shared" ref="AK494" si="1400">AK493</f>
        <v>0</v>
      </c>
      <c r="AL494" s="411">
        <f t="shared" ref="AL494" si="1401">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27</v>
      </c>
      <c r="B496" s="428" t="s">
        <v>119</v>
      </c>
      <c r="C496" s="291" t="s">
        <v>25</v>
      </c>
      <c r="D496" s="295">
        <v>82602</v>
      </c>
      <c r="E496" s="295">
        <v>82602</v>
      </c>
      <c r="F496" s="295">
        <v>82602</v>
      </c>
      <c r="G496" s="295">
        <v>82602</v>
      </c>
      <c r="H496" s="295"/>
      <c r="I496" s="295"/>
      <c r="J496" s="295"/>
      <c r="K496" s="295"/>
      <c r="L496" s="295"/>
      <c r="M496" s="295"/>
      <c r="N496" s="295">
        <v>12</v>
      </c>
      <c r="O496" s="295">
        <v>12</v>
      </c>
      <c r="P496" s="295">
        <v>12</v>
      </c>
      <c r="Q496" s="295">
        <v>12</v>
      </c>
      <c r="R496" s="295">
        <v>12</v>
      </c>
      <c r="S496" s="295">
        <v>11.849930994406915</v>
      </c>
      <c r="T496" s="295">
        <v>6.2134088762983941</v>
      </c>
      <c r="U496" s="295">
        <v>3.1976465460884724</v>
      </c>
      <c r="V496" s="295">
        <v>1.5355560398053316</v>
      </c>
      <c r="W496" s="295">
        <v>1.0424929178470255</v>
      </c>
      <c r="X496" s="295">
        <v>0.32062177671242825</v>
      </c>
      <c r="Y496" s="426">
        <v>0</v>
      </c>
      <c r="Z496" s="426">
        <v>1</v>
      </c>
      <c r="AA496" s="426">
        <v>0</v>
      </c>
      <c r="AB496" s="426">
        <v>0</v>
      </c>
      <c r="AC496" s="426">
        <v>0</v>
      </c>
      <c r="AD496" s="426">
        <v>0</v>
      </c>
      <c r="AE496" s="410"/>
      <c r="AF496" s="415"/>
      <c r="AG496" s="415"/>
      <c r="AH496" s="415"/>
      <c r="AI496" s="415"/>
      <c r="AJ496" s="415"/>
      <c r="AK496" s="415"/>
      <c r="AL496" s="415"/>
      <c r="AM496" s="296">
        <f>SUM(Y496:AL496)</f>
        <v>1</v>
      </c>
    </row>
    <row r="497" spans="1:39" outlineLevel="1">
      <c r="A497" s="532"/>
      <c r="B497" s="431" t="s">
        <v>308</v>
      </c>
      <c r="C497" s="291" t="s">
        <v>163</v>
      </c>
      <c r="D497" s="295"/>
      <c r="E497" s="295"/>
      <c r="F497" s="295"/>
      <c r="G497" s="295"/>
      <c r="H497" s="295"/>
      <c r="I497" s="295"/>
      <c r="J497" s="295"/>
      <c r="K497" s="295"/>
      <c r="L497" s="295"/>
      <c r="M497" s="295"/>
      <c r="N497" s="295">
        <f>N496</f>
        <v>12</v>
      </c>
      <c r="O497" s="295"/>
      <c r="P497" s="295"/>
      <c r="Q497" s="295"/>
      <c r="R497" s="295"/>
      <c r="S497" s="295"/>
      <c r="T497" s="295"/>
      <c r="U497" s="295"/>
      <c r="V497" s="295"/>
      <c r="W497" s="295"/>
      <c r="X497" s="295"/>
      <c r="Y497" s="411">
        <f>Y496</f>
        <v>0</v>
      </c>
      <c r="Z497" s="411">
        <f t="shared" ref="Z497" si="1402">Z496</f>
        <v>1</v>
      </c>
      <c r="AA497" s="411">
        <f t="shared" ref="AA497" si="1403">AA496</f>
        <v>0</v>
      </c>
      <c r="AB497" s="411">
        <f t="shared" ref="AB497" si="1404">AB496</f>
        <v>0</v>
      </c>
      <c r="AC497" s="411">
        <f t="shared" ref="AC497" si="1405">AC496</f>
        <v>0</v>
      </c>
      <c r="AD497" s="411">
        <f t="shared" ref="AD497" si="1406">AD496</f>
        <v>0</v>
      </c>
      <c r="AE497" s="411">
        <f t="shared" ref="AE497" si="1407">AE496</f>
        <v>0</v>
      </c>
      <c r="AF497" s="411">
        <f t="shared" ref="AF497" si="1408">AF496</f>
        <v>0</v>
      </c>
      <c r="AG497" s="411">
        <f t="shared" ref="AG497" si="1409">AG496</f>
        <v>0</v>
      </c>
      <c r="AH497" s="411">
        <f t="shared" ref="AH497" si="1410">AH496</f>
        <v>0</v>
      </c>
      <c r="AI497" s="411">
        <f t="shared" ref="AI497" si="1411">AI496</f>
        <v>0</v>
      </c>
      <c r="AJ497" s="411">
        <f t="shared" ref="AJ497" si="1412">AJ496</f>
        <v>0</v>
      </c>
      <c r="AK497" s="411">
        <f t="shared" ref="AK497" si="1413">AK496</f>
        <v>0</v>
      </c>
      <c r="AL497" s="411">
        <f t="shared" ref="AL497" si="1414">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28</v>
      </c>
      <c r="B499" s="428" t="s">
        <v>120</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15">Z499</f>
        <v>0</v>
      </c>
      <c r="AA500" s="411">
        <f t="shared" ref="AA500" si="1416">AA499</f>
        <v>0</v>
      </c>
      <c r="AB500" s="411">
        <f t="shared" ref="AB500" si="1417">AB499</f>
        <v>0</v>
      </c>
      <c r="AC500" s="411">
        <f t="shared" ref="AC500" si="1418">AC499</f>
        <v>0</v>
      </c>
      <c r="AD500" s="411">
        <f t="shared" ref="AD500" si="1419">AD499</f>
        <v>0</v>
      </c>
      <c r="AE500" s="411">
        <f t="shared" ref="AE500" si="1420">AE499</f>
        <v>0</v>
      </c>
      <c r="AF500" s="411">
        <f t="shared" ref="AF500" si="1421">AF499</f>
        <v>0</v>
      </c>
      <c r="AG500" s="411">
        <f t="shared" ref="AG500" si="1422">AG499</f>
        <v>0</v>
      </c>
      <c r="AH500" s="411">
        <f t="shared" ref="AH500" si="1423">AH499</f>
        <v>0</v>
      </c>
      <c r="AI500" s="411">
        <f t="shared" ref="AI500" si="1424">AI499</f>
        <v>0</v>
      </c>
      <c r="AJ500" s="411">
        <f t="shared" ref="AJ500" si="1425">AJ499</f>
        <v>0</v>
      </c>
      <c r="AK500" s="411">
        <f t="shared" ref="AK500" si="1426">AK499</f>
        <v>0</v>
      </c>
      <c r="AL500" s="411">
        <f t="shared" ref="AL500" si="1427">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29</v>
      </c>
      <c r="B502" s="428" t="s">
        <v>121</v>
      </c>
      <c r="C502" s="291" t="s">
        <v>25</v>
      </c>
      <c r="D502" s="295"/>
      <c r="E502" s="295"/>
      <c r="F502" s="295"/>
      <c r="G502" s="295"/>
      <c r="H502" s="295"/>
      <c r="I502" s="295"/>
      <c r="J502" s="295"/>
      <c r="K502" s="295"/>
      <c r="L502" s="295"/>
      <c r="M502" s="295"/>
      <c r="N502" s="295">
        <v>3</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3</v>
      </c>
      <c r="O503" s="295"/>
      <c r="P503" s="295"/>
      <c r="Q503" s="295"/>
      <c r="R503" s="295"/>
      <c r="S503" s="295"/>
      <c r="T503" s="295"/>
      <c r="U503" s="295"/>
      <c r="V503" s="295"/>
      <c r="W503" s="295"/>
      <c r="X503" s="295"/>
      <c r="Y503" s="411">
        <f>Y502</f>
        <v>0</v>
      </c>
      <c r="Z503" s="411">
        <f t="shared" ref="Z503" si="1428">Z502</f>
        <v>0</v>
      </c>
      <c r="AA503" s="411">
        <f t="shared" ref="AA503" si="1429">AA502</f>
        <v>0</v>
      </c>
      <c r="AB503" s="411">
        <f t="shared" ref="AB503" si="1430">AB502</f>
        <v>0</v>
      </c>
      <c r="AC503" s="411">
        <f t="shared" ref="AC503" si="1431">AC502</f>
        <v>0</v>
      </c>
      <c r="AD503" s="411">
        <f t="shared" ref="AD503" si="1432">AD502</f>
        <v>0</v>
      </c>
      <c r="AE503" s="411">
        <f t="shared" ref="AE503" si="1433">AE502</f>
        <v>0</v>
      </c>
      <c r="AF503" s="411">
        <f t="shared" ref="AF503" si="1434">AF502</f>
        <v>0</v>
      </c>
      <c r="AG503" s="411">
        <f t="shared" ref="AG503" si="1435">AG502</f>
        <v>0</v>
      </c>
      <c r="AH503" s="411">
        <f t="shared" ref="AH503" si="1436">AH502</f>
        <v>0</v>
      </c>
      <c r="AI503" s="411">
        <f t="shared" ref="AI503" si="1437">AI502</f>
        <v>0</v>
      </c>
      <c r="AJ503" s="411">
        <f t="shared" ref="AJ503" si="1438">AJ502</f>
        <v>0</v>
      </c>
      <c r="AK503" s="411">
        <f t="shared" ref="AK503" si="1439">AK502</f>
        <v>0</v>
      </c>
      <c r="AL503" s="411">
        <f t="shared" ref="AL503" si="1440">AL502</f>
        <v>0</v>
      </c>
      <c r="AM503" s="306"/>
    </row>
    <row r="504" spans="1:39" outlineLevel="1">
      <c r="A504" s="532"/>
      <c r="B504" s="431"/>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30</v>
      </c>
      <c r="B505" s="428" t="s">
        <v>122</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41">Z505</f>
        <v>0</v>
      </c>
      <c r="AA506" s="411">
        <f t="shared" ref="AA506" si="1442">AA505</f>
        <v>0</v>
      </c>
      <c r="AB506" s="411">
        <f t="shared" ref="AB506" si="1443">AB505</f>
        <v>0</v>
      </c>
      <c r="AC506" s="411">
        <f t="shared" ref="AC506" si="1444">AC505</f>
        <v>0</v>
      </c>
      <c r="AD506" s="411">
        <f t="shared" ref="AD506" si="1445">AD505</f>
        <v>0</v>
      </c>
      <c r="AE506" s="411">
        <f t="shared" ref="AE506" si="1446">AE505</f>
        <v>0</v>
      </c>
      <c r="AF506" s="411">
        <f t="shared" ref="AF506" si="1447">AF505</f>
        <v>0</v>
      </c>
      <c r="AG506" s="411">
        <f t="shared" ref="AG506" si="1448">AG505</f>
        <v>0</v>
      </c>
      <c r="AH506" s="411">
        <f t="shared" ref="AH506" si="1449">AH505</f>
        <v>0</v>
      </c>
      <c r="AI506" s="411">
        <f t="shared" ref="AI506" si="1450">AI505</f>
        <v>0</v>
      </c>
      <c r="AJ506" s="411">
        <f t="shared" ref="AJ506" si="1451">AJ505</f>
        <v>0</v>
      </c>
      <c r="AK506" s="411">
        <f t="shared" ref="AK506" si="1452">AK505</f>
        <v>0</v>
      </c>
      <c r="AL506" s="411">
        <f t="shared" ref="AL506" si="1453">AL505</f>
        <v>0</v>
      </c>
      <c r="AM506" s="306"/>
    </row>
    <row r="507" spans="1:39" outlineLevel="1">
      <c r="A507" s="532"/>
      <c r="B507" s="431"/>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30" outlineLevel="1">
      <c r="A508" s="532">
        <v>31</v>
      </c>
      <c r="B508" s="428" t="s">
        <v>123</v>
      </c>
      <c r="C508" s="291" t="s">
        <v>25</v>
      </c>
      <c r="D508" s="295"/>
      <c r="E508" s="295"/>
      <c r="F508" s="295"/>
      <c r="G508" s="295"/>
      <c r="H508" s="295"/>
      <c r="I508" s="295"/>
      <c r="J508" s="295"/>
      <c r="K508" s="295"/>
      <c r="L508" s="295"/>
      <c r="M508" s="295"/>
      <c r="N508" s="295">
        <v>12</v>
      </c>
      <c r="O508" s="295"/>
      <c r="P508" s="295"/>
      <c r="Q508" s="295"/>
      <c r="R508" s="295"/>
      <c r="S508" s="295"/>
      <c r="T508" s="295"/>
      <c r="U508" s="295"/>
      <c r="V508" s="295"/>
      <c r="W508" s="295"/>
      <c r="X508" s="295"/>
      <c r="Y508" s="426"/>
      <c r="Z508" s="410"/>
      <c r="AA508" s="410"/>
      <c r="AB508" s="410"/>
      <c r="AC508" s="410"/>
      <c r="AD508" s="410"/>
      <c r="AE508" s="410"/>
      <c r="AF508" s="415"/>
      <c r="AG508" s="415"/>
      <c r="AH508" s="415"/>
      <c r="AI508" s="415"/>
      <c r="AJ508" s="415"/>
      <c r="AK508" s="415"/>
      <c r="AL508" s="415"/>
      <c r="AM508" s="296">
        <f>SUM(Y508:AL508)</f>
        <v>0</v>
      </c>
    </row>
    <row r="509" spans="1:39" outlineLevel="1">
      <c r="A509" s="532"/>
      <c r="B509" s="431" t="s">
        <v>308</v>
      </c>
      <c r="C509" s="291" t="s">
        <v>163</v>
      </c>
      <c r="D509" s="295"/>
      <c r="E509" s="295"/>
      <c r="F509" s="295"/>
      <c r="G509" s="295"/>
      <c r="H509" s="295"/>
      <c r="I509" s="295"/>
      <c r="J509" s="295"/>
      <c r="K509" s="295"/>
      <c r="L509" s="295"/>
      <c r="M509" s="295"/>
      <c r="N509" s="295">
        <f>N508</f>
        <v>12</v>
      </c>
      <c r="O509" s="295"/>
      <c r="P509" s="295"/>
      <c r="Q509" s="295"/>
      <c r="R509" s="295"/>
      <c r="S509" s="295"/>
      <c r="T509" s="295"/>
      <c r="U509" s="295"/>
      <c r="V509" s="295"/>
      <c r="W509" s="295"/>
      <c r="X509" s="295"/>
      <c r="Y509" s="411">
        <f>Y508</f>
        <v>0</v>
      </c>
      <c r="Z509" s="411">
        <f t="shared" ref="Z509" si="1454">Z508</f>
        <v>0</v>
      </c>
      <c r="AA509" s="411">
        <f t="shared" ref="AA509" si="1455">AA508</f>
        <v>0</v>
      </c>
      <c r="AB509" s="411">
        <f t="shared" ref="AB509" si="1456">AB508</f>
        <v>0</v>
      </c>
      <c r="AC509" s="411">
        <f t="shared" ref="AC509" si="1457">AC508</f>
        <v>0</v>
      </c>
      <c r="AD509" s="411">
        <f t="shared" ref="AD509" si="1458">AD508</f>
        <v>0</v>
      </c>
      <c r="AE509" s="411">
        <f t="shared" ref="AE509" si="1459">AE508</f>
        <v>0</v>
      </c>
      <c r="AF509" s="411">
        <f t="shared" ref="AF509" si="1460">AF508</f>
        <v>0</v>
      </c>
      <c r="AG509" s="411">
        <f t="shared" ref="AG509" si="1461">AG508</f>
        <v>0</v>
      </c>
      <c r="AH509" s="411">
        <f t="shared" ref="AH509" si="1462">AH508</f>
        <v>0</v>
      </c>
      <c r="AI509" s="411">
        <f t="shared" ref="AI509" si="1463">AI508</f>
        <v>0</v>
      </c>
      <c r="AJ509" s="411">
        <f t="shared" ref="AJ509" si="1464">AJ508</f>
        <v>0</v>
      </c>
      <c r="AK509" s="411">
        <f t="shared" ref="AK509" si="1465">AK508</f>
        <v>0</v>
      </c>
      <c r="AL509" s="411">
        <f t="shared" ref="AL509" si="1466">AL508</f>
        <v>0</v>
      </c>
      <c r="AM509" s="306"/>
    </row>
    <row r="510" spans="1:39" outlineLevel="1">
      <c r="A510" s="532"/>
      <c r="B510" s="428"/>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25"/>
      <c r="AA510" s="425"/>
      <c r="AB510" s="425"/>
      <c r="AC510" s="425"/>
      <c r="AD510" s="425"/>
      <c r="AE510" s="425"/>
      <c r="AF510" s="425"/>
      <c r="AG510" s="425"/>
      <c r="AH510" s="425"/>
      <c r="AI510" s="425"/>
      <c r="AJ510" s="425"/>
      <c r="AK510" s="425"/>
      <c r="AL510" s="425"/>
      <c r="AM510" s="306"/>
    </row>
    <row r="511" spans="1:39" ht="30" outlineLevel="1">
      <c r="A511" s="532">
        <v>32</v>
      </c>
      <c r="B511" s="428" t="s">
        <v>124</v>
      </c>
      <c r="C511" s="291" t="s">
        <v>25</v>
      </c>
      <c r="D511" s="295"/>
      <c r="E511" s="295"/>
      <c r="F511" s="295"/>
      <c r="G511" s="295"/>
      <c r="H511" s="295"/>
      <c r="I511" s="295"/>
      <c r="J511" s="295"/>
      <c r="K511" s="295"/>
      <c r="L511" s="295"/>
      <c r="M511" s="295"/>
      <c r="N511" s="295">
        <v>12</v>
      </c>
      <c r="O511" s="295"/>
      <c r="P511" s="295"/>
      <c r="Q511" s="295"/>
      <c r="R511" s="295"/>
      <c r="S511" s="295"/>
      <c r="T511" s="295"/>
      <c r="U511" s="295"/>
      <c r="V511" s="295"/>
      <c r="W511" s="295"/>
      <c r="X511" s="295"/>
      <c r="Y511" s="426"/>
      <c r="Z511" s="410"/>
      <c r="AA511" s="410"/>
      <c r="AB511" s="410"/>
      <c r="AC511" s="410"/>
      <c r="AD511" s="410"/>
      <c r="AE511" s="410"/>
      <c r="AF511" s="415"/>
      <c r="AG511" s="415"/>
      <c r="AH511" s="415"/>
      <c r="AI511" s="415"/>
      <c r="AJ511" s="415"/>
      <c r="AK511" s="415"/>
      <c r="AL511" s="415"/>
      <c r="AM511" s="296">
        <f>SUM(Y511:AL511)</f>
        <v>0</v>
      </c>
    </row>
    <row r="512" spans="1:39" outlineLevel="1">
      <c r="A512" s="532"/>
      <c r="B512" s="431" t="s">
        <v>308</v>
      </c>
      <c r="C512" s="291" t="s">
        <v>163</v>
      </c>
      <c r="D512" s="295"/>
      <c r="E512" s="295"/>
      <c r="F512" s="295"/>
      <c r="G512" s="295"/>
      <c r="H512" s="295"/>
      <c r="I512" s="295"/>
      <c r="J512" s="295"/>
      <c r="K512" s="295"/>
      <c r="L512" s="295"/>
      <c r="M512" s="295"/>
      <c r="N512" s="295">
        <f>N511</f>
        <v>12</v>
      </c>
      <c r="O512" s="295"/>
      <c r="P512" s="295"/>
      <c r="Q512" s="295"/>
      <c r="R512" s="295"/>
      <c r="S512" s="295"/>
      <c r="T512" s="295"/>
      <c r="U512" s="295"/>
      <c r="V512" s="295"/>
      <c r="W512" s="295"/>
      <c r="X512" s="295"/>
      <c r="Y512" s="411">
        <f>Y511</f>
        <v>0</v>
      </c>
      <c r="Z512" s="411">
        <f t="shared" ref="Z512" si="1467">Z511</f>
        <v>0</v>
      </c>
      <c r="AA512" s="411">
        <f t="shared" ref="AA512" si="1468">AA511</f>
        <v>0</v>
      </c>
      <c r="AB512" s="411">
        <f t="shared" ref="AB512" si="1469">AB511</f>
        <v>0</v>
      </c>
      <c r="AC512" s="411">
        <f t="shared" ref="AC512" si="1470">AC511</f>
        <v>0</v>
      </c>
      <c r="AD512" s="411">
        <f t="shared" ref="AD512" si="1471">AD511</f>
        <v>0</v>
      </c>
      <c r="AE512" s="411">
        <f t="shared" ref="AE512" si="1472">AE511</f>
        <v>0</v>
      </c>
      <c r="AF512" s="411">
        <f t="shared" ref="AF512" si="1473">AF511</f>
        <v>0</v>
      </c>
      <c r="AG512" s="411">
        <f t="shared" ref="AG512" si="1474">AG511</f>
        <v>0</v>
      </c>
      <c r="AH512" s="411">
        <f t="shared" ref="AH512" si="1475">AH511</f>
        <v>0</v>
      </c>
      <c r="AI512" s="411">
        <f t="shared" ref="AI512" si="1476">AI511</f>
        <v>0</v>
      </c>
      <c r="AJ512" s="411">
        <f t="shared" ref="AJ512" si="1477">AJ511</f>
        <v>0</v>
      </c>
      <c r="AK512" s="411">
        <f t="shared" ref="AK512" si="1478">AK511</f>
        <v>0</v>
      </c>
      <c r="AL512" s="411">
        <f t="shared" ref="AL512" si="1479">AL511</f>
        <v>0</v>
      </c>
      <c r="AM512" s="306"/>
    </row>
    <row r="513" spans="1:39" outlineLevel="1">
      <c r="A513" s="532"/>
      <c r="B513" s="428"/>
      <c r="C513" s="291"/>
      <c r="D513" s="291"/>
      <c r="E513" s="291"/>
      <c r="F513" s="291"/>
      <c r="G513" s="291"/>
      <c r="H513" s="291"/>
      <c r="I513" s="291"/>
      <c r="J513" s="291"/>
      <c r="K513" s="291"/>
      <c r="L513" s="291"/>
      <c r="M513" s="291"/>
      <c r="N513" s="291"/>
      <c r="O513" s="291"/>
      <c r="P513" s="291"/>
      <c r="Q513" s="291"/>
      <c r="R513" s="291"/>
      <c r="S513" s="291"/>
      <c r="T513" s="291"/>
      <c r="U513" s="291"/>
      <c r="V513" s="291"/>
      <c r="W513" s="291"/>
      <c r="X513" s="291"/>
      <c r="Y513" s="412"/>
      <c r="Z513" s="425"/>
      <c r="AA513" s="425"/>
      <c r="AB513" s="425"/>
      <c r="AC513" s="425"/>
      <c r="AD513" s="425"/>
      <c r="AE513" s="425"/>
      <c r="AF513" s="425"/>
      <c r="AG513" s="425"/>
      <c r="AH513" s="425"/>
      <c r="AI513" s="425"/>
      <c r="AJ513" s="425"/>
      <c r="AK513" s="425"/>
      <c r="AL513" s="425"/>
      <c r="AM513" s="306"/>
    </row>
    <row r="514" spans="1:39" ht="15.75" outlineLevel="1">
      <c r="A514" s="532"/>
      <c r="B514" s="504" t="s">
        <v>500</v>
      </c>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33</v>
      </c>
      <c r="B515" s="428" t="s">
        <v>125</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480">Z515</f>
        <v>0</v>
      </c>
      <c r="AA516" s="411">
        <f t="shared" ref="AA516" si="1481">AA515</f>
        <v>0</v>
      </c>
      <c r="AB516" s="411">
        <f t="shared" ref="AB516" si="1482">AB515</f>
        <v>0</v>
      </c>
      <c r="AC516" s="411">
        <f t="shared" ref="AC516" si="1483">AC515</f>
        <v>0</v>
      </c>
      <c r="AD516" s="411">
        <f t="shared" ref="AD516" si="1484">AD515</f>
        <v>0</v>
      </c>
      <c r="AE516" s="411">
        <f t="shared" ref="AE516" si="1485">AE515</f>
        <v>0</v>
      </c>
      <c r="AF516" s="411">
        <f t="shared" ref="AF516" si="1486">AF515</f>
        <v>0</v>
      </c>
      <c r="AG516" s="411">
        <f t="shared" ref="AG516" si="1487">AG515</f>
        <v>0</v>
      </c>
      <c r="AH516" s="411">
        <f t="shared" ref="AH516" si="1488">AH515</f>
        <v>0</v>
      </c>
      <c r="AI516" s="411">
        <f t="shared" ref="AI516" si="1489">AI515</f>
        <v>0</v>
      </c>
      <c r="AJ516" s="411">
        <f t="shared" ref="AJ516" si="1490">AJ515</f>
        <v>0</v>
      </c>
      <c r="AK516" s="411">
        <f t="shared" ref="AK516" si="1491">AK515</f>
        <v>0</v>
      </c>
      <c r="AL516" s="411">
        <f t="shared" ref="AL516" si="1492">AL515</f>
        <v>0</v>
      </c>
      <c r="AM516" s="306"/>
    </row>
    <row r="517" spans="1:39" outlineLevel="1">
      <c r="A517" s="532"/>
      <c r="B517" s="428"/>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outlineLevel="1">
      <c r="A518" s="532">
        <v>34</v>
      </c>
      <c r="B518" s="428" t="s">
        <v>126</v>
      </c>
      <c r="C518" s="291" t="s">
        <v>25</v>
      </c>
      <c r="D518" s="295"/>
      <c r="E518" s="295"/>
      <c r="F518" s="295"/>
      <c r="G518" s="295"/>
      <c r="H518" s="295"/>
      <c r="I518" s="295"/>
      <c r="J518" s="295"/>
      <c r="K518" s="295"/>
      <c r="L518" s="295"/>
      <c r="M518" s="295"/>
      <c r="N518" s="295">
        <v>0</v>
      </c>
      <c r="O518" s="295"/>
      <c r="P518" s="295"/>
      <c r="Q518" s="295"/>
      <c r="R518" s="295"/>
      <c r="S518" s="295"/>
      <c r="T518" s="295"/>
      <c r="U518" s="295"/>
      <c r="V518" s="295"/>
      <c r="W518" s="295"/>
      <c r="X518" s="295"/>
      <c r="Y518" s="426"/>
      <c r="Z518" s="410"/>
      <c r="AA518" s="410"/>
      <c r="AB518" s="410"/>
      <c r="AC518" s="410"/>
      <c r="AD518" s="410"/>
      <c r="AE518" s="410"/>
      <c r="AF518" s="415"/>
      <c r="AG518" s="415"/>
      <c r="AH518" s="415"/>
      <c r="AI518" s="415"/>
      <c r="AJ518" s="415"/>
      <c r="AK518" s="415"/>
      <c r="AL518" s="415"/>
      <c r="AM518" s="296">
        <f>SUM(Y518:AL518)</f>
        <v>0</v>
      </c>
    </row>
    <row r="519" spans="1:39" outlineLevel="1">
      <c r="A519" s="532"/>
      <c r="B519" s="431" t="s">
        <v>308</v>
      </c>
      <c r="C519" s="291" t="s">
        <v>163</v>
      </c>
      <c r="D519" s="295"/>
      <c r="E519" s="295"/>
      <c r="F519" s="295"/>
      <c r="G519" s="295"/>
      <c r="H519" s="295"/>
      <c r="I519" s="295"/>
      <c r="J519" s="295"/>
      <c r="K519" s="295"/>
      <c r="L519" s="295"/>
      <c r="M519" s="295"/>
      <c r="N519" s="295">
        <f>N518</f>
        <v>0</v>
      </c>
      <c r="O519" s="295"/>
      <c r="P519" s="295"/>
      <c r="Q519" s="295"/>
      <c r="R519" s="295"/>
      <c r="S519" s="295"/>
      <c r="T519" s="295"/>
      <c r="U519" s="295"/>
      <c r="V519" s="295"/>
      <c r="W519" s="295"/>
      <c r="X519" s="295"/>
      <c r="Y519" s="411">
        <f>Y518</f>
        <v>0</v>
      </c>
      <c r="Z519" s="411">
        <f t="shared" ref="Z519" si="1493">Z518</f>
        <v>0</v>
      </c>
      <c r="AA519" s="411">
        <f t="shared" ref="AA519" si="1494">AA518</f>
        <v>0</v>
      </c>
      <c r="AB519" s="411">
        <f t="shared" ref="AB519" si="1495">AB518</f>
        <v>0</v>
      </c>
      <c r="AC519" s="411">
        <f t="shared" ref="AC519" si="1496">AC518</f>
        <v>0</v>
      </c>
      <c r="AD519" s="411">
        <f t="shared" ref="AD519" si="1497">AD518</f>
        <v>0</v>
      </c>
      <c r="AE519" s="411">
        <f t="shared" ref="AE519" si="1498">AE518</f>
        <v>0</v>
      </c>
      <c r="AF519" s="411">
        <f t="shared" ref="AF519" si="1499">AF518</f>
        <v>0</v>
      </c>
      <c r="AG519" s="411">
        <f t="shared" ref="AG519" si="1500">AG518</f>
        <v>0</v>
      </c>
      <c r="AH519" s="411">
        <f t="shared" ref="AH519" si="1501">AH518</f>
        <v>0</v>
      </c>
      <c r="AI519" s="411">
        <f t="shared" ref="AI519" si="1502">AI518</f>
        <v>0</v>
      </c>
      <c r="AJ519" s="411">
        <f t="shared" ref="AJ519" si="1503">AJ518</f>
        <v>0</v>
      </c>
      <c r="AK519" s="411">
        <f t="shared" ref="AK519" si="1504">AK518</f>
        <v>0</v>
      </c>
      <c r="AL519" s="411">
        <f t="shared" ref="AL519" si="1505">AL518</f>
        <v>0</v>
      </c>
      <c r="AM519" s="306"/>
    </row>
    <row r="520" spans="1:39" outlineLevel="1">
      <c r="A520" s="532"/>
      <c r="B520" s="428"/>
      <c r="C520" s="291"/>
      <c r="D520" s="291"/>
      <c r="E520" s="291"/>
      <c r="F520" s="291"/>
      <c r="G520" s="291"/>
      <c r="H520" s="291"/>
      <c r="I520" s="291"/>
      <c r="J520" s="291"/>
      <c r="K520" s="291"/>
      <c r="L520" s="291"/>
      <c r="M520" s="291"/>
      <c r="N520" s="291"/>
      <c r="O520" s="291"/>
      <c r="P520" s="291"/>
      <c r="Q520" s="291"/>
      <c r="R520" s="291"/>
      <c r="S520" s="291"/>
      <c r="T520" s="291"/>
      <c r="U520" s="291"/>
      <c r="V520" s="291"/>
      <c r="W520" s="291"/>
      <c r="X520" s="291"/>
      <c r="Y520" s="412"/>
      <c r="Z520" s="425"/>
      <c r="AA520" s="425"/>
      <c r="AB520" s="425"/>
      <c r="AC520" s="425"/>
      <c r="AD520" s="425"/>
      <c r="AE520" s="425"/>
      <c r="AF520" s="425"/>
      <c r="AG520" s="425"/>
      <c r="AH520" s="425"/>
      <c r="AI520" s="425"/>
      <c r="AJ520" s="425"/>
      <c r="AK520" s="425"/>
      <c r="AL520" s="425"/>
      <c r="AM520" s="306"/>
    </row>
    <row r="521" spans="1:39" outlineLevel="1">
      <c r="A521" s="532">
        <v>35</v>
      </c>
      <c r="B521" s="428" t="s">
        <v>127</v>
      </c>
      <c r="C521" s="291" t="s">
        <v>25</v>
      </c>
      <c r="D521" s="295"/>
      <c r="E521" s="295"/>
      <c r="F521" s="295"/>
      <c r="G521" s="295"/>
      <c r="H521" s="295"/>
      <c r="I521" s="295"/>
      <c r="J521" s="295"/>
      <c r="K521" s="295"/>
      <c r="L521" s="295"/>
      <c r="M521" s="295"/>
      <c r="N521" s="295">
        <v>0</v>
      </c>
      <c r="O521" s="295"/>
      <c r="P521" s="295"/>
      <c r="Q521" s="295"/>
      <c r="R521" s="295"/>
      <c r="S521" s="295"/>
      <c r="T521" s="295"/>
      <c r="U521" s="295"/>
      <c r="V521" s="295"/>
      <c r="W521" s="295"/>
      <c r="X521" s="295"/>
      <c r="Y521" s="426"/>
      <c r="Z521" s="410"/>
      <c r="AA521" s="410"/>
      <c r="AB521" s="410"/>
      <c r="AC521" s="410"/>
      <c r="AD521" s="410"/>
      <c r="AE521" s="410"/>
      <c r="AF521" s="415"/>
      <c r="AG521" s="415"/>
      <c r="AH521" s="415"/>
      <c r="AI521" s="415"/>
      <c r="AJ521" s="415"/>
      <c r="AK521" s="415"/>
      <c r="AL521" s="415"/>
      <c r="AM521" s="296">
        <f>SUM(Y521:AL521)</f>
        <v>0</v>
      </c>
    </row>
    <row r="522" spans="1:39" outlineLevel="1">
      <c r="A522" s="532"/>
      <c r="B522" s="431" t="s">
        <v>308</v>
      </c>
      <c r="C522" s="291" t="s">
        <v>163</v>
      </c>
      <c r="D522" s="295"/>
      <c r="E522" s="295"/>
      <c r="F522" s="295"/>
      <c r="G522" s="295"/>
      <c r="H522" s="295"/>
      <c r="I522" s="295"/>
      <c r="J522" s="295"/>
      <c r="K522" s="295"/>
      <c r="L522" s="295"/>
      <c r="M522" s="295"/>
      <c r="N522" s="295">
        <f>N521</f>
        <v>0</v>
      </c>
      <c r="O522" s="295"/>
      <c r="P522" s="295"/>
      <c r="Q522" s="295"/>
      <c r="R522" s="295"/>
      <c r="S522" s="295"/>
      <c r="T522" s="295"/>
      <c r="U522" s="295"/>
      <c r="V522" s="295"/>
      <c r="W522" s="295"/>
      <c r="X522" s="295"/>
      <c r="Y522" s="411">
        <f>Y521</f>
        <v>0</v>
      </c>
      <c r="Z522" s="411">
        <f t="shared" ref="Z522" si="1506">Z521</f>
        <v>0</v>
      </c>
      <c r="AA522" s="411">
        <f t="shared" ref="AA522" si="1507">AA521</f>
        <v>0</v>
      </c>
      <c r="AB522" s="411">
        <f t="shared" ref="AB522" si="1508">AB521</f>
        <v>0</v>
      </c>
      <c r="AC522" s="411">
        <f t="shared" ref="AC522" si="1509">AC521</f>
        <v>0</v>
      </c>
      <c r="AD522" s="411">
        <f t="shared" ref="AD522" si="1510">AD521</f>
        <v>0</v>
      </c>
      <c r="AE522" s="411">
        <f t="shared" ref="AE522" si="1511">AE521</f>
        <v>0</v>
      </c>
      <c r="AF522" s="411">
        <f t="shared" ref="AF522" si="1512">AF521</f>
        <v>0</v>
      </c>
      <c r="AG522" s="411">
        <f t="shared" ref="AG522" si="1513">AG521</f>
        <v>0</v>
      </c>
      <c r="AH522" s="411">
        <f t="shared" ref="AH522" si="1514">AH521</f>
        <v>0</v>
      </c>
      <c r="AI522" s="411">
        <f t="shared" ref="AI522" si="1515">AI521</f>
        <v>0</v>
      </c>
      <c r="AJ522" s="411">
        <f t="shared" ref="AJ522" si="1516">AJ521</f>
        <v>0</v>
      </c>
      <c r="AK522" s="411">
        <f t="shared" ref="AK522" si="1517">AK521</f>
        <v>0</v>
      </c>
      <c r="AL522" s="411">
        <f t="shared" ref="AL522" si="1518">AL521</f>
        <v>0</v>
      </c>
      <c r="AM522" s="306"/>
    </row>
    <row r="523" spans="1:39" outlineLevel="1">
      <c r="A523" s="532"/>
      <c r="B523" s="431"/>
      <c r="C523" s="291"/>
      <c r="D523" s="291"/>
      <c r="E523" s="291"/>
      <c r="F523" s="291"/>
      <c r="G523" s="291"/>
      <c r="H523" s="291"/>
      <c r="I523" s="291"/>
      <c r="J523" s="291"/>
      <c r="K523" s="291"/>
      <c r="L523" s="291"/>
      <c r="M523" s="291"/>
      <c r="N523" s="291"/>
      <c r="O523" s="291"/>
      <c r="P523" s="291"/>
      <c r="Q523" s="291"/>
      <c r="R523" s="291"/>
      <c r="S523" s="291"/>
      <c r="T523" s="291"/>
      <c r="U523" s="291"/>
      <c r="V523" s="291"/>
      <c r="W523" s="291"/>
      <c r="X523" s="291"/>
      <c r="Y523" s="412"/>
      <c r="Z523" s="425"/>
      <c r="AA523" s="425"/>
      <c r="AB523" s="425"/>
      <c r="AC523" s="425"/>
      <c r="AD523" s="425"/>
      <c r="AE523" s="425"/>
      <c r="AF523" s="425"/>
      <c r="AG523" s="425"/>
      <c r="AH523" s="425"/>
      <c r="AI523" s="425"/>
      <c r="AJ523" s="425"/>
      <c r="AK523" s="425"/>
      <c r="AL523" s="425"/>
      <c r="AM523" s="306"/>
    </row>
    <row r="524" spans="1:39" ht="15.75" outlineLevel="1">
      <c r="A524" s="532"/>
      <c r="B524" s="504" t="s">
        <v>501</v>
      </c>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c r="B525" s="428" t="s">
        <v>716</v>
      </c>
      <c r="C525" s="291" t="s">
        <v>25</v>
      </c>
      <c r="D525" s="295">
        <v>2507</v>
      </c>
      <c r="E525" s="295">
        <v>2507</v>
      </c>
      <c r="F525" s="295">
        <v>2507</v>
      </c>
      <c r="G525" s="295">
        <v>2507</v>
      </c>
      <c r="H525" s="295">
        <v>2507</v>
      </c>
      <c r="I525" s="295">
        <v>2507</v>
      </c>
      <c r="J525" s="295">
        <v>2507</v>
      </c>
      <c r="K525" s="295">
        <v>2507</v>
      </c>
      <c r="L525" s="295">
        <v>2507</v>
      </c>
      <c r="M525" s="295">
        <v>2507</v>
      </c>
      <c r="N525" s="295">
        <v>0</v>
      </c>
      <c r="O525" s="295">
        <v>1</v>
      </c>
      <c r="P525" s="295">
        <v>1</v>
      </c>
      <c r="Q525" s="295">
        <v>1</v>
      </c>
      <c r="R525" s="295">
        <v>1</v>
      </c>
      <c r="S525" s="295">
        <v>1</v>
      </c>
      <c r="T525" s="295">
        <v>1</v>
      </c>
      <c r="U525" s="295">
        <v>1</v>
      </c>
      <c r="V525" s="295">
        <v>1</v>
      </c>
      <c r="W525" s="295">
        <v>1</v>
      </c>
      <c r="X525" s="295">
        <v>1</v>
      </c>
      <c r="Y525" s="426">
        <v>1</v>
      </c>
      <c r="Z525" s="410"/>
      <c r="AA525" s="410"/>
      <c r="AB525" s="410"/>
      <c r="AC525" s="410"/>
      <c r="AD525" s="410"/>
      <c r="AE525" s="410"/>
      <c r="AF525" s="415"/>
      <c r="AG525" s="415"/>
      <c r="AH525" s="415"/>
      <c r="AI525" s="415"/>
      <c r="AJ525" s="415"/>
      <c r="AK525" s="415"/>
      <c r="AL525" s="415"/>
      <c r="AM525" s="296">
        <f>SUM(Y525:AL525)</f>
        <v>1</v>
      </c>
    </row>
    <row r="526" spans="1:39" outlineLevel="1">
      <c r="A526" s="532"/>
      <c r="B526" s="431" t="s">
        <v>308</v>
      </c>
      <c r="C526" s="291" t="s">
        <v>163</v>
      </c>
      <c r="D526" s="295"/>
      <c r="E526" s="295"/>
      <c r="F526" s="295"/>
      <c r="G526" s="295"/>
      <c r="H526" s="295"/>
      <c r="I526" s="295"/>
      <c r="J526" s="295"/>
      <c r="K526" s="295"/>
      <c r="L526" s="295"/>
      <c r="M526" s="295"/>
      <c r="N526" s="295">
        <f>N525</f>
        <v>0</v>
      </c>
      <c r="O526" s="295"/>
      <c r="P526" s="295"/>
      <c r="Q526" s="295"/>
      <c r="R526" s="295"/>
      <c r="S526" s="295"/>
      <c r="T526" s="295"/>
      <c r="U526" s="295"/>
      <c r="V526" s="295"/>
      <c r="W526" s="295"/>
      <c r="X526" s="295"/>
      <c r="Y526" s="411">
        <f>Y525</f>
        <v>1</v>
      </c>
      <c r="Z526" s="411">
        <f t="shared" ref="Z526:AL526" si="1519">Z525</f>
        <v>0</v>
      </c>
      <c r="AA526" s="411">
        <f t="shared" si="1519"/>
        <v>0</v>
      </c>
      <c r="AB526" s="411">
        <f t="shared" si="1519"/>
        <v>0</v>
      </c>
      <c r="AC526" s="411">
        <f t="shared" si="1519"/>
        <v>0</v>
      </c>
      <c r="AD526" s="411">
        <f t="shared" si="1519"/>
        <v>0</v>
      </c>
      <c r="AE526" s="411">
        <f t="shared" si="1519"/>
        <v>0</v>
      </c>
      <c r="AF526" s="411">
        <f t="shared" si="1519"/>
        <v>0</v>
      </c>
      <c r="AG526" s="411">
        <f t="shared" si="1519"/>
        <v>0</v>
      </c>
      <c r="AH526" s="411">
        <f t="shared" si="1519"/>
        <v>0</v>
      </c>
      <c r="AI526" s="411">
        <f t="shared" si="1519"/>
        <v>0</v>
      </c>
      <c r="AJ526" s="411">
        <f t="shared" si="1519"/>
        <v>0</v>
      </c>
      <c r="AK526" s="411">
        <f t="shared" si="1519"/>
        <v>0</v>
      </c>
      <c r="AL526" s="411">
        <f t="shared" si="1519"/>
        <v>0</v>
      </c>
      <c r="AM526" s="306"/>
    </row>
    <row r="527" spans="1:39" ht="15.75" outlineLevel="1">
      <c r="A527" s="532"/>
      <c r="B527" s="504"/>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45" hidden="1" outlineLevel="1">
      <c r="A528" s="532">
        <v>36</v>
      </c>
      <c r="B528" s="428" t="s">
        <v>128</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idden="1"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20">Z528</f>
        <v>0</v>
      </c>
      <c r="AA529" s="411">
        <f t="shared" ref="AA529" si="1521">AA528</f>
        <v>0</v>
      </c>
      <c r="AB529" s="411">
        <f t="shared" ref="AB529" si="1522">AB528</f>
        <v>0</v>
      </c>
      <c r="AC529" s="411">
        <f t="shared" ref="AC529" si="1523">AC528</f>
        <v>0</v>
      </c>
      <c r="AD529" s="411">
        <f t="shared" ref="AD529" si="1524">AD528</f>
        <v>0</v>
      </c>
      <c r="AE529" s="411">
        <f t="shared" ref="AE529" si="1525">AE528</f>
        <v>0</v>
      </c>
      <c r="AF529" s="411">
        <f t="shared" ref="AF529" si="1526">AF528</f>
        <v>0</v>
      </c>
      <c r="AG529" s="411">
        <f t="shared" ref="AG529" si="1527">AG528</f>
        <v>0</v>
      </c>
      <c r="AH529" s="411">
        <f t="shared" ref="AH529" si="1528">AH528</f>
        <v>0</v>
      </c>
      <c r="AI529" s="411">
        <f t="shared" ref="AI529" si="1529">AI528</f>
        <v>0</v>
      </c>
      <c r="AJ529" s="411">
        <f t="shared" ref="AJ529" si="1530">AJ528</f>
        <v>0</v>
      </c>
      <c r="AK529" s="411">
        <f t="shared" ref="AK529" si="1531">AK528</f>
        <v>0</v>
      </c>
      <c r="AL529" s="411">
        <f t="shared" ref="AL529" si="1532">AL528</f>
        <v>0</v>
      </c>
      <c r="AM529" s="306"/>
    </row>
    <row r="530" spans="1:39" hidden="1"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hidden="1" outlineLevel="1">
      <c r="A531" s="532">
        <v>37</v>
      </c>
      <c r="B531" s="428" t="s">
        <v>129</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idden="1"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33">Z531</f>
        <v>0</v>
      </c>
      <c r="AA532" s="411">
        <f t="shared" ref="AA532" si="1534">AA531</f>
        <v>0</v>
      </c>
      <c r="AB532" s="411">
        <f t="shared" ref="AB532" si="1535">AB531</f>
        <v>0</v>
      </c>
      <c r="AC532" s="411">
        <f t="shared" ref="AC532" si="1536">AC531</f>
        <v>0</v>
      </c>
      <c r="AD532" s="411">
        <f t="shared" ref="AD532" si="1537">AD531</f>
        <v>0</v>
      </c>
      <c r="AE532" s="411">
        <f t="shared" ref="AE532" si="1538">AE531</f>
        <v>0</v>
      </c>
      <c r="AF532" s="411">
        <f t="shared" ref="AF532" si="1539">AF531</f>
        <v>0</v>
      </c>
      <c r="AG532" s="411">
        <f t="shared" ref="AG532" si="1540">AG531</f>
        <v>0</v>
      </c>
      <c r="AH532" s="411">
        <f t="shared" ref="AH532" si="1541">AH531</f>
        <v>0</v>
      </c>
      <c r="AI532" s="411">
        <f t="shared" ref="AI532" si="1542">AI531</f>
        <v>0</v>
      </c>
      <c r="AJ532" s="411">
        <f t="shared" ref="AJ532" si="1543">AJ531</f>
        <v>0</v>
      </c>
      <c r="AK532" s="411">
        <f t="shared" ref="AK532" si="1544">AK531</f>
        <v>0</v>
      </c>
      <c r="AL532" s="411">
        <f t="shared" ref="AL532" si="1545">AL531</f>
        <v>0</v>
      </c>
      <c r="AM532" s="306"/>
    </row>
    <row r="533" spans="1:39" hidden="1"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idden="1" outlineLevel="1">
      <c r="A534" s="532">
        <v>38</v>
      </c>
      <c r="B534" s="428" t="s">
        <v>130</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idden="1"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46">Z534</f>
        <v>0</v>
      </c>
      <c r="AA535" s="411">
        <f t="shared" ref="AA535" si="1547">AA534</f>
        <v>0</v>
      </c>
      <c r="AB535" s="411">
        <f t="shared" ref="AB535" si="1548">AB534</f>
        <v>0</v>
      </c>
      <c r="AC535" s="411">
        <f t="shared" ref="AC535" si="1549">AC534</f>
        <v>0</v>
      </c>
      <c r="AD535" s="411">
        <f t="shared" ref="AD535" si="1550">AD534</f>
        <v>0</v>
      </c>
      <c r="AE535" s="411">
        <f t="shared" ref="AE535" si="1551">AE534</f>
        <v>0</v>
      </c>
      <c r="AF535" s="411">
        <f t="shared" ref="AF535" si="1552">AF534</f>
        <v>0</v>
      </c>
      <c r="AG535" s="411">
        <f t="shared" ref="AG535" si="1553">AG534</f>
        <v>0</v>
      </c>
      <c r="AH535" s="411">
        <f t="shared" ref="AH535" si="1554">AH534</f>
        <v>0</v>
      </c>
      <c r="AI535" s="411">
        <f t="shared" ref="AI535" si="1555">AI534</f>
        <v>0</v>
      </c>
      <c r="AJ535" s="411">
        <f t="shared" ref="AJ535" si="1556">AJ534</f>
        <v>0</v>
      </c>
      <c r="AK535" s="411">
        <f t="shared" ref="AK535" si="1557">AK534</f>
        <v>0</v>
      </c>
      <c r="AL535" s="411">
        <f t="shared" ref="AL535" si="1558">AL534</f>
        <v>0</v>
      </c>
      <c r="AM535" s="306"/>
    </row>
    <row r="536" spans="1:39" hidden="1"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0" hidden="1" outlineLevel="1">
      <c r="A537" s="532">
        <v>39</v>
      </c>
      <c r="B537" s="428" t="s">
        <v>131</v>
      </c>
      <c r="C537" s="291" t="s">
        <v>25</v>
      </c>
      <c r="D537" s="295"/>
      <c r="E537" s="295"/>
      <c r="F537" s="295"/>
      <c r="G537" s="295"/>
      <c r="H537" s="295"/>
      <c r="I537" s="295"/>
      <c r="J537" s="295"/>
      <c r="K537" s="295"/>
      <c r="L537" s="295"/>
      <c r="M537" s="295"/>
      <c r="N537" s="295">
        <v>12</v>
      </c>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idden="1" outlineLevel="1">
      <c r="A538" s="532"/>
      <c r="B538" s="431" t="s">
        <v>308</v>
      </c>
      <c r="C538" s="291" t="s">
        <v>163</v>
      </c>
      <c r="D538" s="295"/>
      <c r="E538" s="295"/>
      <c r="F538" s="295"/>
      <c r="G538" s="295"/>
      <c r="H538" s="295"/>
      <c r="I538" s="295"/>
      <c r="J538" s="295"/>
      <c r="K538" s="295"/>
      <c r="L538" s="295"/>
      <c r="M538" s="295"/>
      <c r="N538" s="295">
        <f>N537</f>
        <v>12</v>
      </c>
      <c r="O538" s="295"/>
      <c r="P538" s="295"/>
      <c r="Q538" s="295"/>
      <c r="R538" s="295"/>
      <c r="S538" s="295"/>
      <c r="T538" s="295"/>
      <c r="U538" s="295"/>
      <c r="V538" s="295"/>
      <c r="W538" s="295"/>
      <c r="X538" s="295"/>
      <c r="Y538" s="411">
        <f>Y537</f>
        <v>0</v>
      </c>
      <c r="Z538" s="411">
        <f t="shared" ref="Z538" si="1559">Z537</f>
        <v>0</v>
      </c>
      <c r="AA538" s="411">
        <f t="shared" ref="AA538" si="1560">AA537</f>
        <v>0</v>
      </c>
      <c r="AB538" s="411">
        <f t="shared" ref="AB538" si="1561">AB537</f>
        <v>0</v>
      </c>
      <c r="AC538" s="411">
        <f t="shared" ref="AC538" si="1562">AC537</f>
        <v>0</v>
      </c>
      <c r="AD538" s="411">
        <f t="shared" ref="AD538" si="1563">AD537</f>
        <v>0</v>
      </c>
      <c r="AE538" s="411">
        <f t="shared" ref="AE538" si="1564">AE537</f>
        <v>0</v>
      </c>
      <c r="AF538" s="411">
        <f t="shared" ref="AF538" si="1565">AF537</f>
        <v>0</v>
      </c>
      <c r="AG538" s="411">
        <f t="shared" ref="AG538" si="1566">AG537</f>
        <v>0</v>
      </c>
      <c r="AH538" s="411">
        <f t="shared" ref="AH538" si="1567">AH537</f>
        <v>0</v>
      </c>
      <c r="AI538" s="411">
        <f t="shared" ref="AI538" si="1568">AI537</f>
        <v>0</v>
      </c>
      <c r="AJ538" s="411">
        <f t="shared" ref="AJ538" si="1569">AJ537</f>
        <v>0</v>
      </c>
      <c r="AK538" s="411">
        <f t="shared" ref="AK538" si="1570">AK537</f>
        <v>0</v>
      </c>
      <c r="AL538" s="411">
        <f t="shared" ref="AL538" si="1571">AL537</f>
        <v>0</v>
      </c>
      <c r="AM538" s="306"/>
    </row>
    <row r="539" spans="1:39" hidden="1"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hidden="1" outlineLevel="1">
      <c r="A540" s="532">
        <v>40</v>
      </c>
      <c r="B540" s="428" t="s">
        <v>132</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idden="1"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572">Z540</f>
        <v>0</v>
      </c>
      <c r="AA541" s="411">
        <f t="shared" ref="AA541" si="1573">AA540</f>
        <v>0</v>
      </c>
      <c r="AB541" s="411">
        <f t="shared" ref="AB541" si="1574">AB540</f>
        <v>0</v>
      </c>
      <c r="AC541" s="411">
        <f t="shared" ref="AC541" si="1575">AC540</f>
        <v>0</v>
      </c>
      <c r="AD541" s="411">
        <f t="shared" ref="AD541" si="1576">AD540</f>
        <v>0</v>
      </c>
      <c r="AE541" s="411">
        <f t="shared" ref="AE541" si="1577">AE540</f>
        <v>0</v>
      </c>
      <c r="AF541" s="411">
        <f t="shared" ref="AF541" si="1578">AF540</f>
        <v>0</v>
      </c>
      <c r="AG541" s="411">
        <f t="shared" ref="AG541" si="1579">AG540</f>
        <v>0</v>
      </c>
      <c r="AH541" s="411">
        <f t="shared" ref="AH541" si="1580">AH540</f>
        <v>0</v>
      </c>
      <c r="AI541" s="411">
        <f t="shared" ref="AI541" si="1581">AI540</f>
        <v>0</v>
      </c>
      <c r="AJ541" s="411">
        <f t="shared" ref="AJ541" si="1582">AJ540</f>
        <v>0</v>
      </c>
      <c r="AK541" s="411">
        <f t="shared" ref="AK541" si="1583">AK540</f>
        <v>0</v>
      </c>
      <c r="AL541" s="411">
        <f t="shared" ref="AL541" si="1584">AL540</f>
        <v>0</v>
      </c>
      <c r="AM541" s="306"/>
    </row>
    <row r="542" spans="1:39" hidden="1"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hidden="1" outlineLevel="1">
      <c r="A543" s="532">
        <v>41</v>
      </c>
      <c r="B543" s="428" t="s">
        <v>133</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idden="1"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585">Z543</f>
        <v>0</v>
      </c>
      <c r="AA544" s="411">
        <f t="shared" ref="AA544" si="1586">AA543</f>
        <v>0</v>
      </c>
      <c r="AB544" s="411">
        <f t="shared" ref="AB544" si="1587">AB543</f>
        <v>0</v>
      </c>
      <c r="AC544" s="411">
        <f t="shared" ref="AC544" si="1588">AC543</f>
        <v>0</v>
      </c>
      <c r="AD544" s="411">
        <f t="shared" ref="AD544" si="1589">AD543</f>
        <v>0</v>
      </c>
      <c r="AE544" s="411">
        <f t="shared" ref="AE544" si="1590">AE543</f>
        <v>0</v>
      </c>
      <c r="AF544" s="411">
        <f t="shared" ref="AF544" si="1591">AF543</f>
        <v>0</v>
      </c>
      <c r="AG544" s="411">
        <f t="shared" ref="AG544" si="1592">AG543</f>
        <v>0</v>
      </c>
      <c r="AH544" s="411">
        <f t="shared" ref="AH544" si="1593">AH543</f>
        <v>0</v>
      </c>
      <c r="AI544" s="411">
        <f t="shared" ref="AI544" si="1594">AI543</f>
        <v>0</v>
      </c>
      <c r="AJ544" s="411">
        <f t="shared" ref="AJ544" si="1595">AJ543</f>
        <v>0</v>
      </c>
      <c r="AK544" s="411">
        <f t="shared" ref="AK544" si="1596">AK543</f>
        <v>0</v>
      </c>
      <c r="AL544" s="411">
        <f t="shared" ref="AL544" si="1597">AL543</f>
        <v>0</v>
      </c>
      <c r="AM544" s="306"/>
    </row>
    <row r="545" spans="1:39" hidden="1"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45" hidden="1" outlineLevel="1">
      <c r="A546" s="532">
        <v>42</v>
      </c>
      <c r="B546" s="428" t="s">
        <v>134</v>
      </c>
      <c r="C546" s="291" t="s">
        <v>25</v>
      </c>
      <c r="D546" s="295"/>
      <c r="E546" s="295"/>
      <c r="F546" s="295"/>
      <c r="G546" s="295"/>
      <c r="H546" s="295"/>
      <c r="I546" s="295"/>
      <c r="J546" s="295"/>
      <c r="K546" s="295"/>
      <c r="L546" s="295"/>
      <c r="M546" s="295"/>
      <c r="N546" s="291"/>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idden="1" outlineLevel="1">
      <c r="A547" s="532"/>
      <c r="B547" s="431" t="s">
        <v>308</v>
      </c>
      <c r="C547" s="291" t="s">
        <v>163</v>
      </c>
      <c r="D547" s="295"/>
      <c r="E547" s="295"/>
      <c r="F547" s="295"/>
      <c r="G547" s="295"/>
      <c r="H547" s="295"/>
      <c r="I547" s="295"/>
      <c r="J547" s="295"/>
      <c r="K547" s="295"/>
      <c r="L547" s="295"/>
      <c r="M547" s="295"/>
      <c r="N547" s="468"/>
      <c r="O547" s="295"/>
      <c r="P547" s="295"/>
      <c r="Q547" s="295"/>
      <c r="R547" s="295"/>
      <c r="S547" s="295"/>
      <c r="T547" s="295"/>
      <c r="U547" s="295"/>
      <c r="V547" s="295"/>
      <c r="W547" s="295"/>
      <c r="X547" s="295"/>
      <c r="Y547" s="411">
        <f>Y546</f>
        <v>0</v>
      </c>
      <c r="Z547" s="411">
        <f t="shared" ref="Z547" si="1598">Z546</f>
        <v>0</v>
      </c>
      <c r="AA547" s="411">
        <f t="shared" ref="AA547" si="1599">AA546</f>
        <v>0</v>
      </c>
      <c r="AB547" s="411">
        <f t="shared" ref="AB547" si="1600">AB546</f>
        <v>0</v>
      </c>
      <c r="AC547" s="411">
        <f t="shared" ref="AC547" si="1601">AC546</f>
        <v>0</v>
      </c>
      <c r="AD547" s="411">
        <f t="shared" ref="AD547" si="1602">AD546</f>
        <v>0</v>
      </c>
      <c r="AE547" s="411">
        <f t="shared" ref="AE547" si="1603">AE546</f>
        <v>0</v>
      </c>
      <c r="AF547" s="411">
        <f t="shared" ref="AF547" si="1604">AF546</f>
        <v>0</v>
      </c>
      <c r="AG547" s="411">
        <f t="shared" ref="AG547" si="1605">AG546</f>
        <v>0</v>
      </c>
      <c r="AH547" s="411">
        <f t="shared" ref="AH547" si="1606">AH546</f>
        <v>0</v>
      </c>
      <c r="AI547" s="411">
        <f t="shared" ref="AI547" si="1607">AI546</f>
        <v>0</v>
      </c>
      <c r="AJ547" s="411">
        <f t="shared" ref="AJ547" si="1608">AJ546</f>
        <v>0</v>
      </c>
      <c r="AK547" s="411">
        <f t="shared" ref="AK547" si="1609">AK546</f>
        <v>0</v>
      </c>
      <c r="AL547" s="411">
        <f t="shared" ref="AL547" si="1610">AL546</f>
        <v>0</v>
      </c>
      <c r="AM547" s="306"/>
    </row>
    <row r="548" spans="1:39" hidden="1"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hidden="1" outlineLevel="1">
      <c r="A549" s="532">
        <v>43</v>
      </c>
      <c r="B549" s="428" t="s">
        <v>135</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idden="1"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11">Z549</f>
        <v>0</v>
      </c>
      <c r="AA550" s="411">
        <f t="shared" ref="AA550" si="1612">AA549</f>
        <v>0</v>
      </c>
      <c r="AB550" s="411">
        <f t="shared" ref="AB550" si="1613">AB549</f>
        <v>0</v>
      </c>
      <c r="AC550" s="411">
        <f t="shared" ref="AC550" si="1614">AC549</f>
        <v>0</v>
      </c>
      <c r="AD550" s="411">
        <f t="shared" ref="AD550" si="1615">AD549</f>
        <v>0</v>
      </c>
      <c r="AE550" s="411">
        <f t="shared" ref="AE550" si="1616">AE549</f>
        <v>0</v>
      </c>
      <c r="AF550" s="411">
        <f t="shared" ref="AF550" si="1617">AF549</f>
        <v>0</v>
      </c>
      <c r="AG550" s="411">
        <f t="shared" ref="AG550" si="1618">AG549</f>
        <v>0</v>
      </c>
      <c r="AH550" s="411">
        <f t="shared" ref="AH550" si="1619">AH549</f>
        <v>0</v>
      </c>
      <c r="AI550" s="411">
        <f t="shared" ref="AI550" si="1620">AI549</f>
        <v>0</v>
      </c>
      <c r="AJ550" s="411">
        <f t="shared" ref="AJ550" si="1621">AJ549</f>
        <v>0</v>
      </c>
      <c r="AK550" s="411">
        <f t="shared" ref="AK550" si="1622">AK549</f>
        <v>0</v>
      </c>
      <c r="AL550" s="411">
        <f t="shared" ref="AL550" si="1623">AL549</f>
        <v>0</v>
      </c>
      <c r="AM550" s="306"/>
    </row>
    <row r="551" spans="1:39" hidden="1"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45" hidden="1" outlineLevel="1">
      <c r="A552" s="532">
        <v>44</v>
      </c>
      <c r="B552" s="428" t="s">
        <v>136</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idden="1"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24">Z552</f>
        <v>0</v>
      </c>
      <c r="AA553" s="411">
        <f t="shared" ref="AA553" si="1625">AA552</f>
        <v>0</v>
      </c>
      <c r="AB553" s="411">
        <f t="shared" ref="AB553" si="1626">AB552</f>
        <v>0</v>
      </c>
      <c r="AC553" s="411">
        <f t="shared" ref="AC553" si="1627">AC552</f>
        <v>0</v>
      </c>
      <c r="AD553" s="411">
        <f t="shared" ref="AD553" si="1628">AD552</f>
        <v>0</v>
      </c>
      <c r="AE553" s="411">
        <f t="shared" ref="AE553" si="1629">AE552</f>
        <v>0</v>
      </c>
      <c r="AF553" s="411">
        <f t="shared" ref="AF553" si="1630">AF552</f>
        <v>0</v>
      </c>
      <c r="AG553" s="411">
        <f t="shared" ref="AG553" si="1631">AG552</f>
        <v>0</v>
      </c>
      <c r="AH553" s="411">
        <f t="shared" ref="AH553" si="1632">AH552</f>
        <v>0</v>
      </c>
      <c r="AI553" s="411">
        <f t="shared" ref="AI553" si="1633">AI552</f>
        <v>0</v>
      </c>
      <c r="AJ553" s="411">
        <f t="shared" ref="AJ553" si="1634">AJ552</f>
        <v>0</v>
      </c>
      <c r="AK553" s="411">
        <f t="shared" ref="AK553" si="1635">AK552</f>
        <v>0</v>
      </c>
      <c r="AL553" s="411">
        <f t="shared" ref="AL553" si="1636">AL552</f>
        <v>0</v>
      </c>
      <c r="AM553" s="306"/>
    </row>
    <row r="554" spans="1:39" hidden="1"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hidden="1" outlineLevel="1">
      <c r="A555" s="532">
        <v>45</v>
      </c>
      <c r="B555" s="428" t="s">
        <v>137</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idden="1"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37">Z555</f>
        <v>0</v>
      </c>
      <c r="AA556" s="411">
        <f t="shared" ref="AA556" si="1638">AA555</f>
        <v>0</v>
      </c>
      <c r="AB556" s="411">
        <f t="shared" ref="AB556" si="1639">AB555</f>
        <v>0</v>
      </c>
      <c r="AC556" s="411">
        <f t="shared" ref="AC556" si="1640">AC555</f>
        <v>0</v>
      </c>
      <c r="AD556" s="411">
        <f t="shared" ref="AD556" si="1641">AD555</f>
        <v>0</v>
      </c>
      <c r="AE556" s="411">
        <f t="shared" ref="AE556" si="1642">AE555</f>
        <v>0</v>
      </c>
      <c r="AF556" s="411">
        <f t="shared" ref="AF556" si="1643">AF555</f>
        <v>0</v>
      </c>
      <c r="AG556" s="411">
        <f t="shared" ref="AG556" si="1644">AG555</f>
        <v>0</v>
      </c>
      <c r="AH556" s="411">
        <f t="shared" ref="AH556" si="1645">AH555</f>
        <v>0</v>
      </c>
      <c r="AI556" s="411">
        <f t="shared" ref="AI556" si="1646">AI555</f>
        <v>0</v>
      </c>
      <c r="AJ556" s="411">
        <f t="shared" ref="AJ556" si="1647">AJ555</f>
        <v>0</v>
      </c>
      <c r="AK556" s="411">
        <f t="shared" ref="AK556" si="1648">AK555</f>
        <v>0</v>
      </c>
      <c r="AL556" s="411">
        <f t="shared" ref="AL556" si="1649">AL555</f>
        <v>0</v>
      </c>
      <c r="AM556" s="306"/>
    </row>
    <row r="557" spans="1:39" hidden="1"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hidden="1" outlineLevel="1">
      <c r="A558" s="532">
        <v>46</v>
      </c>
      <c r="B558" s="428" t="s">
        <v>138</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idden="1"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50">Z558</f>
        <v>0</v>
      </c>
      <c r="AA559" s="411">
        <f t="shared" ref="AA559" si="1651">AA558</f>
        <v>0</v>
      </c>
      <c r="AB559" s="411">
        <f t="shared" ref="AB559" si="1652">AB558</f>
        <v>0</v>
      </c>
      <c r="AC559" s="411">
        <f t="shared" ref="AC559" si="1653">AC558</f>
        <v>0</v>
      </c>
      <c r="AD559" s="411">
        <f t="shared" ref="AD559" si="1654">AD558</f>
        <v>0</v>
      </c>
      <c r="AE559" s="411">
        <f t="shared" ref="AE559" si="1655">AE558</f>
        <v>0</v>
      </c>
      <c r="AF559" s="411">
        <f t="shared" ref="AF559" si="1656">AF558</f>
        <v>0</v>
      </c>
      <c r="AG559" s="411">
        <f t="shared" ref="AG559" si="1657">AG558</f>
        <v>0</v>
      </c>
      <c r="AH559" s="411">
        <f t="shared" ref="AH559" si="1658">AH558</f>
        <v>0</v>
      </c>
      <c r="AI559" s="411">
        <f t="shared" ref="AI559" si="1659">AI558</f>
        <v>0</v>
      </c>
      <c r="AJ559" s="411">
        <f t="shared" ref="AJ559" si="1660">AJ558</f>
        <v>0</v>
      </c>
      <c r="AK559" s="411">
        <f t="shared" ref="AK559" si="1661">AK558</f>
        <v>0</v>
      </c>
      <c r="AL559" s="411">
        <f t="shared" ref="AL559" si="1662">AL558</f>
        <v>0</v>
      </c>
      <c r="AM559" s="306"/>
    </row>
    <row r="560" spans="1:39" hidden="1" outlineLevel="1">
      <c r="A560" s="532"/>
      <c r="B560" s="428"/>
      <c r="C560" s="291"/>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412"/>
      <c r="Z560" s="425"/>
      <c r="AA560" s="425"/>
      <c r="AB560" s="425"/>
      <c r="AC560" s="425"/>
      <c r="AD560" s="425"/>
      <c r="AE560" s="425"/>
      <c r="AF560" s="425"/>
      <c r="AG560" s="425"/>
      <c r="AH560" s="425"/>
      <c r="AI560" s="425"/>
      <c r="AJ560" s="425"/>
      <c r="AK560" s="425"/>
      <c r="AL560" s="425"/>
      <c r="AM560" s="306"/>
    </row>
    <row r="561" spans="1:39" ht="30" hidden="1" outlineLevel="1">
      <c r="A561" s="532">
        <v>47</v>
      </c>
      <c r="B561" s="428" t="s">
        <v>139</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426"/>
      <c r="Z561" s="410"/>
      <c r="AA561" s="410"/>
      <c r="AB561" s="410"/>
      <c r="AC561" s="410"/>
      <c r="AD561" s="410"/>
      <c r="AE561" s="410"/>
      <c r="AF561" s="415"/>
      <c r="AG561" s="415"/>
      <c r="AH561" s="415"/>
      <c r="AI561" s="415"/>
      <c r="AJ561" s="415"/>
      <c r="AK561" s="415"/>
      <c r="AL561" s="415"/>
      <c r="AM561" s="296">
        <f>SUM(Y561:AL561)</f>
        <v>0</v>
      </c>
    </row>
    <row r="562" spans="1:39" hidden="1" outlineLevel="1">
      <c r="A562" s="532"/>
      <c r="B562" s="431" t="s">
        <v>308</v>
      </c>
      <c r="C562" s="291" t="s">
        <v>163</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411">
        <f>Y561</f>
        <v>0</v>
      </c>
      <c r="Z562" s="411">
        <f t="shared" ref="Z562" si="1663">Z561</f>
        <v>0</v>
      </c>
      <c r="AA562" s="411">
        <f t="shared" ref="AA562" si="1664">AA561</f>
        <v>0</v>
      </c>
      <c r="AB562" s="411">
        <f t="shared" ref="AB562" si="1665">AB561</f>
        <v>0</v>
      </c>
      <c r="AC562" s="411">
        <f t="shared" ref="AC562" si="1666">AC561</f>
        <v>0</v>
      </c>
      <c r="AD562" s="411">
        <f t="shared" ref="AD562" si="1667">AD561</f>
        <v>0</v>
      </c>
      <c r="AE562" s="411">
        <f t="shared" ref="AE562" si="1668">AE561</f>
        <v>0</v>
      </c>
      <c r="AF562" s="411">
        <f t="shared" ref="AF562" si="1669">AF561</f>
        <v>0</v>
      </c>
      <c r="AG562" s="411">
        <f t="shared" ref="AG562" si="1670">AG561</f>
        <v>0</v>
      </c>
      <c r="AH562" s="411">
        <f t="shared" ref="AH562" si="1671">AH561</f>
        <v>0</v>
      </c>
      <c r="AI562" s="411">
        <f t="shared" ref="AI562" si="1672">AI561</f>
        <v>0</v>
      </c>
      <c r="AJ562" s="411">
        <f t="shared" ref="AJ562" si="1673">AJ561</f>
        <v>0</v>
      </c>
      <c r="AK562" s="411">
        <f t="shared" ref="AK562" si="1674">AK561</f>
        <v>0</v>
      </c>
      <c r="AL562" s="411">
        <f t="shared" ref="AL562" si="1675">AL561</f>
        <v>0</v>
      </c>
      <c r="AM562" s="306"/>
    </row>
    <row r="563" spans="1:39" hidden="1" outlineLevel="1">
      <c r="A563" s="532"/>
      <c r="B563" s="428"/>
      <c r="C563" s="291"/>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412"/>
      <c r="Z563" s="425"/>
      <c r="AA563" s="425"/>
      <c r="AB563" s="425"/>
      <c r="AC563" s="425"/>
      <c r="AD563" s="425"/>
      <c r="AE563" s="425"/>
      <c r="AF563" s="425"/>
      <c r="AG563" s="425"/>
      <c r="AH563" s="425"/>
      <c r="AI563" s="425"/>
      <c r="AJ563" s="425"/>
      <c r="AK563" s="425"/>
      <c r="AL563" s="425"/>
      <c r="AM563" s="306"/>
    </row>
    <row r="564" spans="1:39" ht="45" hidden="1" outlineLevel="1">
      <c r="A564" s="532">
        <v>48</v>
      </c>
      <c r="B564" s="428" t="s">
        <v>140</v>
      </c>
      <c r="C564" s="291" t="s">
        <v>25</v>
      </c>
      <c r="D564" s="295"/>
      <c r="E564" s="295"/>
      <c r="F564" s="295"/>
      <c r="G564" s="295"/>
      <c r="H564" s="295"/>
      <c r="I564" s="295"/>
      <c r="J564" s="295"/>
      <c r="K564" s="295"/>
      <c r="L564" s="295"/>
      <c r="M564" s="295"/>
      <c r="N564" s="295">
        <v>12</v>
      </c>
      <c r="O564" s="295"/>
      <c r="P564" s="295"/>
      <c r="Q564" s="295"/>
      <c r="R564" s="295"/>
      <c r="S564" s="295"/>
      <c r="T564" s="295"/>
      <c r="U564" s="295"/>
      <c r="V564" s="295"/>
      <c r="W564" s="295"/>
      <c r="X564" s="295"/>
      <c r="Y564" s="426"/>
      <c r="Z564" s="410"/>
      <c r="AA564" s="410"/>
      <c r="AB564" s="410"/>
      <c r="AC564" s="410"/>
      <c r="AD564" s="410"/>
      <c r="AE564" s="410"/>
      <c r="AF564" s="415"/>
      <c r="AG564" s="415"/>
      <c r="AH564" s="415"/>
      <c r="AI564" s="415"/>
      <c r="AJ564" s="415"/>
      <c r="AK564" s="415"/>
      <c r="AL564" s="415"/>
      <c r="AM564" s="296">
        <f>SUM(Y564:AL564)</f>
        <v>0</v>
      </c>
    </row>
    <row r="565" spans="1:39" hidden="1" outlineLevel="1">
      <c r="A565" s="532"/>
      <c r="B565" s="431" t="s">
        <v>308</v>
      </c>
      <c r="C565" s="291" t="s">
        <v>163</v>
      </c>
      <c r="D565" s="295"/>
      <c r="E565" s="295"/>
      <c r="F565" s="295"/>
      <c r="G565" s="295"/>
      <c r="H565" s="295"/>
      <c r="I565" s="295"/>
      <c r="J565" s="295"/>
      <c r="K565" s="295"/>
      <c r="L565" s="295"/>
      <c r="M565" s="295"/>
      <c r="N565" s="295">
        <f>N564</f>
        <v>12</v>
      </c>
      <c r="O565" s="295"/>
      <c r="P565" s="295"/>
      <c r="Q565" s="295"/>
      <c r="R565" s="295"/>
      <c r="S565" s="295"/>
      <c r="T565" s="295"/>
      <c r="U565" s="295"/>
      <c r="V565" s="295"/>
      <c r="W565" s="295"/>
      <c r="X565" s="295"/>
      <c r="Y565" s="411">
        <f>Y564</f>
        <v>0</v>
      </c>
      <c r="Z565" s="411">
        <f t="shared" ref="Z565" si="1676">Z564</f>
        <v>0</v>
      </c>
      <c r="AA565" s="411">
        <f t="shared" ref="AA565" si="1677">AA564</f>
        <v>0</v>
      </c>
      <c r="AB565" s="411">
        <f t="shared" ref="AB565" si="1678">AB564</f>
        <v>0</v>
      </c>
      <c r="AC565" s="411">
        <f t="shared" ref="AC565" si="1679">AC564</f>
        <v>0</v>
      </c>
      <c r="AD565" s="411">
        <f t="shared" ref="AD565" si="1680">AD564</f>
        <v>0</v>
      </c>
      <c r="AE565" s="411">
        <f t="shared" ref="AE565" si="1681">AE564</f>
        <v>0</v>
      </c>
      <c r="AF565" s="411">
        <f t="shared" ref="AF565" si="1682">AF564</f>
        <v>0</v>
      </c>
      <c r="AG565" s="411">
        <f t="shared" ref="AG565" si="1683">AG564</f>
        <v>0</v>
      </c>
      <c r="AH565" s="411">
        <f t="shared" ref="AH565" si="1684">AH564</f>
        <v>0</v>
      </c>
      <c r="AI565" s="411">
        <f t="shared" ref="AI565" si="1685">AI564</f>
        <v>0</v>
      </c>
      <c r="AJ565" s="411">
        <f t="shared" ref="AJ565" si="1686">AJ564</f>
        <v>0</v>
      </c>
      <c r="AK565" s="411">
        <f t="shared" ref="AK565" si="1687">AK564</f>
        <v>0</v>
      </c>
      <c r="AL565" s="411">
        <f t="shared" ref="AL565" si="1688">AL564</f>
        <v>0</v>
      </c>
      <c r="AM565" s="306"/>
    </row>
    <row r="566" spans="1:39" hidden="1" outlineLevel="1">
      <c r="A566" s="532"/>
      <c r="B566" s="428"/>
      <c r="C566" s="291"/>
      <c r="D566" s="291"/>
      <c r="E566" s="291"/>
      <c r="F566" s="291"/>
      <c r="G566" s="291"/>
      <c r="H566" s="291"/>
      <c r="I566" s="291"/>
      <c r="J566" s="291"/>
      <c r="K566" s="291"/>
      <c r="L566" s="291"/>
      <c r="M566" s="291"/>
      <c r="N566" s="291"/>
      <c r="O566" s="291"/>
      <c r="P566" s="291"/>
      <c r="Q566" s="291"/>
      <c r="R566" s="291"/>
      <c r="S566" s="291"/>
      <c r="T566" s="291"/>
      <c r="U566" s="291"/>
      <c r="V566" s="291"/>
      <c r="W566" s="291"/>
      <c r="X566" s="291"/>
      <c r="Y566" s="412"/>
      <c r="Z566" s="425"/>
      <c r="AA566" s="425"/>
      <c r="AB566" s="425"/>
      <c r="AC566" s="425"/>
      <c r="AD566" s="425"/>
      <c r="AE566" s="425"/>
      <c r="AF566" s="425"/>
      <c r="AG566" s="425"/>
      <c r="AH566" s="425"/>
      <c r="AI566" s="425"/>
      <c r="AJ566" s="425"/>
      <c r="AK566" s="425"/>
      <c r="AL566" s="425"/>
      <c r="AM566" s="306"/>
    </row>
    <row r="567" spans="1:39" ht="30" hidden="1" outlineLevel="1">
      <c r="A567" s="532">
        <v>49</v>
      </c>
      <c r="B567" s="428" t="s">
        <v>141</v>
      </c>
      <c r="C567" s="291" t="s">
        <v>25</v>
      </c>
      <c r="D567" s="295"/>
      <c r="E567" s="295"/>
      <c r="F567" s="295"/>
      <c r="G567" s="295"/>
      <c r="H567" s="295"/>
      <c r="I567" s="295"/>
      <c r="J567" s="295"/>
      <c r="K567" s="295"/>
      <c r="L567" s="295"/>
      <c r="M567" s="295"/>
      <c r="N567" s="295">
        <v>12</v>
      </c>
      <c r="O567" s="295"/>
      <c r="P567" s="295"/>
      <c r="Q567" s="295"/>
      <c r="R567" s="295"/>
      <c r="S567" s="295"/>
      <c r="T567" s="295"/>
      <c r="U567" s="295"/>
      <c r="V567" s="295"/>
      <c r="W567" s="295"/>
      <c r="X567" s="295"/>
      <c r="Y567" s="426"/>
      <c r="Z567" s="410"/>
      <c r="AA567" s="410"/>
      <c r="AB567" s="410"/>
      <c r="AC567" s="410"/>
      <c r="AD567" s="410"/>
      <c r="AE567" s="410"/>
      <c r="AF567" s="415"/>
      <c r="AG567" s="415"/>
      <c r="AH567" s="415"/>
      <c r="AI567" s="415"/>
      <c r="AJ567" s="415"/>
      <c r="AK567" s="415"/>
      <c r="AL567" s="415"/>
      <c r="AM567" s="296">
        <f>SUM(Y567:AL567)</f>
        <v>0</v>
      </c>
    </row>
    <row r="568" spans="1:39" hidden="1" outlineLevel="1">
      <c r="A568" s="532"/>
      <c r="B568" s="431" t="s">
        <v>308</v>
      </c>
      <c r="C568" s="291" t="s">
        <v>163</v>
      </c>
      <c r="D568" s="295"/>
      <c r="E568" s="295"/>
      <c r="F568" s="295"/>
      <c r="G568" s="295"/>
      <c r="H568" s="295"/>
      <c r="I568" s="295"/>
      <c r="J568" s="295"/>
      <c r="K568" s="295"/>
      <c r="L568" s="295"/>
      <c r="M568" s="295"/>
      <c r="N568" s="295">
        <f>N567</f>
        <v>12</v>
      </c>
      <c r="O568" s="295"/>
      <c r="P568" s="295"/>
      <c r="Q568" s="295"/>
      <c r="R568" s="295"/>
      <c r="S568" s="295"/>
      <c r="T568" s="295"/>
      <c r="U568" s="295"/>
      <c r="V568" s="295"/>
      <c r="W568" s="295"/>
      <c r="X568" s="295"/>
      <c r="Y568" s="411">
        <f>Y567</f>
        <v>0</v>
      </c>
      <c r="Z568" s="411">
        <f t="shared" ref="Z568" si="1689">Z567</f>
        <v>0</v>
      </c>
      <c r="AA568" s="411">
        <f t="shared" ref="AA568" si="1690">AA567</f>
        <v>0</v>
      </c>
      <c r="AB568" s="411">
        <f t="shared" ref="AB568" si="1691">AB567</f>
        <v>0</v>
      </c>
      <c r="AC568" s="411">
        <f t="shared" ref="AC568" si="1692">AC567</f>
        <v>0</v>
      </c>
      <c r="AD568" s="411">
        <f t="shared" ref="AD568" si="1693">AD567</f>
        <v>0</v>
      </c>
      <c r="AE568" s="411">
        <f t="shared" ref="AE568" si="1694">AE567</f>
        <v>0</v>
      </c>
      <c r="AF568" s="411">
        <f t="shared" ref="AF568" si="1695">AF567</f>
        <v>0</v>
      </c>
      <c r="AG568" s="411">
        <f t="shared" ref="AG568" si="1696">AG567</f>
        <v>0</v>
      </c>
      <c r="AH568" s="411">
        <f t="shared" ref="AH568" si="1697">AH567</f>
        <v>0</v>
      </c>
      <c r="AI568" s="411">
        <f t="shared" ref="AI568" si="1698">AI567</f>
        <v>0</v>
      </c>
      <c r="AJ568" s="411">
        <f t="shared" ref="AJ568" si="1699">AJ567</f>
        <v>0</v>
      </c>
      <c r="AK568" s="411">
        <f t="shared" ref="AK568" si="1700">AK567</f>
        <v>0</v>
      </c>
      <c r="AL568" s="411">
        <f t="shared" ref="AL568" si="1701">AL567</f>
        <v>0</v>
      </c>
      <c r="AM568" s="306"/>
    </row>
    <row r="569" spans="1:39" outlineLevel="1">
      <c r="A569" s="532"/>
      <c r="B569" s="431"/>
      <c r="C569" s="305"/>
      <c r="D569" s="291"/>
      <c r="E569" s="291"/>
      <c r="F569" s="291"/>
      <c r="G569" s="291"/>
      <c r="H569" s="291"/>
      <c r="I569" s="291"/>
      <c r="J569" s="291"/>
      <c r="K569" s="291"/>
      <c r="L569" s="291"/>
      <c r="M569" s="291"/>
      <c r="N569" s="291"/>
      <c r="O569" s="291"/>
      <c r="P569" s="291"/>
      <c r="Q569" s="291"/>
      <c r="R569" s="291"/>
      <c r="S569" s="291"/>
      <c r="T569" s="291"/>
      <c r="U569" s="291"/>
      <c r="V569" s="291"/>
      <c r="W569" s="291"/>
      <c r="X569" s="291"/>
      <c r="Y569" s="301"/>
      <c r="Z569" s="301"/>
      <c r="AA569" s="301"/>
      <c r="AB569" s="301"/>
      <c r="AC569" s="301"/>
      <c r="AD569" s="301"/>
      <c r="AE569" s="301"/>
      <c r="AF569" s="301"/>
      <c r="AG569" s="301"/>
      <c r="AH569" s="301"/>
      <c r="AI569" s="301"/>
      <c r="AJ569" s="301"/>
      <c r="AK569" s="301"/>
      <c r="AL569" s="301"/>
      <c r="AM569" s="306"/>
    </row>
    <row r="570" spans="1:39" ht="15.75">
      <c r="B570" s="327" t="s">
        <v>292</v>
      </c>
      <c r="C570" s="329"/>
      <c r="D570" s="329">
        <f>SUM(D407:D568)</f>
        <v>1228094</v>
      </c>
      <c r="E570" s="329"/>
      <c r="F570" s="329"/>
      <c r="G570" s="329"/>
      <c r="H570" s="329"/>
      <c r="I570" s="329"/>
      <c r="J570" s="329"/>
      <c r="K570" s="329"/>
      <c r="L570" s="329"/>
      <c r="M570" s="329"/>
      <c r="N570" s="329"/>
      <c r="O570" s="329">
        <f>SUM(O407:O568)</f>
        <v>183.49890358202504</v>
      </c>
      <c r="P570" s="329"/>
      <c r="Q570" s="329"/>
      <c r="R570" s="329"/>
      <c r="S570" s="329"/>
      <c r="T570" s="329"/>
      <c r="U570" s="329"/>
      <c r="V570" s="329"/>
      <c r="W570" s="329"/>
      <c r="X570" s="329"/>
      <c r="Y570" s="329">
        <f>IF(Y405="kWh",SUMPRODUCT(D407:D568,Y407:Y568))</f>
        <v>601549</v>
      </c>
      <c r="Z570" s="329">
        <f>IF(Z405="kWh",SUMPRODUCT(D407:D568,Z407:Z568))</f>
        <v>266214.57149260526</v>
      </c>
      <c r="AA570" s="329">
        <f>IF(AA405="kw",SUMPRODUCT(N407:N568,O407:O568,AA407:AA568),SUMPRODUCT(D407:D568,AA407:AA568))</f>
        <v>898.74628089102316</v>
      </c>
      <c r="AB570" s="329">
        <f>IF(AB405="kw",SUMPRODUCT(N407:N568,O407:O568,AB407:AB568),SUMPRODUCT(D407:D568,AB407:AB568))</f>
        <v>0</v>
      </c>
      <c r="AC570" s="329">
        <f>IF(AC405="kw",SUMPRODUCT(N407:N568,O407:O568,AC407:AC568),SUMPRODUCT(D407:D568,AC407:AC568))</f>
        <v>0</v>
      </c>
      <c r="AD570" s="329">
        <f>IF(AD405="kw",SUMPRODUCT(N407:N568,O407:O568,AD407:AD568),SUMPRODUCT(D407:D568,AD407:AD568))</f>
        <v>0</v>
      </c>
      <c r="AE570" s="329">
        <f>IF(AE405="kw",SUMPRODUCT(N407:N568,O407:O568,AE407:AE568),SUMPRODUCT(D407:D568,AE407:AE568))</f>
        <v>0</v>
      </c>
      <c r="AF570" s="329">
        <f>IF(AF405="kw",SUMPRODUCT(N407:N568,O407:O568,AF407:AF568),SUMPRODUCT(D407:D568,AF407:AF568))</f>
        <v>0</v>
      </c>
      <c r="AG570" s="329">
        <f>IF(AG405="kw",SUMPRODUCT(N407:N568,O407:O568,AG407:AG568),SUMPRODUCT(D407:D568,AG407:AG568))</f>
        <v>0</v>
      </c>
      <c r="AH570" s="329">
        <f>IF(AH405="kw",SUMPRODUCT(N407:N568,O407:O568,AH407:AH568),SUMPRODUCT(D407:D568,AH407:AH568))</f>
        <v>0</v>
      </c>
      <c r="AI570" s="329">
        <f>IF(AI405="kw",SUMPRODUCT(N407:N568,O407:O568,AI407:AI568),SUMPRODUCT(D407:D568,AI407:AI568))</f>
        <v>0</v>
      </c>
      <c r="AJ570" s="329">
        <f>IF(AJ405="kw",SUMPRODUCT(N407:N568,O407:O568,AJ407:AJ568),SUMPRODUCT(D407:D568,AJ407:AJ568))</f>
        <v>0</v>
      </c>
      <c r="AK570" s="329">
        <f>IF(AK405="kw",SUMPRODUCT(N407:N568,O407:O568,AK407:AK568),SUMPRODUCT(D407:D568,AK407:AK568))</f>
        <v>0</v>
      </c>
      <c r="AL570" s="329">
        <f>IF(AL405="kw",SUMPRODUCT(N407:N568,O407:O568,AL407:AL568),SUMPRODUCT(D407:D568,AL407:AL568))</f>
        <v>0</v>
      </c>
      <c r="AM570" s="330"/>
    </row>
    <row r="571" spans="1:39" ht="15.75">
      <c r="B571" s="391" t="s">
        <v>293</v>
      </c>
      <c r="C571" s="392"/>
      <c r="D571" s="392"/>
      <c r="E571" s="392"/>
      <c r="F571" s="392"/>
      <c r="G571" s="392"/>
      <c r="H571" s="392"/>
      <c r="I571" s="392"/>
      <c r="J571" s="392"/>
      <c r="K571" s="392"/>
      <c r="L571" s="392"/>
      <c r="M571" s="392"/>
      <c r="N571" s="392"/>
      <c r="O571" s="392"/>
      <c r="P571" s="392"/>
      <c r="Q571" s="392"/>
      <c r="R571" s="392"/>
      <c r="S571" s="392"/>
      <c r="T571" s="392"/>
      <c r="U571" s="392"/>
      <c r="V571" s="392"/>
      <c r="W571" s="392"/>
      <c r="X571" s="392"/>
      <c r="Y571" s="392">
        <f>HLOOKUP(Y221,'2. LRAMVA Threshold'!$B$42:$Q$53,9,FALSE)</f>
        <v>384476</v>
      </c>
      <c r="Z571" s="392">
        <f>HLOOKUP(Z221,'2. LRAMVA Threshold'!$B$42:$Q$53,9,FALSE)</f>
        <v>220568</v>
      </c>
      <c r="AA571" s="392">
        <f>HLOOKUP(AA221,'2. LRAMVA Threshold'!$B$42:$Q$53,9,FALSE)</f>
        <v>958</v>
      </c>
      <c r="AB571" s="392">
        <f>HLOOKUP(AB221,'2. LRAMVA Threshold'!$B$42:$Q$53,9,FALSE)</f>
        <v>522</v>
      </c>
      <c r="AC571" s="392">
        <f>HLOOKUP(AC221,'2. LRAMVA Threshold'!$B$42:$Q$53,9,FALSE)</f>
        <v>2118</v>
      </c>
      <c r="AD571" s="392">
        <f>HLOOKUP(AD221,'2. LRAMVA Threshold'!$B$42:$Q$53,9,FALSE)</f>
        <v>1294</v>
      </c>
      <c r="AE571" s="392">
        <f>HLOOKUP(AE221,'2. LRAMVA Threshold'!$B$42:$Q$53,9,FALSE)</f>
        <v>0</v>
      </c>
      <c r="AF571" s="392">
        <f>HLOOKUP(AF221,'2. LRAMVA Threshold'!$B$42:$Q$53,9,FALSE)</f>
        <v>42</v>
      </c>
      <c r="AG571" s="392">
        <f>HLOOKUP(AG221,'2. LRAMVA Threshold'!$B$42:$Q$53,9,FALSE)</f>
        <v>0</v>
      </c>
      <c r="AH571" s="392">
        <f>HLOOKUP(AH221,'2. LRAMVA Threshold'!$B$42:$Q$53,9,FALSE)</f>
        <v>0</v>
      </c>
      <c r="AI571" s="392">
        <f>HLOOKUP(AI221,'2. LRAMVA Threshold'!$B$42:$Q$53,9,FALSE)</f>
        <v>0</v>
      </c>
      <c r="AJ571" s="392">
        <f>HLOOKUP(AJ221,'2. LRAMVA Threshold'!$B$42:$Q$53,9,FALSE)</f>
        <v>0</v>
      </c>
      <c r="AK571" s="392">
        <f>HLOOKUP(AK221,'2. LRAMVA Threshold'!$B$42:$Q$53,9,FALSE)</f>
        <v>0</v>
      </c>
      <c r="AL571" s="392">
        <f>HLOOKUP(AL221,'2. LRAMVA Threshold'!$B$42:$Q$53,9,FALSE)</f>
        <v>0</v>
      </c>
      <c r="AM571" s="393"/>
    </row>
    <row r="572" spans="1:39">
      <c r="B572" s="394"/>
      <c r="C572" s="432"/>
      <c r="D572" s="433"/>
      <c r="E572" s="433"/>
      <c r="F572" s="433"/>
      <c r="G572" s="433"/>
      <c r="H572" s="433"/>
      <c r="I572" s="433"/>
      <c r="J572" s="433"/>
      <c r="K572" s="433"/>
      <c r="L572" s="433"/>
      <c r="M572" s="433"/>
      <c r="N572" s="433"/>
      <c r="O572" s="434"/>
      <c r="P572" s="433"/>
      <c r="Q572" s="433"/>
      <c r="R572" s="433"/>
      <c r="S572" s="435"/>
      <c r="T572" s="435"/>
      <c r="U572" s="435"/>
      <c r="V572" s="435"/>
      <c r="W572" s="433"/>
      <c r="X572" s="433"/>
      <c r="Y572" s="436"/>
      <c r="Z572" s="436"/>
      <c r="AA572" s="436"/>
      <c r="AB572" s="436"/>
      <c r="AC572" s="436"/>
      <c r="AD572" s="436"/>
      <c r="AE572" s="436"/>
      <c r="AF572" s="399"/>
      <c r="AG572" s="399"/>
      <c r="AH572" s="399"/>
      <c r="AI572" s="399"/>
      <c r="AJ572" s="399"/>
      <c r="AK572" s="399"/>
      <c r="AL572" s="399"/>
      <c r="AM572" s="400"/>
    </row>
    <row r="573" spans="1:39">
      <c r="B573" s="324" t="s">
        <v>294</v>
      </c>
      <c r="C573" s="338"/>
      <c r="D573" s="338"/>
      <c r="E573" s="376"/>
      <c r="F573" s="376"/>
      <c r="G573" s="376"/>
      <c r="H573" s="376"/>
      <c r="I573" s="376"/>
      <c r="J573" s="376"/>
      <c r="K573" s="376"/>
      <c r="L573" s="376"/>
      <c r="M573" s="376"/>
      <c r="N573" s="376"/>
      <c r="O573" s="291"/>
      <c r="P573" s="340"/>
      <c r="Q573" s="340"/>
      <c r="R573" s="340"/>
      <c r="S573" s="339"/>
      <c r="T573" s="339"/>
      <c r="U573" s="339"/>
      <c r="V573" s="339"/>
      <c r="W573" s="340"/>
      <c r="X573" s="340"/>
      <c r="Y573" s="341">
        <f>HLOOKUP(Y$35,'3.  Distribution Rates'!$C$122:$P$133,9,FALSE)</f>
        <v>1.35E-2</v>
      </c>
      <c r="Z573" s="341">
        <f>HLOOKUP(Z$35,'3.  Distribution Rates'!$C$122:$P$133,9,FALSE)</f>
        <v>1.0999999999999999E-2</v>
      </c>
      <c r="AA573" s="341">
        <f>HLOOKUP(AA$35,'3.  Distribution Rates'!$C$122:$P$133,9,FALSE)</f>
        <v>2.3997999999999999</v>
      </c>
      <c r="AB573" s="341">
        <f>HLOOKUP(AB$35,'3.  Distribution Rates'!$C$122:$P$133,9,FALSE)</f>
        <v>1.1173999999999999</v>
      </c>
      <c r="AC573" s="341">
        <f>HLOOKUP(AC$35,'3.  Distribution Rates'!$C$122:$P$133,9,FALSE)</f>
        <v>1.7630999999999999</v>
      </c>
      <c r="AD573" s="341">
        <f>HLOOKUP(AD$35,'3.  Distribution Rates'!$C$122:$P$133,9,FALSE)</f>
        <v>6.6500000000000004E-2</v>
      </c>
      <c r="AE573" s="341">
        <f>HLOOKUP(AE$35,'3.  Distribution Rates'!$C$122:$P$133,9,FALSE)</f>
        <v>0</v>
      </c>
      <c r="AF573" s="341">
        <f>HLOOKUP(AF$35,'3.  Distribution Rates'!$C$122:$P$133,9,FALSE)</f>
        <v>24.5837</v>
      </c>
      <c r="AG573" s="341">
        <f>HLOOKUP(AG$35,'3.  Distribution Rates'!$C$122:$P$133,9,FALSE)</f>
        <v>0</v>
      </c>
      <c r="AH573" s="341">
        <f>HLOOKUP(AH$35,'3.  Distribution Rates'!$C$122:$P$133,9,FALSE)</f>
        <v>0</v>
      </c>
      <c r="AI573" s="341">
        <f>HLOOKUP(AI$35,'3.  Distribution Rates'!$C$122:$P$133,9,FALSE)</f>
        <v>0</v>
      </c>
      <c r="AJ573" s="341">
        <f>HLOOKUP(AJ$35,'3.  Distribution Rates'!$C$122:$P$133,9,FALSE)</f>
        <v>0</v>
      </c>
      <c r="AK573" s="341">
        <f>HLOOKUP(AK$35,'3.  Distribution Rates'!$C$122:$P$133,9,FALSE)</f>
        <v>0</v>
      </c>
      <c r="AL573" s="341">
        <f>HLOOKUP(AL$35,'3.  Distribution Rates'!$C$122:$P$133,9,FALSE)</f>
        <v>0</v>
      </c>
      <c r="AM573" s="441"/>
    </row>
    <row r="574" spans="1:39">
      <c r="B574" s="324" t="s">
        <v>295</v>
      </c>
      <c r="C574" s="345"/>
      <c r="D574" s="309"/>
      <c r="E574" s="279"/>
      <c r="F574" s="279"/>
      <c r="G574" s="279"/>
      <c r="H574" s="279"/>
      <c r="I574" s="279"/>
      <c r="J574" s="279"/>
      <c r="K574" s="279"/>
      <c r="L574" s="279"/>
      <c r="M574" s="279"/>
      <c r="N574" s="279"/>
      <c r="O574" s="291"/>
      <c r="P574" s="279"/>
      <c r="Q574" s="279"/>
      <c r="R574" s="279"/>
      <c r="S574" s="309"/>
      <c r="T574" s="309"/>
      <c r="U574" s="309"/>
      <c r="V574" s="309"/>
      <c r="W574" s="279"/>
      <c r="X574" s="279"/>
      <c r="Y574" s="378">
        <f>'4.  2011-2014 LRAM'!Y140*Y573</f>
        <v>0</v>
      </c>
      <c r="Z574" s="378">
        <f>'4.  2011-2014 LRAM'!Z140*Z573</f>
        <v>0</v>
      </c>
      <c r="AA574" s="378">
        <f>'4.  2011-2014 LRAM'!AA140*AA573</f>
        <v>0</v>
      </c>
      <c r="AB574" s="378">
        <f>'4.  2011-2014 LRAM'!AB140*AB573</f>
        <v>0</v>
      </c>
      <c r="AC574" s="378">
        <f>'4.  2011-2014 LRAM'!AC140*AC573</f>
        <v>0</v>
      </c>
      <c r="AD574" s="378">
        <f>'4.  2011-2014 LRAM'!AD140*AD573</f>
        <v>0</v>
      </c>
      <c r="AE574" s="378">
        <f>'4.  2011-2014 LRAM'!AE140*AE573</f>
        <v>0</v>
      </c>
      <c r="AF574" s="378">
        <f>'4.  2011-2014 LRAM'!AF140*AF573</f>
        <v>0</v>
      </c>
      <c r="AG574" s="378">
        <f>'4.  2011-2014 LRAM'!AG140*AG573</f>
        <v>0</v>
      </c>
      <c r="AH574" s="378">
        <f>'4.  2011-2014 LRAM'!AH140*AH573</f>
        <v>0</v>
      </c>
      <c r="AI574" s="378">
        <f>'4.  2011-2014 LRAM'!AI140*AI573</f>
        <v>0</v>
      </c>
      <c r="AJ574" s="378">
        <f>'4.  2011-2014 LRAM'!AJ140*AJ573</f>
        <v>0</v>
      </c>
      <c r="AK574" s="378">
        <f>'4.  2011-2014 LRAM'!AK140*AK573</f>
        <v>0</v>
      </c>
      <c r="AL574" s="378">
        <f>'4.  2011-2014 LRAM'!AL140*AL573</f>
        <v>0</v>
      </c>
      <c r="AM574" s="629">
        <f t="shared" ref="AM574:AM580" si="1702">SUM(Y574:AL574)</f>
        <v>0</v>
      </c>
    </row>
    <row r="575" spans="1:39">
      <c r="B575" s="324" t="s">
        <v>296</v>
      </c>
      <c r="C575" s="345"/>
      <c r="D575" s="309"/>
      <c r="E575" s="279"/>
      <c r="F575" s="279"/>
      <c r="G575" s="279"/>
      <c r="H575" s="279"/>
      <c r="I575" s="279"/>
      <c r="J575" s="279"/>
      <c r="K575" s="279"/>
      <c r="L575" s="279"/>
      <c r="M575" s="279"/>
      <c r="N575" s="279"/>
      <c r="O575" s="291"/>
      <c r="P575" s="279"/>
      <c r="Q575" s="279"/>
      <c r="R575" s="279"/>
      <c r="S575" s="309"/>
      <c r="T575" s="309"/>
      <c r="U575" s="309"/>
      <c r="V575" s="309"/>
      <c r="W575" s="279"/>
      <c r="X575" s="279"/>
      <c r="Y575" s="378">
        <f>'4.  2011-2014 LRAM'!Y269*Y573</f>
        <v>381.76952519547751</v>
      </c>
      <c r="Z575" s="378">
        <f>'4.  2011-2014 LRAM'!Z269*Z573</f>
        <v>303.83034724969031</v>
      </c>
      <c r="AA575" s="378">
        <f>'4.  2011-2014 LRAM'!AA269*AA573</f>
        <v>400.44803291021498</v>
      </c>
      <c r="AB575" s="378">
        <f>'4.  2011-2014 LRAM'!AB269*AB573</f>
        <v>0</v>
      </c>
      <c r="AC575" s="378">
        <f>'4.  2011-2014 LRAM'!AC269*AC573</f>
        <v>0</v>
      </c>
      <c r="AD575" s="378">
        <f>'4.  2011-2014 LRAM'!AD269*AD573</f>
        <v>0</v>
      </c>
      <c r="AE575" s="378">
        <f>'4.  2011-2014 LRAM'!AE269*AE573</f>
        <v>0</v>
      </c>
      <c r="AF575" s="378">
        <f>'4.  2011-2014 LRAM'!AF269*AF573</f>
        <v>0</v>
      </c>
      <c r="AG575" s="378">
        <f>'4.  2011-2014 LRAM'!AG269*AG573</f>
        <v>0</v>
      </c>
      <c r="AH575" s="378">
        <f>'4.  2011-2014 LRAM'!AH269*AH573</f>
        <v>0</v>
      </c>
      <c r="AI575" s="378">
        <f>'4.  2011-2014 LRAM'!AI269*AI573</f>
        <v>0</v>
      </c>
      <c r="AJ575" s="378">
        <f>'4.  2011-2014 LRAM'!AJ269*AJ573</f>
        <v>0</v>
      </c>
      <c r="AK575" s="378">
        <f>'4.  2011-2014 LRAM'!AK269*AK573</f>
        <v>0</v>
      </c>
      <c r="AL575" s="378">
        <f>'4.  2011-2014 LRAM'!AL269*AL573</f>
        <v>0</v>
      </c>
      <c r="AM575" s="629">
        <f t="shared" si="1702"/>
        <v>1086.0479053553829</v>
      </c>
    </row>
    <row r="576" spans="1:39">
      <c r="B576" s="324" t="s">
        <v>297</v>
      </c>
      <c r="C576" s="345"/>
      <c r="D576" s="309"/>
      <c r="E576" s="279"/>
      <c r="F576" s="279"/>
      <c r="G576" s="279"/>
      <c r="H576" s="279"/>
      <c r="I576" s="279"/>
      <c r="J576" s="279"/>
      <c r="K576" s="279"/>
      <c r="L576" s="279"/>
      <c r="M576" s="279"/>
      <c r="N576" s="279"/>
      <c r="O576" s="291"/>
      <c r="P576" s="279"/>
      <c r="Q576" s="279"/>
      <c r="R576" s="279"/>
      <c r="S576" s="309"/>
      <c r="T576" s="309"/>
      <c r="U576" s="309"/>
      <c r="V576" s="309"/>
      <c r="W576" s="279"/>
      <c r="X576" s="279"/>
      <c r="Y576" s="378">
        <f>'4.  2011-2014 LRAM'!Y398*Y573</f>
        <v>638.50201244852212</v>
      </c>
      <c r="Z576" s="378">
        <f>'4.  2011-2014 LRAM'!Z398*Z573</f>
        <v>1137.4285868226136</v>
      </c>
      <c r="AA576" s="378">
        <f>'4.  2011-2014 LRAM'!AA398*AA573</f>
        <v>268.81886785865646</v>
      </c>
      <c r="AB576" s="378">
        <f>'4.  2011-2014 LRAM'!AB398*AB573</f>
        <v>0</v>
      </c>
      <c r="AC576" s="378">
        <f>'4.  2011-2014 LRAM'!AC398*AC573</f>
        <v>0</v>
      </c>
      <c r="AD576" s="378">
        <f>'4.  2011-2014 LRAM'!AD398*AD573</f>
        <v>0</v>
      </c>
      <c r="AE576" s="378">
        <f>'4.  2011-2014 LRAM'!AE398*AE573</f>
        <v>0</v>
      </c>
      <c r="AF576" s="378">
        <f>'4.  2011-2014 LRAM'!AF398*AF573</f>
        <v>0</v>
      </c>
      <c r="AG576" s="378">
        <f>'4.  2011-2014 LRAM'!AG398*AG573</f>
        <v>0</v>
      </c>
      <c r="AH576" s="378">
        <f>'4.  2011-2014 LRAM'!AH398*AH573</f>
        <v>0</v>
      </c>
      <c r="AI576" s="378">
        <f>'4.  2011-2014 LRAM'!AI398*AI573</f>
        <v>0</v>
      </c>
      <c r="AJ576" s="378">
        <f>'4.  2011-2014 LRAM'!AJ398*AJ573</f>
        <v>0</v>
      </c>
      <c r="AK576" s="378">
        <f>'4.  2011-2014 LRAM'!AK398*AK573</f>
        <v>0</v>
      </c>
      <c r="AL576" s="378">
        <f>'4.  2011-2014 LRAM'!AL398*AL573</f>
        <v>0</v>
      </c>
      <c r="AM576" s="629">
        <f t="shared" si="1702"/>
        <v>2044.749467129792</v>
      </c>
    </row>
    <row r="577" spans="2:39">
      <c r="B577" s="324" t="s">
        <v>298</v>
      </c>
      <c r="C577" s="345"/>
      <c r="D577" s="309"/>
      <c r="E577" s="279"/>
      <c r="F577" s="279"/>
      <c r="G577" s="279"/>
      <c r="H577" s="279"/>
      <c r="I577" s="279"/>
      <c r="J577" s="279"/>
      <c r="K577" s="279"/>
      <c r="L577" s="279"/>
      <c r="M577" s="279"/>
      <c r="N577" s="279"/>
      <c r="O577" s="291"/>
      <c r="P577" s="279"/>
      <c r="Q577" s="279"/>
      <c r="R577" s="279"/>
      <c r="S577" s="309"/>
      <c r="T577" s="309"/>
      <c r="U577" s="309"/>
      <c r="V577" s="309"/>
      <c r="W577" s="279"/>
      <c r="X577" s="279"/>
      <c r="Y577" s="378">
        <f>'4.  2011-2014 LRAM'!Y528*Y573</f>
        <v>1958.0328697198654</v>
      </c>
      <c r="Z577" s="378">
        <f>'4.  2011-2014 LRAM'!Z528*Z573</f>
        <v>2462.5338087721493</v>
      </c>
      <c r="AA577" s="378">
        <f>'4.  2011-2014 LRAM'!AA528*AA573</f>
        <v>517.12256972291152</v>
      </c>
      <c r="AB577" s="378">
        <f>'4.  2011-2014 LRAM'!AB528*AB573</f>
        <v>1233.2353427457153</v>
      </c>
      <c r="AC577" s="378">
        <f>'4.  2011-2014 LRAM'!AC528*AC573</f>
        <v>0</v>
      </c>
      <c r="AD577" s="378">
        <f>'4.  2011-2014 LRAM'!AD528*AD573</f>
        <v>0</v>
      </c>
      <c r="AE577" s="378">
        <f>'4.  2011-2014 LRAM'!AE528*AE573</f>
        <v>0</v>
      </c>
      <c r="AF577" s="378">
        <f>'4.  2011-2014 LRAM'!AF528*AF573</f>
        <v>0</v>
      </c>
      <c r="AG577" s="378">
        <f>'4.  2011-2014 LRAM'!AG528*AG573</f>
        <v>0</v>
      </c>
      <c r="AH577" s="378">
        <f>'4.  2011-2014 LRAM'!AH528*AH573</f>
        <v>0</v>
      </c>
      <c r="AI577" s="378">
        <f>'4.  2011-2014 LRAM'!AI528*AI573</f>
        <v>0</v>
      </c>
      <c r="AJ577" s="378">
        <f>'4.  2011-2014 LRAM'!AJ528*AJ573</f>
        <v>0</v>
      </c>
      <c r="AK577" s="378">
        <f>'4.  2011-2014 LRAM'!AK528*AK573</f>
        <v>0</v>
      </c>
      <c r="AL577" s="378">
        <f>'4.  2011-2014 LRAM'!AL528*AL573</f>
        <v>0</v>
      </c>
      <c r="AM577" s="629">
        <f t="shared" si="1702"/>
        <v>6170.9245909606425</v>
      </c>
    </row>
    <row r="578" spans="2:39">
      <c r="B578" s="324" t="s">
        <v>299</v>
      </c>
      <c r="C578" s="345"/>
      <c r="D578" s="309"/>
      <c r="E578" s="279"/>
      <c r="F578" s="279"/>
      <c r="G578" s="279"/>
      <c r="H578" s="279"/>
      <c r="I578" s="279"/>
      <c r="J578" s="279"/>
      <c r="K578" s="279"/>
      <c r="L578" s="279"/>
      <c r="M578" s="279"/>
      <c r="N578" s="279"/>
      <c r="O578" s="291"/>
      <c r="P578" s="279"/>
      <c r="Q578" s="279"/>
      <c r="R578" s="279"/>
      <c r="S578" s="309"/>
      <c r="T578" s="309"/>
      <c r="U578" s="309"/>
      <c r="V578" s="309"/>
      <c r="W578" s="279"/>
      <c r="X578" s="279"/>
      <c r="Y578" s="378">
        <f t="shared" ref="Y578:AL578" si="1703">Y212*Y573</f>
        <v>1849.5</v>
      </c>
      <c r="Z578" s="378">
        <f t="shared" si="1703"/>
        <v>1791.9036321593023</v>
      </c>
      <c r="AA578" s="378">
        <f t="shared" si="1703"/>
        <v>575.46441400606057</v>
      </c>
      <c r="AB578" s="378">
        <f t="shared" si="1703"/>
        <v>127.18246255269641</v>
      </c>
      <c r="AC578" s="378">
        <f t="shared" si="1703"/>
        <v>0</v>
      </c>
      <c r="AD578" s="378">
        <f t="shared" si="1703"/>
        <v>0</v>
      </c>
      <c r="AE578" s="378">
        <f t="shared" si="1703"/>
        <v>0</v>
      </c>
      <c r="AF578" s="378">
        <f t="shared" si="1703"/>
        <v>14876.913234993774</v>
      </c>
      <c r="AG578" s="378">
        <f t="shared" si="1703"/>
        <v>0</v>
      </c>
      <c r="AH578" s="378">
        <f t="shared" si="1703"/>
        <v>0</v>
      </c>
      <c r="AI578" s="378">
        <f t="shared" si="1703"/>
        <v>0</v>
      </c>
      <c r="AJ578" s="378">
        <f t="shared" si="1703"/>
        <v>0</v>
      </c>
      <c r="AK578" s="378">
        <f t="shared" si="1703"/>
        <v>0</v>
      </c>
      <c r="AL578" s="378">
        <f t="shared" si="1703"/>
        <v>0</v>
      </c>
      <c r="AM578" s="629">
        <f t="shared" si="1702"/>
        <v>19220.963743711833</v>
      </c>
    </row>
    <row r="579" spans="2:39">
      <c r="B579" s="324" t="s">
        <v>300</v>
      </c>
      <c r="C579" s="345"/>
      <c r="D579" s="309"/>
      <c r="E579" s="279"/>
      <c r="F579" s="279"/>
      <c r="G579" s="279"/>
      <c r="H579" s="279"/>
      <c r="I579" s="279"/>
      <c r="J579" s="279"/>
      <c r="K579" s="279"/>
      <c r="L579" s="279"/>
      <c r="M579" s="279"/>
      <c r="N579" s="279"/>
      <c r="O579" s="291"/>
      <c r="P579" s="279"/>
      <c r="Q579" s="279"/>
      <c r="R579" s="279"/>
      <c r="S579" s="309"/>
      <c r="T579" s="309"/>
      <c r="U579" s="309"/>
      <c r="V579" s="309"/>
      <c r="W579" s="279"/>
      <c r="X579" s="279"/>
      <c r="Y579" s="378">
        <f t="shared" ref="Y579:AL579" si="1704">Y395*Y573</f>
        <v>4346.5680000000002</v>
      </c>
      <c r="Z579" s="378">
        <f t="shared" si="1704"/>
        <v>3156.0247530702095</v>
      </c>
      <c r="AA579" s="378">
        <f t="shared" si="1704"/>
        <v>678.21577939815256</v>
      </c>
      <c r="AB579" s="378">
        <f t="shared" si="1704"/>
        <v>703.62565821823159</v>
      </c>
      <c r="AC579" s="378">
        <f t="shared" si="1704"/>
        <v>0</v>
      </c>
      <c r="AD579" s="378">
        <f t="shared" si="1704"/>
        <v>0</v>
      </c>
      <c r="AE579" s="378">
        <f t="shared" si="1704"/>
        <v>0</v>
      </c>
      <c r="AF579" s="378">
        <f t="shared" si="1704"/>
        <v>0</v>
      </c>
      <c r="AG579" s="378">
        <f t="shared" si="1704"/>
        <v>0</v>
      </c>
      <c r="AH579" s="378">
        <f t="shared" si="1704"/>
        <v>0</v>
      </c>
      <c r="AI579" s="378">
        <f t="shared" si="1704"/>
        <v>0</v>
      </c>
      <c r="AJ579" s="378">
        <f t="shared" si="1704"/>
        <v>0</v>
      </c>
      <c r="AK579" s="378">
        <f t="shared" si="1704"/>
        <v>0</v>
      </c>
      <c r="AL579" s="378">
        <f t="shared" si="1704"/>
        <v>0</v>
      </c>
      <c r="AM579" s="629">
        <f t="shared" si="1702"/>
        <v>8884.4341906865939</v>
      </c>
    </row>
    <row r="580" spans="2:39">
      <c r="B580" s="324" t="s">
        <v>301</v>
      </c>
      <c r="C580" s="345"/>
      <c r="D580" s="309"/>
      <c r="E580" s="279"/>
      <c r="F580" s="279"/>
      <c r="G580" s="279"/>
      <c r="H580" s="279"/>
      <c r="I580" s="279"/>
      <c r="J580" s="279"/>
      <c r="K580" s="279"/>
      <c r="L580" s="279"/>
      <c r="M580" s="279"/>
      <c r="N580" s="279"/>
      <c r="O580" s="291"/>
      <c r="P580" s="279"/>
      <c r="Q580" s="279"/>
      <c r="R580" s="279"/>
      <c r="S580" s="309"/>
      <c r="T580" s="309"/>
      <c r="U580" s="309"/>
      <c r="V580" s="309"/>
      <c r="W580" s="279"/>
      <c r="X580" s="279"/>
      <c r="Y580" s="378">
        <f>Y570*Y573</f>
        <v>8120.9115000000002</v>
      </c>
      <c r="Z580" s="378">
        <f t="shared" ref="Z580:AL580" si="1705">Z570*Z573</f>
        <v>2928.3602864186578</v>
      </c>
      <c r="AA580" s="378">
        <f t="shared" si="1705"/>
        <v>2156.8113248822774</v>
      </c>
      <c r="AB580" s="378">
        <f t="shared" si="1705"/>
        <v>0</v>
      </c>
      <c r="AC580" s="378">
        <f t="shared" si="1705"/>
        <v>0</v>
      </c>
      <c r="AD580" s="378">
        <f t="shared" si="1705"/>
        <v>0</v>
      </c>
      <c r="AE580" s="378">
        <f t="shared" si="1705"/>
        <v>0</v>
      </c>
      <c r="AF580" s="378">
        <f t="shared" si="1705"/>
        <v>0</v>
      </c>
      <c r="AG580" s="378">
        <f t="shared" si="1705"/>
        <v>0</v>
      </c>
      <c r="AH580" s="378">
        <f t="shared" si="1705"/>
        <v>0</v>
      </c>
      <c r="AI580" s="378">
        <f t="shared" si="1705"/>
        <v>0</v>
      </c>
      <c r="AJ580" s="378">
        <f t="shared" si="1705"/>
        <v>0</v>
      </c>
      <c r="AK580" s="378">
        <f t="shared" si="1705"/>
        <v>0</v>
      </c>
      <c r="AL580" s="378">
        <f t="shared" si="1705"/>
        <v>0</v>
      </c>
      <c r="AM580" s="629">
        <f t="shared" si="1702"/>
        <v>13206.083111300935</v>
      </c>
    </row>
    <row r="581" spans="2:39" ht="15.75">
      <c r="B581" s="349" t="s">
        <v>302</v>
      </c>
      <c r="C581" s="345"/>
      <c r="D581" s="336"/>
      <c r="E581" s="334"/>
      <c r="F581" s="334"/>
      <c r="G581" s="334"/>
      <c r="H581" s="334"/>
      <c r="I581" s="334"/>
      <c r="J581" s="334"/>
      <c r="K581" s="334"/>
      <c r="L581" s="334"/>
      <c r="M581" s="334"/>
      <c r="N581" s="334"/>
      <c r="O581" s="300"/>
      <c r="P581" s="334"/>
      <c r="Q581" s="334"/>
      <c r="R581" s="334"/>
      <c r="S581" s="336"/>
      <c r="T581" s="336"/>
      <c r="U581" s="336"/>
      <c r="V581" s="336"/>
      <c r="W581" s="334"/>
      <c r="X581" s="334"/>
      <c r="Y581" s="346">
        <f>SUM(Y574:Y580)</f>
        <v>17295.283907363868</v>
      </c>
      <c r="Z581" s="346">
        <f>SUM(Z574:Z580)</f>
        <v>11780.081414492623</v>
      </c>
      <c r="AA581" s="346">
        <f t="shared" ref="AA581:AE581" si="1706">SUM(AA574:AA580)</f>
        <v>4596.8809887782736</v>
      </c>
      <c r="AB581" s="346">
        <f t="shared" si="1706"/>
        <v>2064.0434635166434</v>
      </c>
      <c r="AC581" s="346">
        <f t="shared" si="1706"/>
        <v>0</v>
      </c>
      <c r="AD581" s="346">
        <f>SUM(AD574:AD580)</f>
        <v>0</v>
      </c>
      <c r="AE581" s="346">
        <f t="shared" si="1706"/>
        <v>0</v>
      </c>
      <c r="AF581" s="346">
        <f>SUM(AF574:AF580)</f>
        <v>14876.913234993774</v>
      </c>
      <c r="AG581" s="346">
        <f>SUM(AG574:AG580)</f>
        <v>0</v>
      </c>
      <c r="AH581" s="346">
        <f t="shared" ref="AH581:AL581" si="1707">SUM(AH574:AH580)</f>
        <v>0</v>
      </c>
      <c r="AI581" s="346">
        <f t="shared" si="1707"/>
        <v>0</v>
      </c>
      <c r="AJ581" s="346">
        <f>SUM(AJ574:AJ580)</f>
        <v>0</v>
      </c>
      <c r="AK581" s="346">
        <f t="shared" si="1707"/>
        <v>0</v>
      </c>
      <c r="AL581" s="346">
        <f t="shared" si="1707"/>
        <v>0</v>
      </c>
      <c r="AM581" s="407">
        <f>SUM(AM574:AM580)</f>
        <v>50613.203009145182</v>
      </c>
    </row>
    <row r="582" spans="2:39" ht="15.75">
      <c r="B582" s="349" t="s">
        <v>303</v>
      </c>
      <c r="C582" s="345"/>
      <c r="D582" s="350"/>
      <c r="E582" s="334"/>
      <c r="F582" s="334"/>
      <c r="G582" s="334"/>
      <c r="H582" s="334"/>
      <c r="I582" s="334"/>
      <c r="J582" s="334"/>
      <c r="K582" s="334"/>
      <c r="L582" s="334"/>
      <c r="M582" s="334"/>
      <c r="N582" s="334"/>
      <c r="O582" s="300"/>
      <c r="P582" s="334"/>
      <c r="Q582" s="334"/>
      <c r="R582" s="334"/>
      <c r="S582" s="336"/>
      <c r="T582" s="336"/>
      <c r="U582" s="336"/>
      <c r="V582" s="336"/>
      <c r="W582" s="334"/>
      <c r="X582" s="334"/>
      <c r="Y582" s="347">
        <f>Y571*Y573</f>
        <v>5190.4260000000004</v>
      </c>
      <c r="Z582" s="347">
        <f t="shared" ref="Z582:AE582" si="1708">Z571*Z573</f>
        <v>2426.248</v>
      </c>
      <c r="AA582" s="347">
        <f t="shared" si="1708"/>
        <v>2299.0083999999997</v>
      </c>
      <c r="AB582" s="347">
        <f t="shared" si="1708"/>
        <v>583.28279999999995</v>
      </c>
      <c r="AC582" s="347">
        <f t="shared" si="1708"/>
        <v>3734.2457999999997</v>
      </c>
      <c r="AD582" s="347">
        <f>AD571*AD573</f>
        <v>86.051000000000002</v>
      </c>
      <c r="AE582" s="347">
        <f t="shared" si="1708"/>
        <v>0</v>
      </c>
      <c r="AF582" s="347">
        <f>AF571*AF573</f>
        <v>1032.5154</v>
      </c>
      <c r="AG582" s="347">
        <f t="shared" ref="AG582:AL582" si="1709">AG571*AG573</f>
        <v>0</v>
      </c>
      <c r="AH582" s="347">
        <f t="shared" si="1709"/>
        <v>0</v>
      </c>
      <c r="AI582" s="347">
        <f t="shared" si="1709"/>
        <v>0</v>
      </c>
      <c r="AJ582" s="347">
        <f>AJ571*AJ573</f>
        <v>0</v>
      </c>
      <c r="AK582" s="347">
        <f>AK571*AK573</f>
        <v>0</v>
      </c>
      <c r="AL582" s="347">
        <f t="shared" si="1709"/>
        <v>0</v>
      </c>
      <c r="AM582" s="407">
        <f>SUM(Y582:AL582)</f>
        <v>15351.777400000003</v>
      </c>
    </row>
    <row r="583" spans="2:39" ht="15.75">
      <c r="B583" s="349" t="s">
        <v>304</v>
      </c>
      <c r="C583" s="345"/>
      <c r="D583" s="350"/>
      <c r="E583" s="334"/>
      <c r="F583" s="334"/>
      <c r="G583" s="334"/>
      <c r="H583" s="334"/>
      <c r="I583" s="334"/>
      <c r="J583" s="334"/>
      <c r="K583" s="334"/>
      <c r="L583" s="334"/>
      <c r="M583" s="334"/>
      <c r="N583" s="334"/>
      <c r="O583" s="300"/>
      <c r="P583" s="334"/>
      <c r="Q583" s="334"/>
      <c r="R583" s="334"/>
      <c r="S583" s="350"/>
      <c r="T583" s="350"/>
      <c r="U583" s="350"/>
      <c r="V583" s="350"/>
      <c r="W583" s="334"/>
      <c r="X583" s="334"/>
      <c r="Y583" s="351"/>
      <c r="Z583" s="351"/>
      <c r="AA583" s="351"/>
      <c r="AB583" s="351"/>
      <c r="AC583" s="351"/>
      <c r="AD583" s="351"/>
      <c r="AE583" s="351"/>
      <c r="AF583" s="351"/>
      <c r="AG583" s="351"/>
      <c r="AH583" s="351"/>
      <c r="AI583" s="351"/>
      <c r="AJ583" s="351"/>
      <c r="AK583" s="351"/>
      <c r="AL583" s="351"/>
      <c r="AM583" s="407">
        <f>AM581-AM582</f>
        <v>35261.425609145183</v>
      </c>
    </row>
    <row r="584" spans="2:39">
      <c r="B584" s="324"/>
      <c r="C584" s="350"/>
      <c r="D584" s="350"/>
      <c r="E584" s="334"/>
      <c r="F584" s="334"/>
      <c r="G584" s="334"/>
      <c r="H584" s="334"/>
      <c r="I584" s="334"/>
      <c r="J584" s="334"/>
      <c r="K584" s="334"/>
      <c r="L584" s="334"/>
      <c r="M584" s="334"/>
      <c r="N584" s="334"/>
      <c r="O584" s="300"/>
      <c r="P584" s="334"/>
      <c r="Q584" s="334"/>
      <c r="R584" s="334"/>
      <c r="S584" s="350"/>
      <c r="T584" s="345"/>
      <c r="U584" s="350"/>
      <c r="V584" s="350"/>
      <c r="W584" s="334"/>
      <c r="X584" s="334"/>
      <c r="Y584" s="352"/>
      <c r="Z584" s="352"/>
      <c r="AA584" s="352"/>
      <c r="AB584" s="352"/>
      <c r="AC584" s="352"/>
      <c r="AD584" s="352"/>
      <c r="AE584" s="352"/>
      <c r="AF584" s="352"/>
      <c r="AG584" s="352"/>
      <c r="AH584" s="352"/>
      <c r="AI584" s="352"/>
      <c r="AJ584" s="352"/>
      <c r="AK584" s="352"/>
      <c r="AL584" s="352"/>
      <c r="AM584" s="348"/>
    </row>
    <row r="585" spans="2:39">
      <c r="B585" s="439" t="s">
        <v>305</v>
      </c>
      <c r="C585" s="304"/>
      <c r="D585" s="279"/>
      <c r="E585" s="279"/>
      <c r="F585" s="279"/>
      <c r="G585" s="279"/>
      <c r="H585" s="279"/>
      <c r="I585" s="279"/>
      <c r="J585" s="279"/>
      <c r="K585" s="279"/>
      <c r="L585" s="279"/>
      <c r="M585" s="279"/>
      <c r="N585" s="279"/>
      <c r="O585" s="357"/>
      <c r="P585" s="279"/>
      <c r="Q585" s="279"/>
      <c r="R585" s="279"/>
      <c r="S585" s="304"/>
      <c r="T585" s="309"/>
      <c r="U585" s="309"/>
      <c r="V585" s="279"/>
      <c r="W585" s="279"/>
      <c r="X585" s="309"/>
      <c r="Y585" s="291">
        <f>SUMPRODUCT(E407:E568,Y407:Y568)</f>
        <v>476169</v>
      </c>
      <c r="Z585" s="291">
        <f>SUMPRODUCT(E407:E568,Z407:Z568)</f>
        <v>266171.87513823877</v>
      </c>
      <c r="AA585" s="291">
        <f t="shared" ref="AA585:AL585" si="1710">IF(AA405="kw",SUMPRODUCT($N$407:$N$568,$P$407:$P$568,AA407:AA568),SUMPRODUCT($E$407:$E$568,AA407:AA568))</f>
        <v>898.70013342870482</v>
      </c>
      <c r="AB585" s="291">
        <f t="shared" si="1710"/>
        <v>0</v>
      </c>
      <c r="AC585" s="291">
        <f t="shared" si="1710"/>
        <v>0</v>
      </c>
      <c r="AD585" s="291">
        <f t="shared" si="1710"/>
        <v>0</v>
      </c>
      <c r="AE585" s="291">
        <f t="shared" si="1710"/>
        <v>0</v>
      </c>
      <c r="AF585" s="291">
        <f t="shared" si="1710"/>
        <v>0</v>
      </c>
      <c r="AG585" s="291">
        <f t="shared" si="1710"/>
        <v>0</v>
      </c>
      <c r="AH585" s="291">
        <f t="shared" si="1710"/>
        <v>0</v>
      </c>
      <c r="AI585" s="291">
        <f t="shared" si="1710"/>
        <v>0</v>
      </c>
      <c r="AJ585" s="291">
        <f t="shared" si="1710"/>
        <v>0</v>
      </c>
      <c r="AK585" s="291">
        <f t="shared" si="1710"/>
        <v>0</v>
      </c>
      <c r="AL585" s="291">
        <f t="shared" si="1710"/>
        <v>0</v>
      </c>
      <c r="AM585" s="337"/>
    </row>
    <row r="586" spans="2:39">
      <c r="B586" s="439" t="s">
        <v>306</v>
      </c>
      <c r="C586" s="304"/>
      <c r="D586" s="279"/>
      <c r="E586" s="279"/>
      <c r="F586" s="279"/>
      <c r="G586" s="279"/>
      <c r="H586" s="279"/>
      <c r="I586" s="279"/>
      <c r="J586" s="279"/>
      <c r="K586" s="279"/>
      <c r="L586" s="279"/>
      <c r="M586" s="279"/>
      <c r="N586" s="279"/>
      <c r="O586" s="357"/>
      <c r="P586" s="279"/>
      <c r="Q586" s="279"/>
      <c r="R586" s="279"/>
      <c r="S586" s="304"/>
      <c r="T586" s="309"/>
      <c r="U586" s="309"/>
      <c r="V586" s="279"/>
      <c r="W586" s="279"/>
      <c r="X586" s="309"/>
      <c r="Y586" s="291">
        <f>SUMPRODUCT(F407:F568,Y407:Y568)</f>
        <v>476168</v>
      </c>
      <c r="Z586" s="291">
        <f>SUMPRODUCT(F407:F568,Z407:Z568)</f>
        <v>266129.17878387228</v>
      </c>
      <c r="AA586" s="291">
        <f t="shared" ref="AA586:AL586" si="1711">IF(AA405="kw",SUMPRODUCT($N$407:$N$568,$Q$407:$Q$568,AA407:AA568),SUMPRODUCT($F$407:$F$568,AA407:AA568))</f>
        <v>898.65398596638647</v>
      </c>
      <c r="AB586" s="291">
        <f t="shared" si="1711"/>
        <v>0</v>
      </c>
      <c r="AC586" s="291">
        <f t="shared" si="1711"/>
        <v>0</v>
      </c>
      <c r="AD586" s="291">
        <f t="shared" si="1711"/>
        <v>0</v>
      </c>
      <c r="AE586" s="291">
        <f t="shared" si="1711"/>
        <v>0</v>
      </c>
      <c r="AF586" s="291">
        <f t="shared" si="1711"/>
        <v>0</v>
      </c>
      <c r="AG586" s="291">
        <f t="shared" si="1711"/>
        <v>0</v>
      </c>
      <c r="AH586" s="291">
        <f t="shared" si="1711"/>
        <v>0</v>
      </c>
      <c r="AI586" s="291">
        <f t="shared" si="1711"/>
        <v>0</v>
      </c>
      <c r="AJ586" s="291">
        <f t="shared" si="1711"/>
        <v>0</v>
      </c>
      <c r="AK586" s="291">
        <f t="shared" si="1711"/>
        <v>0</v>
      </c>
      <c r="AL586" s="291">
        <f t="shared" si="1711"/>
        <v>0</v>
      </c>
      <c r="AM586" s="337"/>
    </row>
    <row r="587" spans="2:39">
      <c r="B587" s="440" t="s">
        <v>307</v>
      </c>
      <c r="C587" s="364"/>
      <c r="D587" s="384"/>
      <c r="E587" s="384"/>
      <c r="F587" s="384"/>
      <c r="G587" s="384"/>
      <c r="H587" s="384"/>
      <c r="I587" s="384"/>
      <c r="J587" s="384"/>
      <c r="K587" s="384"/>
      <c r="L587" s="384"/>
      <c r="M587" s="384"/>
      <c r="N587" s="384"/>
      <c r="O587" s="383"/>
      <c r="P587" s="384"/>
      <c r="Q587" s="384"/>
      <c r="R587" s="384"/>
      <c r="S587" s="364"/>
      <c r="T587" s="385"/>
      <c r="U587" s="385"/>
      <c r="V587" s="384"/>
      <c r="W587" s="384"/>
      <c r="X587" s="385"/>
      <c r="Y587" s="326">
        <f>SUMPRODUCT(G407:G568,Y407:Y568)</f>
        <v>476167</v>
      </c>
      <c r="Z587" s="326">
        <f>SUMPRODUCT(G407:G568,Z407:Z568)</f>
        <v>266086.48242950579</v>
      </c>
      <c r="AA587" s="326">
        <f t="shared" ref="AA587:AL587" si="1712">IF(AA405="kw",SUMPRODUCT($N$407:$N$568,$R$407:$R$568,AA407:AA568),SUMPRODUCT($G$407:$G$568,AA407:AA568))</f>
        <v>898.60783850406824</v>
      </c>
      <c r="AB587" s="326">
        <f t="shared" si="1712"/>
        <v>0</v>
      </c>
      <c r="AC587" s="326">
        <f t="shared" si="1712"/>
        <v>0</v>
      </c>
      <c r="AD587" s="326">
        <f t="shared" si="1712"/>
        <v>0</v>
      </c>
      <c r="AE587" s="326">
        <f t="shared" si="1712"/>
        <v>0</v>
      </c>
      <c r="AF587" s="326">
        <f t="shared" si="1712"/>
        <v>0</v>
      </c>
      <c r="AG587" s="326">
        <f t="shared" si="1712"/>
        <v>0</v>
      </c>
      <c r="AH587" s="326">
        <f t="shared" si="1712"/>
        <v>0</v>
      </c>
      <c r="AI587" s="326">
        <f t="shared" si="1712"/>
        <v>0</v>
      </c>
      <c r="AJ587" s="326">
        <f t="shared" si="1712"/>
        <v>0</v>
      </c>
      <c r="AK587" s="326">
        <f t="shared" si="1712"/>
        <v>0</v>
      </c>
      <c r="AL587" s="326">
        <f t="shared" si="1712"/>
        <v>0</v>
      </c>
      <c r="AM587" s="386"/>
    </row>
    <row r="588" spans="2:39" ht="22.5" customHeight="1">
      <c r="B588" s="368" t="s">
        <v>587</v>
      </c>
      <c r="C588" s="387"/>
      <c r="D588" s="388"/>
      <c r="E588" s="388"/>
      <c r="F588" s="388"/>
      <c r="G588" s="388"/>
      <c r="H588" s="388"/>
      <c r="I588" s="388"/>
      <c r="J588" s="388"/>
      <c r="K588" s="388"/>
      <c r="L588" s="388"/>
      <c r="M588" s="388"/>
      <c r="N588" s="388"/>
      <c r="O588" s="388"/>
      <c r="P588" s="388"/>
      <c r="Q588" s="388"/>
      <c r="R588" s="388"/>
      <c r="S588" s="371"/>
      <c r="T588" s="372"/>
      <c r="U588" s="388"/>
      <c r="V588" s="388"/>
      <c r="W588" s="388"/>
      <c r="X588" s="388"/>
      <c r="Y588" s="409"/>
      <c r="Z588" s="409"/>
      <c r="AA588" s="409"/>
      <c r="AB588" s="409"/>
      <c r="AC588" s="409"/>
      <c r="AD588" s="409"/>
      <c r="AE588" s="409"/>
      <c r="AF588" s="409"/>
      <c r="AG588" s="409"/>
      <c r="AH588" s="409"/>
      <c r="AI588" s="409"/>
      <c r="AJ588" s="409"/>
      <c r="AK588" s="409"/>
      <c r="AL588" s="409"/>
      <c r="AM588" s="389"/>
    </row>
    <row r="591" spans="2:39" ht="15.75">
      <c r="B591" s="280" t="s">
        <v>309</v>
      </c>
      <c r="C591" s="281"/>
      <c r="D591" s="590" t="s">
        <v>525</v>
      </c>
      <c r="E591" s="253"/>
      <c r="F591" s="590"/>
      <c r="G591" s="253"/>
      <c r="H591" s="253"/>
      <c r="I591" s="253"/>
      <c r="J591" s="253"/>
      <c r="K591" s="253"/>
      <c r="L591" s="253"/>
      <c r="M591" s="253"/>
      <c r="N591" s="253"/>
      <c r="O591" s="281"/>
      <c r="P591" s="253"/>
      <c r="Q591" s="253"/>
      <c r="R591" s="253"/>
      <c r="S591" s="253"/>
      <c r="T591" s="253"/>
      <c r="U591" s="253"/>
      <c r="V591" s="253"/>
      <c r="W591" s="253"/>
      <c r="X591" s="253"/>
      <c r="Y591" s="270"/>
      <c r="Z591" s="267"/>
      <c r="AA591" s="267"/>
      <c r="AB591" s="267"/>
      <c r="AC591" s="267"/>
      <c r="AD591" s="267"/>
      <c r="AE591" s="267"/>
      <c r="AF591" s="267"/>
      <c r="AG591" s="267"/>
      <c r="AH591" s="267"/>
      <c r="AI591" s="267"/>
      <c r="AJ591" s="267"/>
      <c r="AK591" s="267"/>
      <c r="AL591" s="267"/>
    </row>
    <row r="592" spans="2:39" ht="33.75" customHeight="1">
      <c r="B592" s="831" t="s">
        <v>211</v>
      </c>
      <c r="C592" s="833" t="s">
        <v>33</v>
      </c>
      <c r="D592" s="284" t="s">
        <v>421</v>
      </c>
      <c r="E592" s="835" t="s">
        <v>209</v>
      </c>
      <c r="F592" s="836"/>
      <c r="G592" s="836"/>
      <c r="H592" s="836"/>
      <c r="I592" s="836"/>
      <c r="J592" s="836"/>
      <c r="K592" s="836"/>
      <c r="L592" s="836"/>
      <c r="M592" s="837"/>
      <c r="N592" s="841" t="s">
        <v>213</v>
      </c>
      <c r="O592" s="284" t="s">
        <v>422</v>
      </c>
      <c r="P592" s="835" t="s">
        <v>212</v>
      </c>
      <c r="Q592" s="836"/>
      <c r="R592" s="836"/>
      <c r="S592" s="836"/>
      <c r="T592" s="836"/>
      <c r="U592" s="836"/>
      <c r="V592" s="836"/>
      <c r="W592" s="836"/>
      <c r="X592" s="837"/>
      <c r="Y592" s="838" t="s">
        <v>243</v>
      </c>
      <c r="Z592" s="839"/>
      <c r="AA592" s="839"/>
      <c r="AB592" s="839"/>
      <c r="AC592" s="839"/>
      <c r="AD592" s="839"/>
      <c r="AE592" s="839"/>
      <c r="AF592" s="839"/>
      <c r="AG592" s="839"/>
      <c r="AH592" s="839"/>
      <c r="AI592" s="839"/>
      <c r="AJ592" s="839"/>
      <c r="AK592" s="839"/>
      <c r="AL592" s="839"/>
      <c r="AM592" s="840"/>
    </row>
    <row r="593" spans="1:39" ht="68.25" customHeight="1">
      <c r="B593" s="832"/>
      <c r="C593" s="834"/>
      <c r="D593" s="285">
        <v>2018</v>
      </c>
      <c r="E593" s="285">
        <v>2019</v>
      </c>
      <c r="F593" s="285">
        <v>2020</v>
      </c>
      <c r="G593" s="285">
        <v>2021</v>
      </c>
      <c r="H593" s="285">
        <v>2022</v>
      </c>
      <c r="I593" s="285">
        <v>2023</v>
      </c>
      <c r="J593" s="285">
        <v>2024</v>
      </c>
      <c r="K593" s="285">
        <v>2025</v>
      </c>
      <c r="L593" s="285">
        <v>2026</v>
      </c>
      <c r="M593" s="285">
        <v>2027</v>
      </c>
      <c r="N593" s="842"/>
      <c r="O593" s="285">
        <v>2018</v>
      </c>
      <c r="P593" s="285">
        <v>2019</v>
      </c>
      <c r="Q593" s="285">
        <v>2020</v>
      </c>
      <c r="R593" s="285">
        <v>2021</v>
      </c>
      <c r="S593" s="285">
        <v>2022</v>
      </c>
      <c r="T593" s="285">
        <v>2023</v>
      </c>
      <c r="U593" s="285">
        <v>2024</v>
      </c>
      <c r="V593" s="285">
        <v>2025</v>
      </c>
      <c r="W593" s="285">
        <v>2026</v>
      </c>
      <c r="X593" s="285">
        <v>2027</v>
      </c>
      <c r="Y593" s="285" t="str">
        <f>'1.  LRAMVA Summary'!D52</f>
        <v>Residential</v>
      </c>
      <c r="Z593" s="285" t="str">
        <f>'1.  LRAMVA Summary'!E52</f>
        <v>GS&lt;50 kW</v>
      </c>
      <c r="AA593" s="285" t="str">
        <f>'1.  LRAMVA Summary'!F52</f>
        <v>GS 50 to 499 kW</v>
      </c>
      <c r="AB593" s="285" t="str">
        <f>'1.  LRAMVA Summary'!G52</f>
        <v>GS 500 to 4,999 kW</v>
      </c>
      <c r="AC593" s="285" t="str">
        <f>'1.  LRAMVA Summary'!H52</f>
        <v>Large Use</v>
      </c>
      <c r="AD593" s="285" t="str">
        <f>'1.  LRAMVA Summary'!I52</f>
        <v>Unmetered Scattered Load</v>
      </c>
      <c r="AE593" s="285" t="str">
        <f>'1.  LRAMVA Summary'!J52</f>
        <v>Sentinel Lighting</v>
      </c>
      <c r="AF593" s="285" t="str">
        <f>'1.  LRAMVA Summary'!K52</f>
        <v>Street Lighting</v>
      </c>
      <c r="AG593" s="285" t="str">
        <f>'1.  LRAMVA Summary'!L52</f>
        <v/>
      </c>
      <c r="AH593" s="285" t="str">
        <f>'1.  LRAMVA Summary'!M52</f>
        <v/>
      </c>
      <c r="AI593" s="285" t="str">
        <f>'1.  LRAMVA Summary'!N52</f>
        <v/>
      </c>
      <c r="AJ593" s="285" t="str">
        <f>'1.  LRAMVA Summary'!O52</f>
        <v/>
      </c>
      <c r="AK593" s="285" t="str">
        <f>'1.  LRAMVA Summary'!P52</f>
        <v/>
      </c>
      <c r="AL593" s="285" t="str">
        <f>'1.  LRAMVA Summary'!Q52</f>
        <v/>
      </c>
      <c r="AM593" s="287" t="str">
        <f>'1.  LRAMVA Summary'!R52</f>
        <v>Total</v>
      </c>
    </row>
    <row r="594" spans="1:39" ht="15.75" hidden="1" customHeight="1">
      <c r="A594" s="532"/>
      <c r="B594" s="518" t="s">
        <v>503</v>
      </c>
      <c r="C594" s="289"/>
      <c r="D594" s="289"/>
      <c r="E594" s="289"/>
      <c r="F594" s="289"/>
      <c r="G594" s="289"/>
      <c r="H594" s="289"/>
      <c r="I594" s="289"/>
      <c r="J594" s="289"/>
      <c r="K594" s="289"/>
      <c r="L594" s="289"/>
      <c r="M594" s="289"/>
      <c r="N594" s="290"/>
      <c r="O594" s="289"/>
      <c r="P594" s="289"/>
      <c r="Q594" s="289"/>
      <c r="R594" s="289"/>
      <c r="S594" s="289"/>
      <c r="T594" s="289"/>
      <c r="U594" s="289"/>
      <c r="V594" s="289"/>
      <c r="W594" s="289"/>
      <c r="X594" s="289"/>
      <c r="Y594" s="291" t="str">
        <f>'1.  LRAMVA Summary'!D53</f>
        <v>kWh</v>
      </c>
      <c r="Z594" s="291" t="str">
        <f>'1.  LRAMVA Summary'!E53</f>
        <v>kWh</v>
      </c>
      <c r="AA594" s="291" t="str">
        <f>'1.  LRAMVA Summary'!F53</f>
        <v>kW</v>
      </c>
      <c r="AB594" s="291" t="str">
        <f>'1.  LRAMVA Summary'!G53</f>
        <v>kW</v>
      </c>
      <c r="AC594" s="291" t="str">
        <f>'1.  LRAMVA Summary'!H53</f>
        <v>kW</v>
      </c>
      <c r="AD594" s="291" t="str">
        <f>'1.  LRAMVA Summary'!I53</f>
        <v>kWh</v>
      </c>
      <c r="AE594" s="291" t="str">
        <f>'1.  LRAMVA Summary'!J53</f>
        <v>kW</v>
      </c>
      <c r="AF594" s="291" t="str">
        <f>'1.  LRAMVA Summary'!K53</f>
        <v>kW</v>
      </c>
      <c r="AG594" s="291">
        <f>'1.  LRAMVA Summary'!L53</f>
        <v>0</v>
      </c>
      <c r="AH594" s="291">
        <f>'1.  LRAMVA Summary'!M53</f>
        <v>0</v>
      </c>
      <c r="AI594" s="291">
        <f>'1.  LRAMVA Summary'!N53</f>
        <v>0</v>
      </c>
      <c r="AJ594" s="291">
        <f>'1.  LRAMVA Summary'!O53</f>
        <v>0</v>
      </c>
      <c r="AK594" s="291">
        <f>'1.  LRAMVA Summary'!P53</f>
        <v>0</v>
      </c>
      <c r="AL594" s="291">
        <f>'1.  LRAMVA Summary'!Q53</f>
        <v>0</v>
      </c>
      <c r="AM594" s="292"/>
    </row>
    <row r="595" spans="1:39" ht="15.75" hidden="1" outlineLevel="1">
      <c r="A595" s="532"/>
      <c r="B595" s="504" t="s">
        <v>496</v>
      </c>
      <c r="C595" s="289"/>
      <c r="D595" s="289"/>
      <c r="E595" s="289"/>
      <c r="F595" s="289"/>
      <c r="G595" s="289"/>
      <c r="H595" s="289"/>
      <c r="I595" s="289"/>
      <c r="J595" s="289"/>
      <c r="K595" s="289"/>
      <c r="L595" s="289"/>
      <c r="M595" s="289"/>
      <c r="N595" s="290"/>
      <c r="O595" s="289"/>
      <c r="P595" s="289"/>
      <c r="Q595" s="289"/>
      <c r="R595" s="289"/>
      <c r="S595" s="289"/>
      <c r="T595" s="289"/>
      <c r="U595" s="289"/>
      <c r="V595" s="289"/>
      <c r="W595" s="289"/>
      <c r="X595" s="289"/>
      <c r="Y595" s="291"/>
      <c r="Z595" s="291"/>
      <c r="AA595" s="291"/>
      <c r="AB595" s="291"/>
      <c r="AC595" s="291"/>
      <c r="AD595" s="291"/>
      <c r="AE595" s="291"/>
      <c r="AF595" s="291"/>
      <c r="AG595" s="291"/>
      <c r="AH595" s="291"/>
      <c r="AI595" s="291"/>
      <c r="AJ595" s="291"/>
      <c r="AK595" s="291"/>
      <c r="AL595" s="291"/>
      <c r="AM595" s="292"/>
    </row>
    <row r="596" spans="1:39" hidden="1" outlineLevel="1">
      <c r="A596" s="532">
        <v>1</v>
      </c>
      <c r="B596" s="428" t="s">
        <v>95</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13">Z596</f>
        <v>0</v>
      </c>
      <c r="AA597" s="411">
        <f t="shared" ref="AA597" si="1714">AA596</f>
        <v>0</v>
      </c>
      <c r="AB597" s="411">
        <f t="shared" ref="AB597" si="1715">AB596</f>
        <v>0</v>
      </c>
      <c r="AC597" s="411">
        <f t="shared" ref="AC597" si="1716">AC596</f>
        <v>0</v>
      </c>
      <c r="AD597" s="411">
        <f t="shared" ref="AD597" si="1717">AD596</f>
        <v>0</v>
      </c>
      <c r="AE597" s="411">
        <f t="shared" ref="AE597" si="1718">AE596</f>
        <v>0</v>
      </c>
      <c r="AF597" s="411">
        <f t="shared" ref="AF597" si="1719">AF596</f>
        <v>0</v>
      </c>
      <c r="AG597" s="411">
        <f t="shared" ref="AG597" si="1720">AG596</f>
        <v>0</v>
      </c>
      <c r="AH597" s="411">
        <f t="shared" ref="AH597" si="1721">AH596</f>
        <v>0</v>
      </c>
      <c r="AI597" s="411">
        <f t="shared" ref="AI597" si="1722">AI596</f>
        <v>0</v>
      </c>
      <c r="AJ597" s="411">
        <f t="shared" ref="AJ597" si="1723">AJ596</f>
        <v>0</v>
      </c>
      <c r="AK597" s="411">
        <f t="shared" ref="AK597" si="1724">AK596</f>
        <v>0</v>
      </c>
      <c r="AL597" s="411">
        <f t="shared" ref="AL597" si="1725">AL596</f>
        <v>0</v>
      </c>
      <c r="AM597" s="297"/>
    </row>
    <row r="598" spans="1:39" ht="15.75" hidden="1" outlineLevel="1">
      <c r="A598" s="532"/>
      <c r="B598" s="298"/>
      <c r="C598" s="299"/>
      <c r="D598" s="299"/>
      <c r="E598" s="299"/>
      <c r="F598" s="299"/>
      <c r="G598" s="299"/>
      <c r="H598" s="299"/>
      <c r="I598" s="299"/>
      <c r="J598" s="299"/>
      <c r="K598" s="299"/>
      <c r="L598" s="299"/>
      <c r="M598" s="299"/>
      <c r="N598" s="300"/>
      <c r="O598" s="299"/>
      <c r="P598" s="299"/>
      <c r="Q598" s="299"/>
      <c r="R598" s="299"/>
      <c r="S598" s="299"/>
      <c r="T598" s="299"/>
      <c r="U598" s="299"/>
      <c r="V598" s="299"/>
      <c r="W598" s="299"/>
      <c r="X598" s="299"/>
      <c r="Y598" s="412"/>
      <c r="Z598" s="413"/>
      <c r="AA598" s="413"/>
      <c r="AB598" s="413"/>
      <c r="AC598" s="413"/>
      <c r="AD598" s="413"/>
      <c r="AE598" s="413"/>
      <c r="AF598" s="413"/>
      <c r="AG598" s="413"/>
      <c r="AH598" s="413"/>
      <c r="AI598" s="413"/>
      <c r="AJ598" s="413"/>
      <c r="AK598" s="413"/>
      <c r="AL598" s="413"/>
      <c r="AM598" s="302"/>
    </row>
    <row r="599" spans="1:39" hidden="1" outlineLevel="1">
      <c r="A599" s="532">
        <v>2</v>
      </c>
      <c r="B599" s="428" t="s">
        <v>96</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26">Z599</f>
        <v>0</v>
      </c>
      <c r="AA600" s="411">
        <f t="shared" ref="AA600" si="1727">AA599</f>
        <v>0</v>
      </c>
      <c r="AB600" s="411">
        <f t="shared" ref="AB600" si="1728">AB599</f>
        <v>0</v>
      </c>
      <c r="AC600" s="411">
        <f t="shared" ref="AC600" si="1729">AC599</f>
        <v>0</v>
      </c>
      <c r="AD600" s="411">
        <f t="shared" ref="AD600" si="1730">AD599</f>
        <v>0</v>
      </c>
      <c r="AE600" s="411">
        <f t="shared" ref="AE600" si="1731">AE599</f>
        <v>0</v>
      </c>
      <c r="AF600" s="411">
        <f t="shared" ref="AF600" si="1732">AF599</f>
        <v>0</v>
      </c>
      <c r="AG600" s="411">
        <f t="shared" ref="AG600" si="1733">AG599</f>
        <v>0</v>
      </c>
      <c r="AH600" s="411">
        <f t="shared" ref="AH600" si="1734">AH599</f>
        <v>0</v>
      </c>
      <c r="AI600" s="411">
        <f t="shared" ref="AI600" si="1735">AI599</f>
        <v>0</v>
      </c>
      <c r="AJ600" s="411">
        <f t="shared" ref="AJ600" si="1736">AJ599</f>
        <v>0</v>
      </c>
      <c r="AK600" s="411">
        <f t="shared" ref="AK600" si="1737">AK599</f>
        <v>0</v>
      </c>
      <c r="AL600" s="411">
        <f t="shared" ref="AL600" si="1738">AL599</f>
        <v>0</v>
      </c>
      <c r="AM600" s="297"/>
    </row>
    <row r="601" spans="1:39" ht="15.75" hidden="1" outlineLevel="1">
      <c r="A601" s="532"/>
      <c r="B601" s="298"/>
      <c r="C601" s="299"/>
      <c r="D601" s="304"/>
      <c r="E601" s="304"/>
      <c r="F601" s="304"/>
      <c r="G601" s="304"/>
      <c r="H601" s="304"/>
      <c r="I601" s="304"/>
      <c r="J601" s="304"/>
      <c r="K601" s="304"/>
      <c r="L601" s="304"/>
      <c r="M601" s="304"/>
      <c r="N601" s="300"/>
      <c r="O601" s="304"/>
      <c r="P601" s="304"/>
      <c r="Q601" s="304"/>
      <c r="R601" s="304"/>
      <c r="S601" s="304"/>
      <c r="T601" s="304"/>
      <c r="U601" s="304"/>
      <c r="V601" s="304"/>
      <c r="W601" s="304"/>
      <c r="X601" s="304"/>
      <c r="Y601" s="412"/>
      <c r="Z601" s="413"/>
      <c r="AA601" s="413"/>
      <c r="AB601" s="413"/>
      <c r="AC601" s="413"/>
      <c r="AD601" s="413"/>
      <c r="AE601" s="413"/>
      <c r="AF601" s="413"/>
      <c r="AG601" s="413"/>
      <c r="AH601" s="413"/>
      <c r="AI601" s="413"/>
      <c r="AJ601" s="413"/>
      <c r="AK601" s="413"/>
      <c r="AL601" s="413"/>
      <c r="AM601" s="302"/>
    </row>
    <row r="602" spans="1:39" hidden="1" outlineLevel="1">
      <c r="A602" s="532">
        <v>3</v>
      </c>
      <c r="B602" s="428" t="s">
        <v>97</v>
      </c>
      <c r="C602" s="291" t="s">
        <v>25</v>
      </c>
      <c r="D602" s="295"/>
      <c r="E602" s="295"/>
      <c r="F602" s="295"/>
      <c r="G602" s="295"/>
      <c r="H602" s="295"/>
      <c r="I602" s="295"/>
      <c r="J602" s="295"/>
      <c r="K602" s="295"/>
      <c r="L602" s="295"/>
      <c r="M602" s="295"/>
      <c r="N602" s="291"/>
      <c r="O602" s="295"/>
      <c r="P602" s="295"/>
      <c r="Q602" s="295"/>
      <c r="R602" s="295"/>
      <c r="S602" s="295"/>
      <c r="T602" s="295"/>
      <c r="U602" s="295"/>
      <c r="V602" s="295"/>
      <c r="W602" s="295"/>
      <c r="X602" s="295"/>
      <c r="Y602" s="410"/>
      <c r="Z602" s="410"/>
      <c r="AA602" s="410"/>
      <c r="AB602" s="410"/>
      <c r="AC602" s="410"/>
      <c r="AD602" s="410"/>
      <c r="AE602" s="410"/>
      <c r="AF602" s="410"/>
      <c r="AG602" s="410"/>
      <c r="AH602" s="410"/>
      <c r="AI602" s="410"/>
      <c r="AJ602" s="410"/>
      <c r="AK602" s="410"/>
      <c r="AL602" s="410"/>
      <c r="AM602" s="296">
        <f>SUM(Y602:AL602)</f>
        <v>0</v>
      </c>
    </row>
    <row r="603" spans="1:39" hidden="1" outlineLevel="1">
      <c r="A603" s="532"/>
      <c r="B603" s="294" t="s">
        <v>310</v>
      </c>
      <c r="C603" s="291" t="s">
        <v>163</v>
      </c>
      <c r="D603" s="295"/>
      <c r="E603" s="295"/>
      <c r="F603" s="295"/>
      <c r="G603" s="295"/>
      <c r="H603" s="295"/>
      <c r="I603" s="295"/>
      <c r="J603" s="295"/>
      <c r="K603" s="295"/>
      <c r="L603" s="295"/>
      <c r="M603" s="295"/>
      <c r="N603" s="468"/>
      <c r="O603" s="295"/>
      <c r="P603" s="295"/>
      <c r="Q603" s="295"/>
      <c r="R603" s="295"/>
      <c r="S603" s="295"/>
      <c r="T603" s="295"/>
      <c r="U603" s="295"/>
      <c r="V603" s="295"/>
      <c r="W603" s="295"/>
      <c r="X603" s="295"/>
      <c r="Y603" s="411">
        <f>Y602</f>
        <v>0</v>
      </c>
      <c r="Z603" s="411">
        <f t="shared" ref="Z603" si="1739">Z602</f>
        <v>0</v>
      </c>
      <c r="AA603" s="411">
        <f t="shared" ref="AA603" si="1740">AA602</f>
        <v>0</v>
      </c>
      <c r="AB603" s="411">
        <f t="shared" ref="AB603" si="1741">AB602</f>
        <v>0</v>
      </c>
      <c r="AC603" s="411">
        <f t="shared" ref="AC603" si="1742">AC602</f>
        <v>0</v>
      </c>
      <c r="AD603" s="411">
        <f t="shared" ref="AD603" si="1743">AD602</f>
        <v>0</v>
      </c>
      <c r="AE603" s="411">
        <f t="shared" ref="AE603" si="1744">AE602</f>
        <v>0</v>
      </c>
      <c r="AF603" s="411">
        <f t="shared" ref="AF603" si="1745">AF602</f>
        <v>0</v>
      </c>
      <c r="AG603" s="411">
        <f t="shared" ref="AG603" si="1746">AG602</f>
        <v>0</v>
      </c>
      <c r="AH603" s="411">
        <f t="shared" ref="AH603" si="1747">AH602</f>
        <v>0</v>
      </c>
      <c r="AI603" s="411">
        <f t="shared" ref="AI603" si="1748">AI602</f>
        <v>0</v>
      </c>
      <c r="AJ603" s="411">
        <f t="shared" ref="AJ603" si="1749">AJ602</f>
        <v>0</v>
      </c>
      <c r="AK603" s="411">
        <f t="shared" ref="AK603" si="1750">AK602</f>
        <v>0</v>
      </c>
      <c r="AL603" s="411">
        <f t="shared" ref="AL603" si="1751">AL602</f>
        <v>0</v>
      </c>
      <c r="AM603" s="297"/>
    </row>
    <row r="604" spans="1:39" hidden="1" outlineLevel="1">
      <c r="A604" s="532"/>
      <c r="B604" s="294"/>
      <c r="C604" s="305"/>
      <c r="D604" s="291"/>
      <c r="E604" s="291"/>
      <c r="F604" s="291"/>
      <c r="G604" s="291"/>
      <c r="H604" s="291"/>
      <c r="I604" s="291"/>
      <c r="J604" s="291"/>
      <c r="K604" s="291"/>
      <c r="L604" s="291"/>
      <c r="M604" s="291"/>
      <c r="N604" s="291"/>
      <c r="O604" s="291"/>
      <c r="P604" s="291"/>
      <c r="Q604" s="291"/>
      <c r="R604" s="291"/>
      <c r="S604" s="291"/>
      <c r="T604" s="291"/>
      <c r="U604" s="291"/>
      <c r="V604" s="291"/>
      <c r="W604" s="291"/>
      <c r="X604" s="291"/>
      <c r="Y604" s="412"/>
      <c r="Z604" s="412"/>
      <c r="AA604" s="412"/>
      <c r="AB604" s="412"/>
      <c r="AC604" s="412"/>
      <c r="AD604" s="412"/>
      <c r="AE604" s="412"/>
      <c r="AF604" s="412"/>
      <c r="AG604" s="412"/>
      <c r="AH604" s="412"/>
      <c r="AI604" s="412"/>
      <c r="AJ604" s="412"/>
      <c r="AK604" s="412"/>
      <c r="AL604" s="412"/>
      <c r="AM604" s="306"/>
    </row>
    <row r="605" spans="1:39" hidden="1" outlineLevel="1">
      <c r="A605" s="532">
        <v>4</v>
      </c>
      <c r="B605" s="520" t="s">
        <v>677</v>
      </c>
      <c r="C605" s="291" t="s">
        <v>25</v>
      </c>
      <c r="D605" s="295"/>
      <c r="E605" s="295"/>
      <c r="F605" s="295"/>
      <c r="G605" s="295"/>
      <c r="H605" s="295"/>
      <c r="I605" s="295"/>
      <c r="J605" s="295"/>
      <c r="K605" s="295"/>
      <c r="L605" s="295"/>
      <c r="M605" s="295"/>
      <c r="N605" s="291"/>
      <c r="O605" s="295"/>
      <c r="P605" s="295"/>
      <c r="Q605" s="295"/>
      <c r="R605" s="295"/>
      <c r="S605" s="295"/>
      <c r="T605" s="295"/>
      <c r="U605" s="295"/>
      <c r="V605" s="295"/>
      <c r="W605" s="295"/>
      <c r="X605" s="295"/>
      <c r="Y605" s="410"/>
      <c r="Z605" s="410"/>
      <c r="AA605" s="410"/>
      <c r="AB605" s="410"/>
      <c r="AC605" s="410"/>
      <c r="AD605" s="410"/>
      <c r="AE605" s="410"/>
      <c r="AF605" s="410"/>
      <c r="AG605" s="410"/>
      <c r="AH605" s="410"/>
      <c r="AI605" s="410"/>
      <c r="AJ605" s="410"/>
      <c r="AK605" s="410"/>
      <c r="AL605" s="410"/>
      <c r="AM605" s="296">
        <f>SUM(Y605:AL605)</f>
        <v>0</v>
      </c>
    </row>
    <row r="606" spans="1:39" hidden="1" outlineLevel="1">
      <c r="A606" s="532"/>
      <c r="B606" s="294" t="s">
        <v>310</v>
      </c>
      <c r="C606" s="291" t="s">
        <v>163</v>
      </c>
      <c r="D606" s="295"/>
      <c r="E606" s="295"/>
      <c r="F606" s="295"/>
      <c r="G606" s="295"/>
      <c r="H606" s="295"/>
      <c r="I606" s="295"/>
      <c r="J606" s="295"/>
      <c r="K606" s="295"/>
      <c r="L606" s="295"/>
      <c r="M606" s="295"/>
      <c r="N606" s="468"/>
      <c r="O606" s="295"/>
      <c r="P606" s="295"/>
      <c r="Q606" s="295"/>
      <c r="R606" s="295"/>
      <c r="S606" s="295"/>
      <c r="T606" s="295"/>
      <c r="U606" s="295"/>
      <c r="V606" s="295"/>
      <c r="W606" s="295"/>
      <c r="X606" s="295"/>
      <c r="Y606" s="411">
        <f>Y605</f>
        <v>0</v>
      </c>
      <c r="Z606" s="411">
        <f t="shared" ref="Z606" si="1752">Z605</f>
        <v>0</v>
      </c>
      <c r="AA606" s="411">
        <f t="shared" ref="AA606" si="1753">AA605</f>
        <v>0</v>
      </c>
      <c r="AB606" s="411">
        <f t="shared" ref="AB606" si="1754">AB605</f>
        <v>0</v>
      </c>
      <c r="AC606" s="411">
        <f t="shared" ref="AC606" si="1755">AC605</f>
        <v>0</v>
      </c>
      <c r="AD606" s="411">
        <f t="shared" ref="AD606" si="1756">AD605</f>
        <v>0</v>
      </c>
      <c r="AE606" s="411">
        <f t="shared" ref="AE606" si="1757">AE605</f>
        <v>0</v>
      </c>
      <c r="AF606" s="411">
        <f t="shared" ref="AF606" si="1758">AF605</f>
        <v>0</v>
      </c>
      <c r="AG606" s="411">
        <f t="shared" ref="AG606" si="1759">AG605</f>
        <v>0</v>
      </c>
      <c r="AH606" s="411">
        <f t="shared" ref="AH606" si="1760">AH605</f>
        <v>0</v>
      </c>
      <c r="AI606" s="411">
        <f t="shared" ref="AI606" si="1761">AI605</f>
        <v>0</v>
      </c>
      <c r="AJ606" s="411">
        <f t="shared" ref="AJ606" si="1762">AJ605</f>
        <v>0</v>
      </c>
      <c r="AK606" s="411">
        <f t="shared" ref="AK606" si="1763">AK605</f>
        <v>0</v>
      </c>
      <c r="AL606" s="411">
        <f t="shared" ref="AL606" si="1764">AL605</f>
        <v>0</v>
      </c>
      <c r="AM606" s="297"/>
    </row>
    <row r="607" spans="1:39" hidden="1" outlineLevel="1">
      <c r="A607" s="532"/>
      <c r="B607" s="294"/>
      <c r="C607" s="305"/>
      <c r="D607" s="304"/>
      <c r="E607" s="304"/>
      <c r="F607" s="304"/>
      <c r="G607" s="304"/>
      <c r="H607" s="304"/>
      <c r="I607" s="304"/>
      <c r="J607" s="304"/>
      <c r="K607" s="304"/>
      <c r="L607" s="304"/>
      <c r="M607" s="304"/>
      <c r="N607" s="291"/>
      <c r="O607" s="304"/>
      <c r="P607" s="304"/>
      <c r="Q607" s="304"/>
      <c r="R607" s="304"/>
      <c r="S607" s="304"/>
      <c r="T607" s="304"/>
      <c r="U607" s="304"/>
      <c r="V607" s="304"/>
      <c r="W607" s="304"/>
      <c r="X607" s="304"/>
      <c r="Y607" s="412"/>
      <c r="Z607" s="412"/>
      <c r="AA607" s="412"/>
      <c r="AB607" s="412"/>
      <c r="AC607" s="412"/>
      <c r="AD607" s="412"/>
      <c r="AE607" s="412"/>
      <c r="AF607" s="412"/>
      <c r="AG607" s="412"/>
      <c r="AH607" s="412"/>
      <c r="AI607" s="412"/>
      <c r="AJ607" s="412"/>
      <c r="AK607" s="412"/>
      <c r="AL607" s="412"/>
      <c r="AM607" s="306"/>
    </row>
    <row r="608" spans="1:39" ht="15.75" hidden="1" customHeight="1" outlineLevel="1">
      <c r="A608" s="532">
        <v>5</v>
      </c>
      <c r="B608" s="428" t="s">
        <v>98</v>
      </c>
      <c r="C608" s="291" t="s">
        <v>25</v>
      </c>
      <c r="D608" s="295"/>
      <c r="E608" s="295"/>
      <c r="F608" s="295"/>
      <c r="G608" s="295"/>
      <c r="H608" s="295"/>
      <c r="I608" s="295"/>
      <c r="J608" s="295"/>
      <c r="K608" s="295"/>
      <c r="L608" s="295"/>
      <c r="M608" s="295"/>
      <c r="N608" s="291"/>
      <c r="O608" s="295"/>
      <c r="P608" s="295"/>
      <c r="Q608" s="295"/>
      <c r="R608" s="295"/>
      <c r="S608" s="295"/>
      <c r="T608" s="295"/>
      <c r="U608" s="295"/>
      <c r="V608" s="295"/>
      <c r="W608" s="295"/>
      <c r="X608" s="295"/>
      <c r="Y608" s="410"/>
      <c r="Z608" s="410"/>
      <c r="AA608" s="410"/>
      <c r="AB608" s="410"/>
      <c r="AC608" s="410"/>
      <c r="AD608" s="410"/>
      <c r="AE608" s="410"/>
      <c r="AF608" s="410"/>
      <c r="AG608" s="410"/>
      <c r="AH608" s="410"/>
      <c r="AI608" s="410"/>
      <c r="AJ608" s="410"/>
      <c r="AK608" s="410"/>
      <c r="AL608" s="410"/>
      <c r="AM608" s="296">
        <f>SUM(Y608:AL608)</f>
        <v>0</v>
      </c>
    </row>
    <row r="609" spans="1:39" hidden="1" outlineLevel="1">
      <c r="A609" s="532"/>
      <c r="B609" s="294" t="s">
        <v>310</v>
      </c>
      <c r="C609" s="291" t="s">
        <v>163</v>
      </c>
      <c r="D609" s="295"/>
      <c r="E609" s="295"/>
      <c r="F609" s="295"/>
      <c r="G609" s="295"/>
      <c r="H609" s="295"/>
      <c r="I609" s="295"/>
      <c r="J609" s="295"/>
      <c r="K609" s="295"/>
      <c r="L609" s="295"/>
      <c r="M609" s="295"/>
      <c r="N609" s="468"/>
      <c r="O609" s="295"/>
      <c r="P609" s="295"/>
      <c r="Q609" s="295"/>
      <c r="R609" s="295"/>
      <c r="S609" s="295"/>
      <c r="T609" s="295"/>
      <c r="U609" s="295"/>
      <c r="V609" s="295"/>
      <c r="W609" s="295"/>
      <c r="X609" s="295"/>
      <c r="Y609" s="411">
        <f>Y608</f>
        <v>0</v>
      </c>
      <c r="Z609" s="411">
        <f t="shared" ref="Z609" si="1765">Z608</f>
        <v>0</v>
      </c>
      <c r="AA609" s="411">
        <f t="shared" ref="AA609" si="1766">AA608</f>
        <v>0</v>
      </c>
      <c r="AB609" s="411">
        <f t="shared" ref="AB609" si="1767">AB608</f>
        <v>0</v>
      </c>
      <c r="AC609" s="411">
        <f t="shared" ref="AC609" si="1768">AC608</f>
        <v>0</v>
      </c>
      <c r="AD609" s="411">
        <f t="shared" ref="AD609" si="1769">AD608</f>
        <v>0</v>
      </c>
      <c r="AE609" s="411">
        <f t="shared" ref="AE609" si="1770">AE608</f>
        <v>0</v>
      </c>
      <c r="AF609" s="411">
        <f t="shared" ref="AF609" si="1771">AF608</f>
        <v>0</v>
      </c>
      <c r="AG609" s="411">
        <f t="shared" ref="AG609" si="1772">AG608</f>
        <v>0</v>
      </c>
      <c r="AH609" s="411">
        <f t="shared" ref="AH609" si="1773">AH608</f>
        <v>0</v>
      </c>
      <c r="AI609" s="411">
        <f t="shared" ref="AI609" si="1774">AI608</f>
        <v>0</v>
      </c>
      <c r="AJ609" s="411">
        <f t="shared" ref="AJ609" si="1775">AJ608</f>
        <v>0</v>
      </c>
      <c r="AK609" s="411">
        <f t="shared" ref="AK609" si="1776">AK608</f>
        <v>0</v>
      </c>
      <c r="AL609" s="411">
        <f t="shared" ref="AL609" si="1777">AL608</f>
        <v>0</v>
      </c>
      <c r="AM609" s="297"/>
    </row>
    <row r="610" spans="1:39" hidden="1" outlineLevel="1">
      <c r="A610" s="532"/>
      <c r="B610" s="294"/>
      <c r="C610" s="291"/>
      <c r="D610" s="291"/>
      <c r="E610" s="291"/>
      <c r="F610" s="291"/>
      <c r="G610" s="291"/>
      <c r="H610" s="291"/>
      <c r="I610" s="291"/>
      <c r="J610" s="291"/>
      <c r="K610" s="291"/>
      <c r="L610" s="291"/>
      <c r="M610" s="291"/>
      <c r="N610" s="291"/>
      <c r="O610" s="291"/>
      <c r="P610" s="291"/>
      <c r="Q610" s="291"/>
      <c r="R610" s="291"/>
      <c r="S610" s="291"/>
      <c r="T610" s="291"/>
      <c r="U610" s="291"/>
      <c r="V610" s="291"/>
      <c r="W610" s="291"/>
      <c r="X610" s="291"/>
      <c r="Y610" s="422"/>
      <c r="Z610" s="423"/>
      <c r="AA610" s="423"/>
      <c r="AB610" s="423"/>
      <c r="AC610" s="423"/>
      <c r="AD610" s="423"/>
      <c r="AE610" s="423"/>
      <c r="AF610" s="423"/>
      <c r="AG610" s="423"/>
      <c r="AH610" s="423"/>
      <c r="AI610" s="423"/>
      <c r="AJ610" s="423"/>
      <c r="AK610" s="423"/>
      <c r="AL610" s="423"/>
      <c r="AM610" s="297"/>
    </row>
    <row r="611" spans="1:39" ht="15.75" hidden="1" outlineLevel="1">
      <c r="A611" s="532"/>
      <c r="B611" s="319" t="s">
        <v>497</v>
      </c>
      <c r="C611" s="289"/>
      <c r="D611" s="289"/>
      <c r="E611" s="289"/>
      <c r="F611" s="289"/>
      <c r="G611" s="289"/>
      <c r="H611" s="289"/>
      <c r="I611" s="289"/>
      <c r="J611" s="289"/>
      <c r="K611" s="289"/>
      <c r="L611" s="289"/>
      <c r="M611" s="289"/>
      <c r="N611" s="290"/>
      <c r="O611" s="289"/>
      <c r="P611" s="289"/>
      <c r="Q611" s="289"/>
      <c r="R611" s="289"/>
      <c r="S611" s="289"/>
      <c r="T611" s="289"/>
      <c r="U611" s="289"/>
      <c r="V611" s="289"/>
      <c r="W611" s="289"/>
      <c r="X611" s="289"/>
      <c r="Y611" s="414"/>
      <c r="Z611" s="414"/>
      <c r="AA611" s="414"/>
      <c r="AB611" s="414"/>
      <c r="AC611" s="414"/>
      <c r="AD611" s="414"/>
      <c r="AE611" s="414"/>
      <c r="AF611" s="414"/>
      <c r="AG611" s="414"/>
      <c r="AH611" s="414"/>
      <c r="AI611" s="414"/>
      <c r="AJ611" s="414"/>
      <c r="AK611" s="414"/>
      <c r="AL611" s="414"/>
      <c r="AM611" s="292"/>
    </row>
    <row r="612" spans="1:39" hidden="1" outlineLevel="1">
      <c r="A612" s="532">
        <v>6</v>
      </c>
      <c r="B612" s="428" t="s">
        <v>99</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778">Z612</f>
        <v>0</v>
      </c>
      <c r="AA613" s="411">
        <f t="shared" ref="AA613" si="1779">AA612</f>
        <v>0</v>
      </c>
      <c r="AB613" s="411">
        <f t="shared" ref="AB613" si="1780">AB612</f>
        <v>0</v>
      </c>
      <c r="AC613" s="411">
        <f t="shared" ref="AC613" si="1781">AC612</f>
        <v>0</v>
      </c>
      <c r="AD613" s="411">
        <f t="shared" ref="AD613" si="1782">AD612</f>
        <v>0</v>
      </c>
      <c r="AE613" s="411">
        <f t="shared" ref="AE613" si="1783">AE612</f>
        <v>0</v>
      </c>
      <c r="AF613" s="411">
        <f t="shared" ref="AF613" si="1784">AF612</f>
        <v>0</v>
      </c>
      <c r="AG613" s="411">
        <f t="shared" ref="AG613" si="1785">AG612</f>
        <v>0</v>
      </c>
      <c r="AH613" s="411">
        <f t="shared" ref="AH613" si="1786">AH612</f>
        <v>0</v>
      </c>
      <c r="AI613" s="411">
        <f t="shared" ref="AI613" si="1787">AI612</f>
        <v>0</v>
      </c>
      <c r="AJ613" s="411">
        <f t="shared" ref="AJ613" si="1788">AJ612</f>
        <v>0</v>
      </c>
      <c r="AK613" s="411">
        <f t="shared" ref="AK613" si="1789">AK612</f>
        <v>0</v>
      </c>
      <c r="AL613" s="411">
        <f t="shared" ref="AL613" si="1790">AL612</f>
        <v>0</v>
      </c>
      <c r="AM613" s="311"/>
    </row>
    <row r="614" spans="1:39" hidden="1" outlineLevel="1">
      <c r="A614" s="532"/>
      <c r="B614" s="310"/>
      <c r="C614" s="312"/>
      <c r="D614" s="291"/>
      <c r="E614" s="291"/>
      <c r="F614" s="291"/>
      <c r="G614" s="291"/>
      <c r="H614" s="291"/>
      <c r="I614" s="291"/>
      <c r="J614" s="291"/>
      <c r="K614" s="291"/>
      <c r="L614" s="291"/>
      <c r="M614" s="291"/>
      <c r="N614" s="291"/>
      <c r="O614" s="291"/>
      <c r="P614" s="291"/>
      <c r="Q614" s="291"/>
      <c r="R614" s="291"/>
      <c r="S614" s="291"/>
      <c r="T614" s="291"/>
      <c r="U614" s="291"/>
      <c r="V614" s="291"/>
      <c r="W614" s="291"/>
      <c r="X614" s="291"/>
      <c r="Y614" s="416"/>
      <c r="Z614" s="416"/>
      <c r="AA614" s="416"/>
      <c r="AB614" s="416"/>
      <c r="AC614" s="416"/>
      <c r="AD614" s="416"/>
      <c r="AE614" s="416"/>
      <c r="AF614" s="416"/>
      <c r="AG614" s="416"/>
      <c r="AH614" s="416"/>
      <c r="AI614" s="416"/>
      <c r="AJ614" s="416"/>
      <c r="AK614" s="416"/>
      <c r="AL614" s="416"/>
      <c r="AM614" s="313"/>
    </row>
    <row r="615" spans="1:39" ht="30" hidden="1" outlineLevel="1">
      <c r="A615" s="532">
        <v>7</v>
      </c>
      <c r="B615" s="428" t="s">
        <v>100</v>
      </c>
      <c r="C615" s="291" t="s">
        <v>25</v>
      </c>
      <c r="D615" s="295"/>
      <c r="E615" s="295"/>
      <c r="F615" s="295"/>
      <c r="G615" s="295"/>
      <c r="H615" s="295"/>
      <c r="I615" s="295"/>
      <c r="J615" s="295"/>
      <c r="K615" s="295"/>
      <c r="L615" s="295"/>
      <c r="M615" s="295"/>
      <c r="N615" s="295">
        <v>12</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310</v>
      </c>
      <c r="C616" s="291" t="s">
        <v>163</v>
      </c>
      <c r="D616" s="295"/>
      <c r="E616" s="295"/>
      <c r="F616" s="295"/>
      <c r="G616" s="295"/>
      <c r="H616" s="295"/>
      <c r="I616" s="295"/>
      <c r="J616" s="295"/>
      <c r="K616" s="295"/>
      <c r="L616" s="295"/>
      <c r="M616" s="295"/>
      <c r="N616" s="295">
        <f>N615</f>
        <v>12</v>
      </c>
      <c r="O616" s="295"/>
      <c r="P616" s="295"/>
      <c r="Q616" s="295"/>
      <c r="R616" s="295"/>
      <c r="S616" s="295"/>
      <c r="T616" s="295"/>
      <c r="U616" s="295"/>
      <c r="V616" s="295"/>
      <c r="W616" s="295"/>
      <c r="X616" s="295"/>
      <c r="Y616" s="411">
        <f>Y615</f>
        <v>0</v>
      </c>
      <c r="Z616" s="411">
        <f t="shared" ref="Z616" si="1791">Z615</f>
        <v>0</v>
      </c>
      <c r="AA616" s="411">
        <f t="shared" ref="AA616" si="1792">AA615</f>
        <v>0</v>
      </c>
      <c r="AB616" s="411">
        <f t="shared" ref="AB616" si="1793">AB615</f>
        <v>0</v>
      </c>
      <c r="AC616" s="411">
        <f t="shared" ref="AC616" si="1794">AC615</f>
        <v>0</v>
      </c>
      <c r="AD616" s="411">
        <f t="shared" ref="AD616" si="1795">AD615</f>
        <v>0</v>
      </c>
      <c r="AE616" s="411">
        <f t="shared" ref="AE616" si="1796">AE615</f>
        <v>0</v>
      </c>
      <c r="AF616" s="411">
        <f t="shared" ref="AF616" si="1797">AF615</f>
        <v>0</v>
      </c>
      <c r="AG616" s="411">
        <f t="shared" ref="AG616" si="1798">AG615</f>
        <v>0</v>
      </c>
      <c r="AH616" s="411">
        <f t="shared" ref="AH616" si="1799">AH615</f>
        <v>0</v>
      </c>
      <c r="AI616" s="411">
        <f t="shared" ref="AI616" si="1800">AI615</f>
        <v>0</v>
      </c>
      <c r="AJ616" s="411">
        <f t="shared" ref="AJ616" si="1801">AJ615</f>
        <v>0</v>
      </c>
      <c r="AK616" s="411">
        <f t="shared" ref="AK616" si="1802">AK615</f>
        <v>0</v>
      </c>
      <c r="AL616" s="411">
        <f t="shared" ref="AL616" si="1803">AL615</f>
        <v>0</v>
      </c>
      <c r="AM616" s="311"/>
    </row>
    <row r="617" spans="1:39" hidden="1" outlineLevel="1">
      <c r="A617" s="532"/>
      <c r="B617" s="314"/>
      <c r="C617" s="312"/>
      <c r="D617" s="291"/>
      <c r="E617" s="291"/>
      <c r="F617" s="291"/>
      <c r="G617" s="291"/>
      <c r="H617" s="291"/>
      <c r="I617" s="291"/>
      <c r="J617" s="291"/>
      <c r="K617" s="291"/>
      <c r="L617" s="291"/>
      <c r="M617" s="291"/>
      <c r="N617" s="291"/>
      <c r="O617" s="291"/>
      <c r="P617" s="291"/>
      <c r="Q617" s="291"/>
      <c r="R617" s="291"/>
      <c r="S617" s="291"/>
      <c r="T617" s="291"/>
      <c r="U617" s="291"/>
      <c r="V617" s="291"/>
      <c r="W617" s="291"/>
      <c r="X617" s="291"/>
      <c r="Y617" s="416"/>
      <c r="Z617" s="417"/>
      <c r="AA617" s="416"/>
      <c r="AB617" s="416"/>
      <c r="AC617" s="416"/>
      <c r="AD617" s="416"/>
      <c r="AE617" s="416"/>
      <c r="AF617" s="416"/>
      <c r="AG617" s="416"/>
      <c r="AH617" s="416"/>
      <c r="AI617" s="416"/>
      <c r="AJ617" s="416"/>
      <c r="AK617" s="416"/>
      <c r="AL617" s="416"/>
      <c r="AM617" s="313"/>
    </row>
    <row r="618" spans="1:39" ht="30" hidden="1" outlineLevel="1">
      <c r="A618" s="532">
        <v>8</v>
      </c>
      <c r="B618" s="428" t="s">
        <v>101</v>
      </c>
      <c r="C618" s="291" t="s">
        <v>25</v>
      </c>
      <c r="D618" s="295"/>
      <c r="E618" s="295"/>
      <c r="F618" s="295"/>
      <c r="G618" s="295"/>
      <c r="H618" s="295"/>
      <c r="I618" s="295"/>
      <c r="J618" s="295"/>
      <c r="K618" s="295"/>
      <c r="L618" s="295"/>
      <c r="M618" s="295"/>
      <c r="N618" s="295">
        <v>12</v>
      </c>
      <c r="O618" s="295"/>
      <c r="P618" s="295"/>
      <c r="Q618" s="295"/>
      <c r="R618" s="295"/>
      <c r="S618" s="295"/>
      <c r="T618" s="295"/>
      <c r="U618" s="295"/>
      <c r="V618" s="295"/>
      <c r="W618" s="295"/>
      <c r="X618" s="295"/>
      <c r="Y618" s="415"/>
      <c r="Z618" s="410"/>
      <c r="AA618" s="410"/>
      <c r="AB618" s="410"/>
      <c r="AC618" s="410"/>
      <c r="AD618" s="410"/>
      <c r="AE618" s="410"/>
      <c r="AF618" s="415"/>
      <c r="AG618" s="415"/>
      <c r="AH618" s="415"/>
      <c r="AI618" s="415"/>
      <c r="AJ618" s="415"/>
      <c r="AK618" s="415"/>
      <c r="AL618" s="415"/>
      <c r="AM618" s="296">
        <f>SUM(Y618:AL618)</f>
        <v>0</v>
      </c>
    </row>
    <row r="619" spans="1:39" hidden="1" outlineLevel="1">
      <c r="A619" s="532"/>
      <c r="B619" s="294" t="s">
        <v>310</v>
      </c>
      <c r="C619" s="291" t="s">
        <v>163</v>
      </c>
      <c r="D619" s="295"/>
      <c r="E619" s="295"/>
      <c r="F619" s="295"/>
      <c r="G619" s="295"/>
      <c r="H619" s="295"/>
      <c r="I619" s="295"/>
      <c r="J619" s="295"/>
      <c r="K619" s="295"/>
      <c r="L619" s="295"/>
      <c r="M619" s="295"/>
      <c r="N619" s="295">
        <f>N618</f>
        <v>12</v>
      </c>
      <c r="O619" s="295"/>
      <c r="P619" s="295"/>
      <c r="Q619" s="295"/>
      <c r="R619" s="295"/>
      <c r="S619" s="295"/>
      <c r="T619" s="295"/>
      <c r="U619" s="295"/>
      <c r="V619" s="295"/>
      <c r="W619" s="295"/>
      <c r="X619" s="295"/>
      <c r="Y619" s="411">
        <f>Y618</f>
        <v>0</v>
      </c>
      <c r="Z619" s="411">
        <f t="shared" ref="Z619" si="1804">Z618</f>
        <v>0</v>
      </c>
      <c r="AA619" s="411">
        <f t="shared" ref="AA619" si="1805">AA618</f>
        <v>0</v>
      </c>
      <c r="AB619" s="411">
        <f t="shared" ref="AB619" si="1806">AB618</f>
        <v>0</v>
      </c>
      <c r="AC619" s="411">
        <f t="shared" ref="AC619" si="1807">AC618</f>
        <v>0</v>
      </c>
      <c r="AD619" s="411">
        <f t="shared" ref="AD619" si="1808">AD618</f>
        <v>0</v>
      </c>
      <c r="AE619" s="411">
        <f t="shared" ref="AE619" si="1809">AE618</f>
        <v>0</v>
      </c>
      <c r="AF619" s="411">
        <f t="shared" ref="AF619" si="1810">AF618</f>
        <v>0</v>
      </c>
      <c r="AG619" s="411">
        <f t="shared" ref="AG619" si="1811">AG618</f>
        <v>0</v>
      </c>
      <c r="AH619" s="411">
        <f t="shared" ref="AH619" si="1812">AH618</f>
        <v>0</v>
      </c>
      <c r="AI619" s="411">
        <f t="shared" ref="AI619" si="1813">AI618</f>
        <v>0</v>
      </c>
      <c r="AJ619" s="411">
        <f t="shared" ref="AJ619" si="1814">AJ618</f>
        <v>0</v>
      </c>
      <c r="AK619" s="411">
        <f t="shared" ref="AK619" si="1815">AK618</f>
        <v>0</v>
      </c>
      <c r="AL619" s="411">
        <f t="shared" ref="AL619" si="1816">AL618</f>
        <v>0</v>
      </c>
      <c r="AM619" s="311"/>
    </row>
    <row r="620" spans="1:39" hidden="1" outlineLevel="1">
      <c r="A620" s="532"/>
      <c r="B620" s="314"/>
      <c r="C620" s="312"/>
      <c r="D620" s="316"/>
      <c r="E620" s="316"/>
      <c r="F620" s="316"/>
      <c r="G620" s="316"/>
      <c r="H620" s="316"/>
      <c r="I620" s="316"/>
      <c r="J620" s="316"/>
      <c r="K620" s="316"/>
      <c r="L620" s="316"/>
      <c r="M620" s="316"/>
      <c r="N620" s="291"/>
      <c r="O620" s="316"/>
      <c r="P620" s="316"/>
      <c r="Q620" s="316"/>
      <c r="R620" s="316"/>
      <c r="S620" s="316"/>
      <c r="T620" s="316"/>
      <c r="U620" s="316"/>
      <c r="V620" s="316"/>
      <c r="W620" s="316"/>
      <c r="X620" s="316"/>
      <c r="Y620" s="416"/>
      <c r="Z620" s="417"/>
      <c r="AA620" s="416"/>
      <c r="AB620" s="416"/>
      <c r="AC620" s="416"/>
      <c r="AD620" s="416"/>
      <c r="AE620" s="416"/>
      <c r="AF620" s="416"/>
      <c r="AG620" s="416"/>
      <c r="AH620" s="416"/>
      <c r="AI620" s="416"/>
      <c r="AJ620" s="416"/>
      <c r="AK620" s="416"/>
      <c r="AL620" s="416"/>
      <c r="AM620" s="313"/>
    </row>
    <row r="621" spans="1:39" ht="30" hidden="1" outlineLevel="1">
      <c r="A621" s="532">
        <v>9</v>
      </c>
      <c r="B621" s="428" t="s">
        <v>102</v>
      </c>
      <c r="C621" s="291" t="s">
        <v>25</v>
      </c>
      <c r="D621" s="295"/>
      <c r="E621" s="295"/>
      <c r="F621" s="295"/>
      <c r="G621" s="295"/>
      <c r="H621" s="295"/>
      <c r="I621" s="295"/>
      <c r="J621" s="295"/>
      <c r="K621" s="295"/>
      <c r="L621" s="295"/>
      <c r="M621" s="295"/>
      <c r="N621" s="295">
        <v>12</v>
      </c>
      <c r="O621" s="295"/>
      <c r="P621" s="295"/>
      <c r="Q621" s="295"/>
      <c r="R621" s="295"/>
      <c r="S621" s="295"/>
      <c r="T621" s="295"/>
      <c r="U621" s="295"/>
      <c r="V621" s="295"/>
      <c r="W621" s="295"/>
      <c r="X621" s="295"/>
      <c r="Y621" s="415"/>
      <c r="Z621" s="410"/>
      <c r="AA621" s="410"/>
      <c r="AB621" s="410"/>
      <c r="AC621" s="410"/>
      <c r="AD621" s="410"/>
      <c r="AE621" s="410"/>
      <c r="AF621" s="415"/>
      <c r="AG621" s="415"/>
      <c r="AH621" s="415"/>
      <c r="AI621" s="415"/>
      <c r="AJ621" s="415"/>
      <c r="AK621" s="415"/>
      <c r="AL621" s="415"/>
      <c r="AM621" s="296">
        <f>SUM(Y621:AL621)</f>
        <v>0</v>
      </c>
    </row>
    <row r="622" spans="1:39" hidden="1" outlineLevel="1">
      <c r="A622" s="532"/>
      <c r="B622" s="294" t="s">
        <v>310</v>
      </c>
      <c r="C622" s="291" t="s">
        <v>163</v>
      </c>
      <c r="D622" s="295"/>
      <c r="E622" s="295"/>
      <c r="F622" s="295"/>
      <c r="G622" s="295"/>
      <c r="H622" s="295"/>
      <c r="I622" s="295"/>
      <c r="J622" s="295"/>
      <c r="K622" s="295"/>
      <c r="L622" s="295"/>
      <c r="M622" s="295"/>
      <c r="N622" s="295">
        <f>N621</f>
        <v>12</v>
      </c>
      <c r="O622" s="295"/>
      <c r="P622" s="295"/>
      <c r="Q622" s="295"/>
      <c r="R622" s="295"/>
      <c r="S622" s="295"/>
      <c r="T622" s="295"/>
      <c r="U622" s="295"/>
      <c r="V622" s="295"/>
      <c r="W622" s="295"/>
      <c r="X622" s="295"/>
      <c r="Y622" s="411">
        <f>Y621</f>
        <v>0</v>
      </c>
      <c r="Z622" s="411">
        <f t="shared" ref="Z622" si="1817">Z621</f>
        <v>0</v>
      </c>
      <c r="AA622" s="411">
        <f t="shared" ref="AA622" si="1818">AA621</f>
        <v>0</v>
      </c>
      <c r="AB622" s="411">
        <f t="shared" ref="AB622" si="1819">AB621</f>
        <v>0</v>
      </c>
      <c r="AC622" s="411">
        <f t="shared" ref="AC622" si="1820">AC621</f>
        <v>0</v>
      </c>
      <c r="AD622" s="411">
        <f t="shared" ref="AD622" si="1821">AD621</f>
        <v>0</v>
      </c>
      <c r="AE622" s="411">
        <f t="shared" ref="AE622" si="1822">AE621</f>
        <v>0</v>
      </c>
      <c r="AF622" s="411">
        <f t="shared" ref="AF622" si="1823">AF621</f>
        <v>0</v>
      </c>
      <c r="AG622" s="411">
        <f t="shared" ref="AG622" si="1824">AG621</f>
        <v>0</v>
      </c>
      <c r="AH622" s="411">
        <f t="shared" ref="AH622" si="1825">AH621</f>
        <v>0</v>
      </c>
      <c r="AI622" s="411">
        <f t="shared" ref="AI622" si="1826">AI621</f>
        <v>0</v>
      </c>
      <c r="AJ622" s="411">
        <f t="shared" ref="AJ622" si="1827">AJ621</f>
        <v>0</v>
      </c>
      <c r="AK622" s="411">
        <f t="shared" ref="AK622" si="1828">AK621</f>
        <v>0</v>
      </c>
      <c r="AL622" s="411">
        <f t="shared" ref="AL622" si="1829">AL621</f>
        <v>0</v>
      </c>
      <c r="AM622" s="311"/>
    </row>
    <row r="623" spans="1:39" hidden="1" outlineLevel="1">
      <c r="A623" s="532"/>
      <c r="B623" s="314"/>
      <c r="C623" s="312"/>
      <c r="D623" s="316"/>
      <c r="E623" s="316"/>
      <c r="F623" s="316"/>
      <c r="G623" s="316"/>
      <c r="H623" s="316"/>
      <c r="I623" s="316"/>
      <c r="J623" s="316"/>
      <c r="K623" s="316"/>
      <c r="L623" s="316"/>
      <c r="M623" s="316"/>
      <c r="N623" s="291"/>
      <c r="O623" s="316"/>
      <c r="P623" s="316"/>
      <c r="Q623" s="316"/>
      <c r="R623" s="316"/>
      <c r="S623" s="316"/>
      <c r="T623" s="316"/>
      <c r="U623" s="316"/>
      <c r="V623" s="316"/>
      <c r="W623" s="316"/>
      <c r="X623" s="316"/>
      <c r="Y623" s="416"/>
      <c r="Z623" s="416"/>
      <c r="AA623" s="416"/>
      <c r="AB623" s="416"/>
      <c r="AC623" s="416"/>
      <c r="AD623" s="416"/>
      <c r="AE623" s="416"/>
      <c r="AF623" s="416"/>
      <c r="AG623" s="416"/>
      <c r="AH623" s="416"/>
      <c r="AI623" s="416"/>
      <c r="AJ623" s="416"/>
      <c r="AK623" s="416"/>
      <c r="AL623" s="416"/>
      <c r="AM623" s="313"/>
    </row>
    <row r="624" spans="1:39" ht="30" hidden="1" outlineLevel="1">
      <c r="A624" s="532">
        <v>10</v>
      </c>
      <c r="B624" s="428" t="s">
        <v>103</v>
      </c>
      <c r="C624" s="291" t="s">
        <v>25</v>
      </c>
      <c r="D624" s="295"/>
      <c r="E624" s="295"/>
      <c r="F624" s="295"/>
      <c r="G624" s="295"/>
      <c r="H624" s="295"/>
      <c r="I624" s="295"/>
      <c r="J624" s="295"/>
      <c r="K624" s="295"/>
      <c r="L624" s="295"/>
      <c r="M624" s="295"/>
      <c r="N624" s="295">
        <v>3</v>
      </c>
      <c r="O624" s="295"/>
      <c r="P624" s="295"/>
      <c r="Q624" s="295"/>
      <c r="R624" s="295"/>
      <c r="S624" s="295"/>
      <c r="T624" s="295"/>
      <c r="U624" s="295"/>
      <c r="V624" s="295"/>
      <c r="W624" s="295"/>
      <c r="X624" s="295"/>
      <c r="Y624" s="415"/>
      <c r="Z624" s="410"/>
      <c r="AA624" s="410"/>
      <c r="AB624" s="410"/>
      <c r="AC624" s="410"/>
      <c r="AD624" s="410"/>
      <c r="AE624" s="410"/>
      <c r="AF624" s="415"/>
      <c r="AG624" s="415"/>
      <c r="AH624" s="415"/>
      <c r="AI624" s="415"/>
      <c r="AJ624" s="415"/>
      <c r="AK624" s="415"/>
      <c r="AL624" s="415"/>
      <c r="AM624" s="296">
        <f>SUM(Y624:AL624)</f>
        <v>0</v>
      </c>
    </row>
    <row r="625" spans="1:40" hidden="1" outlineLevel="1">
      <c r="A625" s="532"/>
      <c r="B625" s="294" t="s">
        <v>310</v>
      </c>
      <c r="C625" s="291" t="s">
        <v>163</v>
      </c>
      <c r="D625" s="295"/>
      <c r="E625" s="295"/>
      <c r="F625" s="295"/>
      <c r="G625" s="295"/>
      <c r="H625" s="295"/>
      <c r="I625" s="295"/>
      <c r="J625" s="295"/>
      <c r="K625" s="295"/>
      <c r="L625" s="295"/>
      <c r="M625" s="295"/>
      <c r="N625" s="295">
        <f>N624</f>
        <v>3</v>
      </c>
      <c r="O625" s="295"/>
      <c r="P625" s="295"/>
      <c r="Q625" s="295"/>
      <c r="R625" s="295"/>
      <c r="S625" s="295"/>
      <c r="T625" s="295"/>
      <c r="U625" s="295"/>
      <c r="V625" s="295"/>
      <c r="W625" s="295"/>
      <c r="X625" s="295"/>
      <c r="Y625" s="411">
        <f>Y624</f>
        <v>0</v>
      </c>
      <c r="Z625" s="411">
        <f t="shared" ref="Z625" si="1830">Z624</f>
        <v>0</v>
      </c>
      <c r="AA625" s="411">
        <f t="shared" ref="AA625" si="1831">AA624</f>
        <v>0</v>
      </c>
      <c r="AB625" s="411">
        <f t="shared" ref="AB625" si="1832">AB624</f>
        <v>0</v>
      </c>
      <c r="AC625" s="411">
        <f t="shared" ref="AC625" si="1833">AC624</f>
        <v>0</v>
      </c>
      <c r="AD625" s="411">
        <f t="shared" ref="AD625" si="1834">AD624</f>
        <v>0</v>
      </c>
      <c r="AE625" s="411">
        <f t="shared" ref="AE625" si="1835">AE624</f>
        <v>0</v>
      </c>
      <c r="AF625" s="411">
        <f t="shared" ref="AF625" si="1836">AF624</f>
        <v>0</v>
      </c>
      <c r="AG625" s="411">
        <f t="shared" ref="AG625" si="1837">AG624</f>
        <v>0</v>
      </c>
      <c r="AH625" s="411">
        <f t="shared" ref="AH625" si="1838">AH624</f>
        <v>0</v>
      </c>
      <c r="AI625" s="411">
        <f t="shared" ref="AI625" si="1839">AI624</f>
        <v>0</v>
      </c>
      <c r="AJ625" s="411">
        <f t="shared" ref="AJ625" si="1840">AJ624</f>
        <v>0</v>
      </c>
      <c r="AK625" s="411">
        <f t="shared" ref="AK625" si="1841">AK624</f>
        <v>0</v>
      </c>
      <c r="AL625" s="411">
        <f t="shared" ref="AL625" si="1842">AL624</f>
        <v>0</v>
      </c>
      <c r="AM625" s="311"/>
    </row>
    <row r="626" spans="1:40" hidden="1" outlineLevel="1">
      <c r="A626" s="532"/>
      <c r="B626" s="314"/>
      <c r="C626" s="312"/>
      <c r="D626" s="316"/>
      <c r="E626" s="316"/>
      <c r="F626" s="316"/>
      <c r="G626" s="316"/>
      <c r="H626" s="316"/>
      <c r="I626" s="316"/>
      <c r="J626" s="316"/>
      <c r="K626" s="316"/>
      <c r="L626" s="316"/>
      <c r="M626" s="316"/>
      <c r="N626" s="291"/>
      <c r="O626" s="316"/>
      <c r="P626" s="316"/>
      <c r="Q626" s="316"/>
      <c r="R626" s="316"/>
      <c r="S626" s="316"/>
      <c r="T626" s="316"/>
      <c r="U626" s="316"/>
      <c r="V626" s="316"/>
      <c r="W626" s="316"/>
      <c r="X626" s="316"/>
      <c r="Y626" s="416"/>
      <c r="Z626" s="417"/>
      <c r="AA626" s="416"/>
      <c r="AB626" s="416"/>
      <c r="AC626" s="416"/>
      <c r="AD626" s="416"/>
      <c r="AE626" s="416"/>
      <c r="AF626" s="416"/>
      <c r="AG626" s="416"/>
      <c r="AH626" s="416"/>
      <c r="AI626" s="416"/>
      <c r="AJ626" s="416"/>
      <c r="AK626" s="416"/>
      <c r="AL626" s="416"/>
      <c r="AM626" s="313"/>
    </row>
    <row r="627" spans="1:40" ht="15.75" hidden="1" outlineLevel="1">
      <c r="A627" s="532"/>
      <c r="B627" s="288" t="s">
        <v>10</v>
      </c>
      <c r="C627" s="289"/>
      <c r="D627" s="289"/>
      <c r="E627" s="289"/>
      <c r="F627" s="289"/>
      <c r="G627" s="289"/>
      <c r="H627" s="289"/>
      <c r="I627" s="289"/>
      <c r="J627" s="289"/>
      <c r="K627" s="289"/>
      <c r="L627" s="289"/>
      <c r="M627" s="289"/>
      <c r="N627" s="290"/>
      <c r="O627" s="289"/>
      <c r="P627" s="289"/>
      <c r="Q627" s="289"/>
      <c r="R627" s="289"/>
      <c r="S627" s="289"/>
      <c r="T627" s="289"/>
      <c r="U627" s="289"/>
      <c r="V627" s="289"/>
      <c r="W627" s="289"/>
      <c r="X627" s="289"/>
      <c r="Y627" s="414"/>
      <c r="Z627" s="414"/>
      <c r="AA627" s="414"/>
      <c r="AB627" s="414"/>
      <c r="AC627" s="414"/>
      <c r="AD627" s="414"/>
      <c r="AE627" s="414"/>
      <c r="AF627" s="414"/>
      <c r="AG627" s="414"/>
      <c r="AH627" s="414"/>
      <c r="AI627" s="414"/>
      <c r="AJ627" s="414"/>
      <c r="AK627" s="414"/>
      <c r="AL627" s="414"/>
      <c r="AM627" s="292"/>
    </row>
    <row r="628" spans="1:40" ht="30" hidden="1" outlineLevel="1">
      <c r="A628" s="532">
        <v>11</v>
      </c>
      <c r="B628" s="428" t="s">
        <v>104</v>
      </c>
      <c r="C628" s="291" t="s">
        <v>25</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26"/>
      <c r="Z628" s="410"/>
      <c r="AA628" s="410"/>
      <c r="AB628" s="410"/>
      <c r="AC628" s="410"/>
      <c r="AD628" s="410"/>
      <c r="AE628" s="410"/>
      <c r="AF628" s="415"/>
      <c r="AG628" s="415"/>
      <c r="AH628" s="415"/>
      <c r="AI628" s="415"/>
      <c r="AJ628" s="415"/>
      <c r="AK628" s="415"/>
      <c r="AL628" s="415"/>
      <c r="AM628" s="296">
        <f>SUM(Y628:AL628)</f>
        <v>0</v>
      </c>
    </row>
    <row r="629" spans="1:40" hidden="1" outlineLevel="1">
      <c r="A629" s="532"/>
      <c r="B629" s="294" t="s">
        <v>310</v>
      </c>
      <c r="C629" s="291" t="s">
        <v>163</v>
      </c>
      <c r="D629" s="295"/>
      <c r="E629" s="295"/>
      <c r="F629" s="295"/>
      <c r="G629" s="295"/>
      <c r="H629" s="295"/>
      <c r="I629" s="295"/>
      <c r="J629" s="295"/>
      <c r="K629" s="295"/>
      <c r="L629" s="295"/>
      <c r="M629" s="295"/>
      <c r="N629" s="295">
        <f>N628</f>
        <v>12</v>
      </c>
      <c r="O629" s="295"/>
      <c r="P629" s="295"/>
      <c r="Q629" s="295"/>
      <c r="R629" s="295"/>
      <c r="S629" s="295"/>
      <c r="T629" s="295"/>
      <c r="U629" s="295"/>
      <c r="V629" s="295"/>
      <c r="W629" s="295"/>
      <c r="X629" s="295"/>
      <c r="Y629" s="411">
        <f>Y628</f>
        <v>0</v>
      </c>
      <c r="Z629" s="411">
        <f t="shared" ref="Z629" si="1843">Z628</f>
        <v>0</v>
      </c>
      <c r="AA629" s="411">
        <f t="shared" ref="AA629" si="1844">AA628</f>
        <v>0</v>
      </c>
      <c r="AB629" s="411">
        <f t="shared" ref="AB629" si="1845">AB628</f>
        <v>0</v>
      </c>
      <c r="AC629" s="411">
        <f t="shared" ref="AC629" si="1846">AC628</f>
        <v>0</v>
      </c>
      <c r="AD629" s="411">
        <f t="shared" ref="AD629" si="1847">AD628</f>
        <v>0</v>
      </c>
      <c r="AE629" s="411">
        <f t="shared" ref="AE629" si="1848">AE628</f>
        <v>0</v>
      </c>
      <c r="AF629" s="411">
        <f t="shared" ref="AF629" si="1849">AF628</f>
        <v>0</v>
      </c>
      <c r="AG629" s="411">
        <f t="shared" ref="AG629" si="1850">AG628</f>
        <v>0</v>
      </c>
      <c r="AH629" s="411">
        <f t="shared" ref="AH629" si="1851">AH628</f>
        <v>0</v>
      </c>
      <c r="AI629" s="411">
        <f t="shared" ref="AI629" si="1852">AI628</f>
        <v>0</v>
      </c>
      <c r="AJ629" s="411">
        <f t="shared" ref="AJ629" si="1853">AJ628</f>
        <v>0</v>
      </c>
      <c r="AK629" s="411">
        <f t="shared" ref="AK629" si="1854">AK628</f>
        <v>0</v>
      </c>
      <c r="AL629" s="411">
        <f t="shared" ref="AL629" si="1855">AL628</f>
        <v>0</v>
      </c>
      <c r="AM629" s="297"/>
    </row>
    <row r="630" spans="1:40" hidden="1" outlineLevel="1">
      <c r="A630" s="532"/>
      <c r="B630" s="315"/>
      <c r="C630" s="305"/>
      <c r="D630" s="291"/>
      <c r="E630" s="291"/>
      <c r="F630" s="291"/>
      <c r="G630" s="291"/>
      <c r="H630" s="291"/>
      <c r="I630" s="291"/>
      <c r="J630" s="291"/>
      <c r="K630" s="291"/>
      <c r="L630" s="291"/>
      <c r="M630" s="291"/>
      <c r="N630" s="291"/>
      <c r="O630" s="291"/>
      <c r="P630" s="291"/>
      <c r="Q630" s="291"/>
      <c r="R630" s="291"/>
      <c r="S630" s="291"/>
      <c r="T630" s="291"/>
      <c r="U630" s="291"/>
      <c r="V630" s="291"/>
      <c r="W630" s="291"/>
      <c r="X630" s="291"/>
      <c r="Y630" s="412"/>
      <c r="Z630" s="421"/>
      <c r="AA630" s="421"/>
      <c r="AB630" s="421"/>
      <c r="AC630" s="421"/>
      <c r="AD630" s="421"/>
      <c r="AE630" s="421"/>
      <c r="AF630" s="421"/>
      <c r="AG630" s="421"/>
      <c r="AH630" s="421"/>
      <c r="AI630" s="421"/>
      <c r="AJ630" s="421"/>
      <c r="AK630" s="421"/>
      <c r="AL630" s="421"/>
      <c r="AM630" s="306"/>
    </row>
    <row r="631" spans="1:40" ht="45" hidden="1" outlineLevel="1">
      <c r="A631" s="532">
        <v>12</v>
      </c>
      <c r="B631" s="428" t="s">
        <v>105</v>
      </c>
      <c r="C631" s="291" t="s">
        <v>25</v>
      </c>
      <c r="D631" s="295"/>
      <c r="E631" s="295"/>
      <c r="F631" s="295"/>
      <c r="G631" s="295"/>
      <c r="H631" s="295"/>
      <c r="I631" s="295"/>
      <c r="J631" s="295"/>
      <c r="K631" s="295"/>
      <c r="L631" s="295"/>
      <c r="M631" s="295"/>
      <c r="N631" s="295">
        <v>12</v>
      </c>
      <c r="O631" s="295"/>
      <c r="P631" s="295"/>
      <c r="Q631" s="295"/>
      <c r="R631" s="295"/>
      <c r="S631" s="295"/>
      <c r="T631" s="295"/>
      <c r="U631" s="295"/>
      <c r="V631" s="295"/>
      <c r="W631" s="295"/>
      <c r="X631" s="295"/>
      <c r="Y631" s="410"/>
      <c r="Z631" s="410"/>
      <c r="AA631" s="410"/>
      <c r="AB631" s="410"/>
      <c r="AC631" s="410"/>
      <c r="AD631" s="410"/>
      <c r="AE631" s="410"/>
      <c r="AF631" s="415"/>
      <c r="AG631" s="415"/>
      <c r="AH631" s="415"/>
      <c r="AI631" s="415"/>
      <c r="AJ631" s="415"/>
      <c r="AK631" s="415"/>
      <c r="AL631" s="415"/>
      <c r="AM631" s="296">
        <f>SUM(Y631:AL631)</f>
        <v>0</v>
      </c>
    </row>
    <row r="632" spans="1:40" hidden="1" outlineLevel="1">
      <c r="A632" s="532"/>
      <c r="B632" s="294" t="s">
        <v>310</v>
      </c>
      <c r="C632" s="291" t="s">
        <v>163</v>
      </c>
      <c r="D632" s="295"/>
      <c r="E632" s="295"/>
      <c r="F632" s="295"/>
      <c r="G632" s="295"/>
      <c r="H632" s="295"/>
      <c r="I632" s="295"/>
      <c r="J632" s="295"/>
      <c r="K632" s="295"/>
      <c r="L632" s="295"/>
      <c r="M632" s="295"/>
      <c r="N632" s="295">
        <f>N631</f>
        <v>12</v>
      </c>
      <c r="O632" s="295"/>
      <c r="P632" s="295"/>
      <c r="Q632" s="295"/>
      <c r="R632" s="295"/>
      <c r="S632" s="295"/>
      <c r="T632" s="295"/>
      <c r="U632" s="295"/>
      <c r="V632" s="295"/>
      <c r="W632" s="295"/>
      <c r="X632" s="295"/>
      <c r="Y632" s="411">
        <f>Y631</f>
        <v>0</v>
      </c>
      <c r="Z632" s="411">
        <f t="shared" ref="Z632" si="1856">Z631</f>
        <v>0</v>
      </c>
      <c r="AA632" s="411">
        <f t="shared" ref="AA632" si="1857">AA631</f>
        <v>0</v>
      </c>
      <c r="AB632" s="411">
        <f t="shared" ref="AB632" si="1858">AB631</f>
        <v>0</v>
      </c>
      <c r="AC632" s="411">
        <f t="shared" ref="AC632" si="1859">AC631</f>
        <v>0</v>
      </c>
      <c r="AD632" s="411">
        <f t="shared" ref="AD632" si="1860">AD631</f>
        <v>0</v>
      </c>
      <c r="AE632" s="411">
        <f t="shared" ref="AE632" si="1861">AE631</f>
        <v>0</v>
      </c>
      <c r="AF632" s="411">
        <f t="shared" ref="AF632" si="1862">AF631</f>
        <v>0</v>
      </c>
      <c r="AG632" s="411">
        <f t="shared" ref="AG632" si="1863">AG631</f>
        <v>0</v>
      </c>
      <c r="AH632" s="411">
        <f t="shared" ref="AH632" si="1864">AH631</f>
        <v>0</v>
      </c>
      <c r="AI632" s="411">
        <f t="shared" ref="AI632" si="1865">AI631</f>
        <v>0</v>
      </c>
      <c r="AJ632" s="411">
        <f t="shared" ref="AJ632" si="1866">AJ631</f>
        <v>0</v>
      </c>
      <c r="AK632" s="411">
        <f t="shared" ref="AK632" si="1867">AK631</f>
        <v>0</v>
      </c>
      <c r="AL632" s="411">
        <f t="shared" ref="AL632" si="1868">AL631</f>
        <v>0</v>
      </c>
      <c r="AM632" s="297"/>
    </row>
    <row r="633" spans="1:40" hidden="1" outlineLevel="1">
      <c r="A633" s="532"/>
      <c r="B633" s="315"/>
      <c r="C633" s="305"/>
      <c r="D633" s="291"/>
      <c r="E633" s="291"/>
      <c r="F633" s="291"/>
      <c r="G633" s="291"/>
      <c r="H633" s="291"/>
      <c r="I633" s="291"/>
      <c r="J633" s="291"/>
      <c r="K633" s="291"/>
      <c r="L633" s="291"/>
      <c r="M633" s="291"/>
      <c r="N633" s="291"/>
      <c r="O633" s="291"/>
      <c r="P633" s="291"/>
      <c r="Q633" s="291"/>
      <c r="R633" s="291"/>
      <c r="S633" s="291"/>
      <c r="T633" s="291"/>
      <c r="U633" s="291"/>
      <c r="V633" s="291"/>
      <c r="W633" s="291"/>
      <c r="X633" s="291"/>
      <c r="Y633" s="422"/>
      <c r="Z633" s="422"/>
      <c r="AA633" s="412"/>
      <c r="AB633" s="412"/>
      <c r="AC633" s="412"/>
      <c r="AD633" s="412"/>
      <c r="AE633" s="412"/>
      <c r="AF633" s="412"/>
      <c r="AG633" s="412"/>
      <c r="AH633" s="412"/>
      <c r="AI633" s="412"/>
      <c r="AJ633" s="412"/>
      <c r="AK633" s="412"/>
      <c r="AL633" s="412"/>
      <c r="AM633" s="306"/>
    </row>
    <row r="634" spans="1:40" ht="30" hidden="1" outlineLevel="1">
      <c r="A634" s="532">
        <v>13</v>
      </c>
      <c r="B634" s="428" t="s">
        <v>106</v>
      </c>
      <c r="C634" s="291" t="s">
        <v>25</v>
      </c>
      <c r="D634" s="295"/>
      <c r="E634" s="295"/>
      <c r="F634" s="295"/>
      <c r="G634" s="295"/>
      <c r="H634" s="295"/>
      <c r="I634" s="295"/>
      <c r="J634" s="295"/>
      <c r="K634" s="295"/>
      <c r="L634" s="295"/>
      <c r="M634" s="295"/>
      <c r="N634" s="295">
        <v>12</v>
      </c>
      <c r="O634" s="295"/>
      <c r="P634" s="295"/>
      <c r="Q634" s="295"/>
      <c r="R634" s="295"/>
      <c r="S634" s="295"/>
      <c r="T634" s="295"/>
      <c r="U634" s="295"/>
      <c r="V634" s="295"/>
      <c r="W634" s="295"/>
      <c r="X634" s="295"/>
      <c r="Y634" s="410"/>
      <c r="Z634" s="410"/>
      <c r="AA634" s="410"/>
      <c r="AB634" s="410"/>
      <c r="AC634" s="410"/>
      <c r="AD634" s="410"/>
      <c r="AE634" s="410"/>
      <c r="AF634" s="415"/>
      <c r="AG634" s="415"/>
      <c r="AH634" s="415"/>
      <c r="AI634" s="415"/>
      <c r="AJ634" s="415"/>
      <c r="AK634" s="415"/>
      <c r="AL634" s="415"/>
      <c r="AM634" s="296">
        <f>SUM(Y634:AL634)</f>
        <v>0</v>
      </c>
    </row>
    <row r="635" spans="1:40" hidden="1" outlineLevel="1">
      <c r="A635" s="532"/>
      <c r="B635" s="294" t="s">
        <v>310</v>
      </c>
      <c r="C635" s="291" t="s">
        <v>163</v>
      </c>
      <c r="D635" s="295"/>
      <c r="E635" s="295"/>
      <c r="F635" s="295"/>
      <c r="G635" s="295"/>
      <c r="H635" s="295"/>
      <c r="I635" s="295"/>
      <c r="J635" s="295"/>
      <c r="K635" s="295"/>
      <c r="L635" s="295"/>
      <c r="M635" s="295"/>
      <c r="N635" s="295">
        <f>N634</f>
        <v>12</v>
      </c>
      <c r="O635" s="295"/>
      <c r="P635" s="295"/>
      <c r="Q635" s="295"/>
      <c r="R635" s="295"/>
      <c r="S635" s="295"/>
      <c r="T635" s="295"/>
      <c r="U635" s="295"/>
      <c r="V635" s="295"/>
      <c r="W635" s="295"/>
      <c r="X635" s="295"/>
      <c r="Y635" s="411">
        <f>Y634</f>
        <v>0</v>
      </c>
      <c r="Z635" s="411">
        <f t="shared" ref="Z635" si="1869">Z634</f>
        <v>0</v>
      </c>
      <c r="AA635" s="411">
        <f t="shared" ref="AA635" si="1870">AA634</f>
        <v>0</v>
      </c>
      <c r="AB635" s="411">
        <f t="shared" ref="AB635" si="1871">AB634</f>
        <v>0</v>
      </c>
      <c r="AC635" s="411">
        <f t="shared" ref="AC635" si="1872">AC634</f>
        <v>0</v>
      </c>
      <c r="AD635" s="411">
        <f t="shared" ref="AD635" si="1873">AD634</f>
        <v>0</v>
      </c>
      <c r="AE635" s="411">
        <f t="shared" ref="AE635" si="1874">AE634</f>
        <v>0</v>
      </c>
      <c r="AF635" s="411">
        <f t="shared" ref="AF635" si="1875">AF634</f>
        <v>0</v>
      </c>
      <c r="AG635" s="411">
        <f t="shared" ref="AG635" si="1876">AG634</f>
        <v>0</v>
      </c>
      <c r="AH635" s="411">
        <f t="shared" ref="AH635" si="1877">AH634</f>
        <v>0</v>
      </c>
      <c r="AI635" s="411">
        <f t="shared" ref="AI635" si="1878">AI634</f>
        <v>0</v>
      </c>
      <c r="AJ635" s="411">
        <f t="shared" ref="AJ635" si="1879">AJ634</f>
        <v>0</v>
      </c>
      <c r="AK635" s="411">
        <f t="shared" ref="AK635" si="1880">AK634</f>
        <v>0</v>
      </c>
      <c r="AL635" s="411">
        <f t="shared" ref="AL635" si="1881">AL634</f>
        <v>0</v>
      </c>
      <c r="AM635" s="306"/>
    </row>
    <row r="636" spans="1:40" hidden="1" outlineLevel="1">
      <c r="A636" s="532"/>
      <c r="B636" s="315"/>
      <c r="C636" s="305"/>
      <c r="D636" s="291"/>
      <c r="E636" s="291"/>
      <c r="F636" s="291"/>
      <c r="G636" s="291"/>
      <c r="H636" s="291"/>
      <c r="I636" s="291"/>
      <c r="J636" s="291"/>
      <c r="K636" s="291"/>
      <c r="L636" s="291"/>
      <c r="M636" s="291"/>
      <c r="N636" s="291"/>
      <c r="O636" s="291"/>
      <c r="P636" s="291"/>
      <c r="Q636" s="291"/>
      <c r="R636" s="291"/>
      <c r="S636" s="291"/>
      <c r="T636" s="291"/>
      <c r="U636" s="291"/>
      <c r="V636" s="291"/>
      <c r="W636" s="291"/>
      <c r="X636" s="291"/>
      <c r="Y636" s="412"/>
      <c r="Z636" s="412"/>
      <c r="AA636" s="412"/>
      <c r="AB636" s="412"/>
      <c r="AC636" s="412"/>
      <c r="AD636" s="412"/>
      <c r="AE636" s="412"/>
      <c r="AF636" s="412"/>
      <c r="AG636" s="412"/>
      <c r="AH636" s="412"/>
      <c r="AI636" s="412"/>
      <c r="AJ636" s="412"/>
      <c r="AK636" s="412"/>
      <c r="AL636" s="412"/>
      <c r="AM636" s="306"/>
    </row>
    <row r="637" spans="1:40" ht="15.75" hidden="1" outlineLevel="1">
      <c r="A637" s="532"/>
      <c r="B637" s="288" t="s">
        <v>107</v>
      </c>
      <c r="C637" s="289"/>
      <c r="D637" s="290"/>
      <c r="E637" s="290"/>
      <c r="F637" s="290"/>
      <c r="G637" s="290"/>
      <c r="H637" s="290"/>
      <c r="I637" s="290"/>
      <c r="J637" s="290"/>
      <c r="K637" s="290"/>
      <c r="L637" s="290"/>
      <c r="M637" s="290"/>
      <c r="N637" s="290"/>
      <c r="O637" s="290"/>
      <c r="P637" s="289"/>
      <c r="Q637" s="289"/>
      <c r="R637" s="289"/>
      <c r="S637" s="289"/>
      <c r="T637" s="289"/>
      <c r="U637" s="289"/>
      <c r="V637" s="289"/>
      <c r="W637" s="289"/>
      <c r="X637" s="289"/>
      <c r="Y637" s="414"/>
      <c r="Z637" s="414"/>
      <c r="AA637" s="414"/>
      <c r="AB637" s="414"/>
      <c r="AC637" s="414"/>
      <c r="AD637" s="414"/>
      <c r="AE637" s="414"/>
      <c r="AF637" s="414"/>
      <c r="AG637" s="414"/>
      <c r="AH637" s="414"/>
      <c r="AI637" s="414"/>
      <c r="AJ637" s="414"/>
      <c r="AK637" s="414"/>
      <c r="AL637" s="414"/>
      <c r="AM637" s="292"/>
    </row>
    <row r="638" spans="1:40" hidden="1" outlineLevel="1">
      <c r="A638" s="532">
        <v>14</v>
      </c>
      <c r="B638" s="315" t="s">
        <v>108</v>
      </c>
      <c r="C638" s="291" t="s">
        <v>25</v>
      </c>
      <c r="D638" s="295"/>
      <c r="E638" s="295"/>
      <c r="F638" s="295"/>
      <c r="G638" s="295"/>
      <c r="H638" s="295"/>
      <c r="I638" s="295"/>
      <c r="J638" s="295"/>
      <c r="K638" s="295"/>
      <c r="L638" s="295"/>
      <c r="M638" s="295"/>
      <c r="N638" s="295">
        <v>12</v>
      </c>
      <c r="O638" s="295"/>
      <c r="P638" s="295"/>
      <c r="Q638" s="295"/>
      <c r="R638" s="295"/>
      <c r="S638" s="295"/>
      <c r="T638" s="295"/>
      <c r="U638" s="295"/>
      <c r="V638" s="295"/>
      <c r="W638" s="295"/>
      <c r="X638" s="295"/>
      <c r="Y638" s="410"/>
      <c r="Z638" s="410"/>
      <c r="AA638" s="410"/>
      <c r="AB638" s="410"/>
      <c r="AC638" s="410"/>
      <c r="AD638" s="410"/>
      <c r="AE638" s="410"/>
      <c r="AF638" s="410"/>
      <c r="AG638" s="410"/>
      <c r="AH638" s="410"/>
      <c r="AI638" s="410"/>
      <c r="AJ638" s="410"/>
      <c r="AK638" s="410"/>
      <c r="AL638" s="410"/>
      <c r="AM638" s="296">
        <f>SUM(Y638:AL638)</f>
        <v>0</v>
      </c>
    </row>
    <row r="639" spans="1:40" hidden="1" outlineLevel="1">
      <c r="A639" s="532"/>
      <c r="B639" s="294" t="s">
        <v>310</v>
      </c>
      <c r="C639" s="291" t="s">
        <v>163</v>
      </c>
      <c r="D639" s="295"/>
      <c r="E639" s="295"/>
      <c r="F639" s="295"/>
      <c r="G639" s="295"/>
      <c r="H639" s="295"/>
      <c r="I639" s="295"/>
      <c r="J639" s="295"/>
      <c r="K639" s="295"/>
      <c r="L639" s="295"/>
      <c r="M639" s="295"/>
      <c r="N639" s="295">
        <f>N638</f>
        <v>12</v>
      </c>
      <c r="O639" s="295"/>
      <c r="P639" s="295"/>
      <c r="Q639" s="295"/>
      <c r="R639" s="295"/>
      <c r="S639" s="295"/>
      <c r="T639" s="295"/>
      <c r="U639" s="295"/>
      <c r="V639" s="295"/>
      <c r="W639" s="295"/>
      <c r="X639" s="295"/>
      <c r="Y639" s="411">
        <f>Y638</f>
        <v>0</v>
      </c>
      <c r="Z639" s="411">
        <f t="shared" ref="Z639" si="1882">Z638</f>
        <v>0</v>
      </c>
      <c r="AA639" s="411">
        <f t="shared" ref="AA639" si="1883">AA638</f>
        <v>0</v>
      </c>
      <c r="AB639" s="411">
        <f t="shared" ref="AB639" si="1884">AB638</f>
        <v>0</v>
      </c>
      <c r="AC639" s="411">
        <f t="shared" ref="AC639" si="1885">AC638</f>
        <v>0</v>
      </c>
      <c r="AD639" s="411">
        <f t="shared" ref="AD639" si="1886">AD638</f>
        <v>0</v>
      </c>
      <c r="AE639" s="411">
        <f t="shared" ref="AE639" si="1887">AE638</f>
        <v>0</v>
      </c>
      <c r="AF639" s="411">
        <f t="shared" ref="AF639" si="1888">AF638</f>
        <v>0</v>
      </c>
      <c r="AG639" s="411">
        <f t="shared" ref="AG639" si="1889">AG638</f>
        <v>0</v>
      </c>
      <c r="AH639" s="411">
        <f t="shared" ref="AH639" si="1890">AH638</f>
        <v>0</v>
      </c>
      <c r="AI639" s="411">
        <f t="shared" ref="AI639" si="1891">AI638</f>
        <v>0</v>
      </c>
      <c r="AJ639" s="411">
        <f t="shared" ref="AJ639" si="1892">AJ638</f>
        <v>0</v>
      </c>
      <c r="AK639" s="411">
        <f t="shared" ref="AK639" si="1893">AK638</f>
        <v>0</v>
      </c>
      <c r="AL639" s="411">
        <f t="shared" ref="AL639" si="1894">AL638</f>
        <v>0</v>
      </c>
      <c r="AM639" s="516"/>
      <c r="AN639" s="630"/>
    </row>
    <row r="640" spans="1:40" hidden="1" outlineLevel="1">
      <c r="A640" s="532"/>
      <c r="B640" s="315"/>
      <c r="C640" s="305"/>
      <c r="D640" s="291"/>
      <c r="E640" s="291"/>
      <c r="F640" s="291"/>
      <c r="G640" s="291"/>
      <c r="H640" s="291"/>
      <c r="I640" s="291"/>
      <c r="J640" s="291"/>
      <c r="K640" s="291"/>
      <c r="L640" s="291"/>
      <c r="M640" s="291"/>
      <c r="N640" s="468"/>
      <c r="O640" s="291"/>
      <c r="P640" s="291"/>
      <c r="Q640" s="291"/>
      <c r="R640" s="291"/>
      <c r="S640" s="291"/>
      <c r="T640" s="291"/>
      <c r="U640" s="291"/>
      <c r="V640" s="291"/>
      <c r="W640" s="291"/>
      <c r="X640" s="291"/>
      <c r="Y640" s="412"/>
      <c r="Z640" s="412"/>
      <c r="AA640" s="412"/>
      <c r="AB640" s="412"/>
      <c r="AC640" s="412"/>
      <c r="AD640" s="412"/>
      <c r="AE640" s="412"/>
      <c r="AF640" s="412"/>
      <c r="AG640" s="412"/>
      <c r="AH640" s="412"/>
      <c r="AI640" s="412"/>
      <c r="AJ640" s="412"/>
      <c r="AK640" s="412"/>
      <c r="AL640" s="412"/>
      <c r="AM640" s="301"/>
      <c r="AN640" s="630"/>
    </row>
    <row r="641" spans="1:40" s="309" customFormat="1" ht="15.75" hidden="1" outlineLevel="1">
      <c r="A641" s="532"/>
      <c r="B641" s="288" t="s">
        <v>489</v>
      </c>
      <c r="C641" s="291"/>
      <c r="D641" s="291"/>
      <c r="E641" s="291"/>
      <c r="F641" s="291"/>
      <c r="G641" s="291"/>
      <c r="H641" s="291"/>
      <c r="I641" s="291"/>
      <c r="J641" s="291"/>
      <c r="K641" s="291"/>
      <c r="L641" s="291"/>
      <c r="M641" s="291"/>
      <c r="N641" s="291"/>
      <c r="O641" s="291"/>
      <c r="P641" s="291"/>
      <c r="Q641" s="291"/>
      <c r="R641" s="291"/>
      <c r="S641" s="291"/>
      <c r="T641" s="291"/>
      <c r="U641" s="291"/>
      <c r="V641" s="291"/>
      <c r="W641" s="291"/>
      <c r="X641" s="291"/>
      <c r="Y641" s="412"/>
      <c r="Z641" s="412"/>
      <c r="AA641" s="412"/>
      <c r="AB641" s="412"/>
      <c r="AC641" s="412"/>
      <c r="AD641" s="412"/>
      <c r="AE641" s="416"/>
      <c r="AF641" s="416"/>
      <c r="AG641" s="416"/>
      <c r="AH641" s="416"/>
      <c r="AI641" s="416"/>
      <c r="AJ641" s="416"/>
      <c r="AK641" s="416"/>
      <c r="AL641" s="416"/>
      <c r="AM641" s="517"/>
      <c r="AN641" s="631"/>
    </row>
    <row r="642" spans="1:40" hidden="1" outlineLevel="1">
      <c r="A642" s="532">
        <v>15</v>
      </c>
      <c r="B642" s="294" t="s">
        <v>494</v>
      </c>
      <c r="C642" s="291" t="s">
        <v>25</v>
      </c>
      <c r="D642" s="295"/>
      <c r="E642" s="295"/>
      <c r="F642" s="295"/>
      <c r="G642" s="295"/>
      <c r="H642" s="295"/>
      <c r="I642" s="295"/>
      <c r="J642" s="295"/>
      <c r="K642" s="295"/>
      <c r="L642" s="295"/>
      <c r="M642" s="295"/>
      <c r="N642" s="295">
        <v>0</v>
      </c>
      <c r="O642" s="295"/>
      <c r="P642" s="295"/>
      <c r="Q642" s="295"/>
      <c r="R642" s="295"/>
      <c r="S642" s="295"/>
      <c r="T642" s="295"/>
      <c r="U642" s="295"/>
      <c r="V642" s="295"/>
      <c r="W642" s="295"/>
      <c r="X642" s="295"/>
      <c r="Y642" s="410"/>
      <c r="Z642" s="410"/>
      <c r="AA642" s="410"/>
      <c r="AB642" s="410"/>
      <c r="AC642" s="410"/>
      <c r="AD642" s="410"/>
      <c r="AE642" s="410"/>
      <c r="AF642" s="410"/>
      <c r="AG642" s="410"/>
      <c r="AH642" s="410"/>
      <c r="AI642" s="410"/>
      <c r="AJ642" s="410"/>
      <c r="AK642" s="410"/>
      <c r="AL642" s="410"/>
      <c r="AM642" s="296">
        <f>SUM(Y642:AL642)</f>
        <v>0</v>
      </c>
    </row>
    <row r="643" spans="1:40" hidden="1" outlineLevel="1">
      <c r="A643" s="532"/>
      <c r="B643" s="294" t="s">
        <v>310</v>
      </c>
      <c r="C643" s="291" t="s">
        <v>163</v>
      </c>
      <c r="D643" s="295"/>
      <c r="E643" s="295"/>
      <c r="F643" s="295"/>
      <c r="G643" s="295"/>
      <c r="H643" s="295"/>
      <c r="I643" s="295"/>
      <c r="J643" s="295"/>
      <c r="K643" s="295"/>
      <c r="L643" s="295"/>
      <c r="M643" s="295"/>
      <c r="N643" s="295">
        <f>N642</f>
        <v>0</v>
      </c>
      <c r="O643" s="295"/>
      <c r="P643" s="295"/>
      <c r="Q643" s="295"/>
      <c r="R643" s="295"/>
      <c r="S643" s="295"/>
      <c r="T643" s="295"/>
      <c r="U643" s="295"/>
      <c r="V643" s="295"/>
      <c r="W643" s="295"/>
      <c r="X643" s="295"/>
      <c r="Y643" s="411">
        <f>Y642</f>
        <v>0</v>
      </c>
      <c r="Z643" s="411">
        <f t="shared" ref="Z643:AL643" si="1895">Z642</f>
        <v>0</v>
      </c>
      <c r="AA643" s="411">
        <f t="shared" si="1895"/>
        <v>0</v>
      </c>
      <c r="AB643" s="411">
        <f t="shared" si="1895"/>
        <v>0</v>
      </c>
      <c r="AC643" s="411">
        <f t="shared" si="1895"/>
        <v>0</v>
      </c>
      <c r="AD643" s="411">
        <f t="shared" si="1895"/>
        <v>0</v>
      </c>
      <c r="AE643" s="411">
        <f t="shared" si="1895"/>
        <v>0</v>
      </c>
      <c r="AF643" s="411">
        <f t="shared" si="1895"/>
        <v>0</v>
      </c>
      <c r="AG643" s="411">
        <f t="shared" si="1895"/>
        <v>0</v>
      </c>
      <c r="AH643" s="411">
        <f t="shared" si="1895"/>
        <v>0</v>
      </c>
      <c r="AI643" s="411">
        <f t="shared" si="1895"/>
        <v>0</v>
      </c>
      <c r="AJ643" s="411">
        <f t="shared" si="1895"/>
        <v>0</v>
      </c>
      <c r="AK643" s="411">
        <f t="shared" si="1895"/>
        <v>0</v>
      </c>
      <c r="AL643" s="411">
        <f t="shared" si="1895"/>
        <v>0</v>
      </c>
      <c r="AM643" s="297"/>
    </row>
    <row r="644" spans="1:40" hidden="1" outlineLevel="1">
      <c r="A644" s="532"/>
      <c r="B644" s="315"/>
      <c r="C644" s="305"/>
      <c r="D644" s="291"/>
      <c r="E644" s="291"/>
      <c r="F644" s="291"/>
      <c r="G644" s="291"/>
      <c r="H644" s="291"/>
      <c r="I644" s="291"/>
      <c r="J644" s="291"/>
      <c r="K644" s="291"/>
      <c r="L644" s="291"/>
      <c r="M644" s="291"/>
      <c r="N644" s="291"/>
      <c r="O644" s="291"/>
      <c r="P644" s="291"/>
      <c r="Q644" s="291"/>
      <c r="R644" s="291"/>
      <c r="S644" s="291"/>
      <c r="T644" s="291"/>
      <c r="U644" s="291"/>
      <c r="V644" s="291"/>
      <c r="W644" s="291"/>
      <c r="X644" s="291"/>
      <c r="Y644" s="412"/>
      <c r="Z644" s="412"/>
      <c r="AA644" s="412"/>
      <c r="AB644" s="412"/>
      <c r="AC644" s="412"/>
      <c r="AD644" s="412"/>
      <c r="AE644" s="412"/>
      <c r="AF644" s="412"/>
      <c r="AG644" s="412"/>
      <c r="AH644" s="412"/>
      <c r="AI644" s="412"/>
      <c r="AJ644" s="412"/>
      <c r="AK644" s="412"/>
      <c r="AL644" s="412"/>
      <c r="AM644" s="306"/>
    </row>
    <row r="645" spans="1:40" s="283" customFormat="1" hidden="1" outlineLevel="1">
      <c r="A645" s="532">
        <v>16</v>
      </c>
      <c r="B645" s="324" t="s">
        <v>490</v>
      </c>
      <c r="C645" s="291" t="s">
        <v>25</v>
      </c>
      <c r="D645" s="295"/>
      <c r="E645" s="295"/>
      <c r="F645" s="295"/>
      <c r="G645" s="295"/>
      <c r="H645" s="295"/>
      <c r="I645" s="295"/>
      <c r="J645" s="295"/>
      <c r="K645" s="295"/>
      <c r="L645" s="295"/>
      <c r="M645" s="295"/>
      <c r="N645" s="295">
        <v>0</v>
      </c>
      <c r="O645" s="295"/>
      <c r="P645" s="295"/>
      <c r="Q645" s="295"/>
      <c r="R645" s="295"/>
      <c r="S645" s="295"/>
      <c r="T645" s="295"/>
      <c r="U645" s="295"/>
      <c r="V645" s="295"/>
      <c r="W645" s="295"/>
      <c r="X645" s="295"/>
      <c r="Y645" s="410"/>
      <c r="Z645" s="410"/>
      <c r="AA645" s="410"/>
      <c r="AB645" s="410"/>
      <c r="AC645" s="410"/>
      <c r="AD645" s="410"/>
      <c r="AE645" s="410"/>
      <c r="AF645" s="410"/>
      <c r="AG645" s="410"/>
      <c r="AH645" s="410"/>
      <c r="AI645" s="410"/>
      <c r="AJ645" s="410"/>
      <c r="AK645" s="410"/>
      <c r="AL645" s="410"/>
      <c r="AM645" s="296">
        <f>SUM(Y645:AL645)</f>
        <v>0</v>
      </c>
    </row>
    <row r="646" spans="1:40" s="283" customFormat="1" hidden="1" outlineLevel="1">
      <c r="A646" s="532"/>
      <c r="B646" s="294" t="s">
        <v>310</v>
      </c>
      <c r="C646" s="291" t="s">
        <v>163</v>
      </c>
      <c r="D646" s="295"/>
      <c r="E646" s="295"/>
      <c r="F646" s="295"/>
      <c r="G646" s="295"/>
      <c r="H646" s="295"/>
      <c r="I646" s="295"/>
      <c r="J646" s="295"/>
      <c r="K646" s="295"/>
      <c r="L646" s="295"/>
      <c r="M646" s="295"/>
      <c r="N646" s="295">
        <f>N645</f>
        <v>0</v>
      </c>
      <c r="O646" s="295"/>
      <c r="P646" s="295"/>
      <c r="Q646" s="295"/>
      <c r="R646" s="295"/>
      <c r="S646" s="295"/>
      <c r="T646" s="295"/>
      <c r="U646" s="295"/>
      <c r="V646" s="295"/>
      <c r="W646" s="295"/>
      <c r="X646" s="295"/>
      <c r="Y646" s="411">
        <f>Y645</f>
        <v>0</v>
      </c>
      <c r="Z646" s="411">
        <f t="shared" ref="Z646:AL646" si="1896">Z645</f>
        <v>0</v>
      </c>
      <c r="AA646" s="411">
        <f t="shared" si="1896"/>
        <v>0</v>
      </c>
      <c r="AB646" s="411">
        <f t="shared" si="1896"/>
        <v>0</v>
      </c>
      <c r="AC646" s="411">
        <f t="shared" si="1896"/>
        <v>0</v>
      </c>
      <c r="AD646" s="411">
        <f t="shared" si="1896"/>
        <v>0</v>
      </c>
      <c r="AE646" s="411">
        <f t="shared" si="1896"/>
        <v>0</v>
      </c>
      <c r="AF646" s="411">
        <f t="shared" si="1896"/>
        <v>0</v>
      </c>
      <c r="AG646" s="411">
        <f t="shared" si="1896"/>
        <v>0</v>
      </c>
      <c r="AH646" s="411">
        <f t="shared" si="1896"/>
        <v>0</v>
      </c>
      <c r="AI646" s="411">
        <f t="shared" si="1896"/>
        <v>0</v>
      </c>
      <c r="AJ646" s="411">
        <f t="shared" si="1896"/>
        <v>0</v>
      </c>
      <c r="AK646" s="411">
        <f t="shared" si="1896"/>
        <v>0</v>
      </c>
      <c r="AL646" s="411">
        <f t="shared" si="1896"/>
        <v>0</v>
      </c>
      <c r="AM646" s="297"/>
    </row>
    <row r="647" spans="1:40" s="283" customFormat="1" hidden="1" outlineLevel="1">
      <c r="A647" s="532"/>
      <c r="B647" s="324"/>
      <c r="C647" s="291"/>
      <c r="D647" s="291"/>
      <c r="E647" s="291"/>
      <c r="F647" s="291"/>
      <c r="G647" s="291"/>
      <c r="H647" s="291"/>
      <c r="I647" s="291"/>
      <c r="J647" s="291"/>
      <c r="K647" s="291"/>
      <c r="L647" s="291"/>
      <c r="M647" s="291"/>
      <c r="N647" s="291"/>
      <c r="O647" s="291"/>
      <c r="P647" s="291"/>
      <c r="Q647" s="291"/>
      <c r="R647" s="291"/>
      <c r="S647" s="291"/>
      <c r="T647" s="291"/>
      <c r="U647" s="291"/>
      <c r="V647" s="291"/>
      <c r="W647" s="291"/>
      <c r="X647" s="291"/>
      <c r="Y647" s="412"/>
      <c r="Z647" s="412"/>
      <c r="AA647" s="412"/>
      <c r="AB647" s="412"/>
      <c r="AC647" s="412"/>
      <c r="AD647" s="412"/>
      <c r="AE647" s="416"/>
      <c r="AF647" s="416"/>
      <c r="AG647" s="416"/>
      <c r="AH647" s="416"/>
      <c r="AI647" s="416"/>
      <c r="AJ647" s="416"/>
      <c r="AK647" s="416"/>
      <c r="AL647" s="416"/>
      <c r="AM647" s="313"/>
    </row>
    <row r="648" spans="1:40" ht="15.75" hidden="1" outlineLevel="1">
      <c r="A648" s="532"/>
      <c r="B648" s="519" t="s">
        <v>495</v>
      </c>
      <c r="C648" s="320"/>
      <c r="D648" s="290"/>
      <c r="E648" s="289"/>
      <c r="F648" s="289"/>
      <c r="G648" s="289"/>
      <c r="H648" s="289"/>
      <c r="I648" s="289"/>
      <c r="J648" s="289"/>
      <c r="K648" s="289"/>
      <c r="L648" s="289"/>
      <c r="M648" s="289"/>
      <c r="N648" s="290"/>
      <c r="O648" s="289"/>
      <c r="P648" s="289"/>
      <c r="Q648" s="289"/>
      <c r="R648" s="289"/>
      <c r="S648" s="289"/>
      <c r="T648" s="289"/>
      <c r="U648" s="289"/>
      <c r="V648" s="289"/>
      <c r="W648" s="289"/>
      <c r="X648" s="289"/>
      <c r="Y648" s="414"/>
      <c r="Z648" s="414"/>
      <c r="AA648" s="414"/>
      <c r="AB648" s="414"/>
      <c r="AC648" s="414"/>
      <c r="AD648" s="414"/>
      <c r="AE648" s="414"/>
      <c r="AF648" s="414"/>
      <c r="AG648" s="414"/>
      <c r="AH648" s="414"/>
      <c r="AI648" s="414"/>
      <c r="AJ648" s="414"/>
      <c r="AK648" s="414"/>
      <c r="AL648" s="414"/>
      <c r="AM648" s="292"/>
    </row>
    <row r="649" spans="1:40" hidden="1" outlineLevel="1">
      <c r="A649" s="532">
        <v>17</v>
      </c>
      <c r="B649" s="428" t="s">
        <v>112</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40"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40" hidden="1" outlineLevel="1">
      <c r="A651" s="532"/>
      <c r="B651" s="294"/>
      <c r="C651" s="291"/>
      <c r="D651" s="291"/>
      <c r="E651" s="291"/>
      <c r="F651" s="291"/>
      <c r="G651" s="291"/>
      <c r="H651" s="291"/>
      <c r="I651" s="291"/>
      <c r="J651" s="291"/>
      <c r="K651" s="291"/>
      <c r="L651" s="291"/>
      <c r="M651" s="291"/>
      <c r="N651" s="291"/>
      <c r="O651" s="291"/>
      <c r="P651" s="291"/>
      <c r="Q651" s="291"/>
      <c r="R651" s="291"/>
      <c r="S651" s="291"/>
      <c r="T651" s="291"/>
      <c r="U651" s="291"/>
      <c r="V651" s="291"/>
      <c r="W651" s="291"/>
      <c r="X651" s="291"/>
      <c r="Y651" s="422"/>
      <c r="Z651" s="425"/>
      <c r="AA651" s="425"/>
      <c r="AB651" s="425"/>
      <c r="AC651" s="425"/>
      <c r="AD651" s="425"/>
      <c r="AE651" s="425"/>
      <c r="AF651" s="425"/>
      <c r="AG651" s="425"/>
      <c r="AH651" s="425"/>
      <c r="AI651" s="425"/>
      <c r="AJ651" s="425"/>
      <c r="AK651" s="425"/>
      <c r="AL651" s="425"/>
      <c r="AM651" s="306"/>
    </row>
    <row r="652" spans="1:40" hidden="1" outlineLevel="1">
      <c r="A652" s="532">
        <v>18</v>
      </c>
      <c r="B652" s="428" t="s">
        <v>109</v>
      </c>
      <c r="C652" s="291" t="s">
        <v>25</v>
      </c>
      <c r="D652" s="295"/>
      <c r="E652" s="295"/>
      <c r="F652" s="295"/>
      <c r="G652" s="295"/>
      <c r="H652" s="295"/>
      <c r="I652" s="295"/>
      <c r="J652" s="295"/>
      <c r="K652" s="295"/>
      <c r="L652" s="295"/>
      <c r="M652" s="295"/>
      <c r="N652" s="295">
        <v>12</v>
      </c>
      <c r="O652" s="295"/>
      <c r="P652" s="295"/>
      <c r="Q652" s="295"/>
      <c r="R652" s="295"/>
      <c r="S652" s="295"/>
      <c r="T652" s="295"/>
      <c r="U652" s="295"/>
      <c r="V652" s="295"/>
      <c r="W652" s="295"/>
      <c r="X652" s="295"/>
      <c r="Y652" s="426"/>
      <c r="Z652" s="410"/>
      <c r="AA652" s="410"/>
      <c r="AB652" s="410"/>
      <c r="AC652" s="410"/>
      <c r="AD652" s="410"/>
      <c r="AE652" s="410"/>
      <c r="AF652" s="415"/>
      <c r="AG652" s="415"/>
      <c r="AH652" s="415"/>
      <c r="AI652" s="415"/>
      <c r="AJ652" s="415"/>
      <c r="AK652" s="415"/>
      <c r="AL652" s="415"/>
      <c r="AM652" s="296">
        <f>SUM(Y652:AL652)</f>
        <v>0</v>
      </c>
    </row>
    <row r="653" spans="1:40" hidden="1" outlineLevel="1">
      <c r="A653" s="532"/>
      <c r="B653" s="294" t="s">
        <v>310</v>
      </c>
      <c r="C653" s="291" t="s">
        <v>163</v>
      </c>
      <c r="D653" s="295"/>
      <c r="E653" s="295"/>
      <c r="F653" s="295"/>
      <c r="G653" s="295"/>
      <c r="H653" s="295"/>
      <c r="I653" s="295"/>
      <c r="J653" s="295"/>
      <c r="K653" s="295"/>
      <c r="L653" s="295"/>
      <c r="M653" s="295"/>
      <c r="N653" s="295">
        <f>N652</f>
        <v>12</v>
      </c>
      <c r="O653" s="295"/>
      <c r="P653" s="295"/>
      <c r="Q653" s="295"/>
      <c r="R653" s="295"/>
      <c r="S653" s="295"/>
      <c r="T653" s="295"/>
      <c r="U653" s="295"/>
      <c r="V653" s="295"/>
      <c r="W653" s="295"/>
      <c r="X653" s="295"/>
      <c r="Y653" s="411">
        <f>Y652</f>
        <v>0</v>
      </c>
      <c r="Z653" s="411">
        <f t="shared" ref="Z653:AL653" si="1898">Z652</f>
        <v>0</v>
      </c>
      <c r="AA653" s="411">
        <f t="shared" si="1898"/>
        <v>0</v>
      </c>
      <c r="AB653" s="411">
        <f t="shared" si="1898"/>
        <v>0</v>
      </c>
      <c r="AC653" s="411">
        <f t="shared" si="1898"/>
        <v>0</v>
      </c>
      <c r="AD653" s="411">
        <f t="shared" si="1898"/>
        <v>0</v>
      </c>
      <c r="AE653" s="411">
        <f t="shared" si="1898"/>
        <v>0</v>
      </c>
      <c r="AF653" s="411">
        <f t="shared" si="1898"/>
        <v>0</v>
      </c>
      <c r="AG653" s="411">
        <f t="shared" si="1898"/>
        <v>0</v>
      </c>
      <c r="AH653" s="411">
        <f t="shared" si="1898"/>
        <v>0</v>
      </c>
      <c r="AI653" s="411">
        <f t="shared" si="1898"/>
        <v>0</v>
      </c>
      <c r="AJ653" s="411">
        <f t="shared" si="1898"/>
        <v>0</v>
      </c>
      <c r="AK653" s="411">
        <f t="shared" si="1898"/>
        <v>0</v>
      </c>
      <c r="AL653" s="411">
        <f t="shared" si="1898"/>
        <v>0</v>
      </c>
      <c r="AM653" s="306"/>
    </row>
    <row r="654" spans="1:40" hidden="1" outlineLevel="1">
      <c r="A654" s="532"/>
      <c r="B654" s="322"/>
      <c r="C654" s="291"/>
      <c r="D654" s="291"/>
      <c r="E654" s="291"/>
      <c r="F654" s="291"/>
      <c r="G654" s="291"/>
      <c r="H654" s="291"/>
      <c r="I654" s="291"/>
      <c r="J654" s="291"/>
      <c r="K654" s="291"/>
      <c r="L654" s="291"/>
      <c r="M654" s="291"/>
      <c r="N654" s="291"/>
      <c r="O654" s="291"/>
      <c r="P654" s="291"/>
      <c r="Q654" s="291"/>
      <c r="R654" s="291"/>
      <c r="S654" s="291"/>
      <c r="T654" s="291"/>
      <c r="U654" s="291"/>
      <c r="V654" s="291"/>
      <c r="W654" s="291"/>
      <c r="X654" s="291"/>
      <c r="Y654" s="423"/>
      <c r="Z654" s="424"/>
      <c r="AA654" s="424"/>
      <c r="AB654" s="424"/>
      <c r="AC654" s="424"/>
      <c r="AD654" s="424"/>
      <c r="AE654" s="424"/>
      <c r="AF654" s="424"/>
      <c r="AG654" s="424"/>
      <c r="AH654" s="424"/>
      <c r="AI654" s="424"/>
      <c r="AJ654" s="424"/>
      <c r="AK654" s="424"/>
      <c r="AL654" s="424"/>
      <c r="AM654" s="297"/>
    </row>
    <row r="655" spans="1:40" hidden="1" outlineLevel="1">
      <c r="A655" s="532">
        <v>19</v>
      </c>
      <c r="B655" s="428" t="s">
        <v>111</v>
      </c>
      <c r="C655" s="291" t="s">
        <v>25</v>
      </c>
      <c r="D655" s="295"/>
      <c r="E655" s="295"/>
      <c r="F655" s="295"/>
      <c r="G655" s="295"/>
      <c r="H655" s="295"/>
      <c r="I655" s="295"/>
      <c r="J655" s="295"/>
      <c r="K655" s="295"/>
      <c r="L655" s="295"/>
      <c r="M655" s="295"/>
      <c r="N655" s="295">
        <v>12</v>
      </c>
      <c r="O655" s="295"/>
      <c r="P655" s="295"/>
      <c r="Q655" s="295"/>
      <c r="R655" s="295"/>
      <c r="S655" s="295"/>
      <c r="T655" s="295"/>
      <c r="U655" s="295"/>
      <c r="V655" s="295"/>
      <c r="W655" s="295"/>
      <c r="X655" s="295"/>
      <c r="Y655" s="426"/>
      <c r="Z655" s="410"/>
      <c r="AA655" s="410"/>
      <c r="AB655" s="410"/>
      <c r="AC655" s="410"/>
      <c r="AD655" s="410"/>
      <c r="AE655" s="410"/>
      <c r="AF655" s="415"/>
      <c r="AG655" s="415"/>
      <c r="AH655" s="415"/>
      <c r="AI655" s="415"/>
      <c r="AJ655" s="415"/>
      <c r="AK655" s="415"/>
      <c r="AL655" s="415"/>
      <c r="AM655" s="296">
        <f>SUM(Y655:AL655)</f>
        <v>0</v>
      </c>
    </row>
    <row r="656" spans="1:40" hidden="1" outlineLevel="1">
      <c r="A656" s="532"/>
      <c r="B656" s="294" t="s">
        <v>310</v>
      </c>
      <c r="C656" s="291" t="s">
        <v>163</v>
      </c>
      <c r="D656" s="295"/>
      <c r="E656" s="295"/>
      <c r="F656" s="295"/>
      <c r="G656" s="295"/>
      <c r="H656" s="295"/>
      <c r="I656" s="295"/>
      <c r="J656" s="295"/>
      <c r="K656" s="295"/>
      <c r="L656" s="295"/>
      <c r="M656" s="295"/>
      <c r="N656" s="295">
        <f>N655</f>
        <v>12</v>
      </c>
      <c r="O656" s="295"/>
      <c r="P656" s="295"/>
      <c r="Q656" s="295"/>
      <c r="R656" s="295"/>
      <c r="S656" s="295"/>
      <c r="T656" s="295"/>
      <c r="U656" s="295"/>
      <c r="V656" s="295"/>
      <c r="W656" s="295"/>
      <c r="X656" s="295"/>
      <c r="Y656" s="411">
        <f>Y655</f>
        <v>0</v>
      </c>
      <c r="Z656" s="411">
        <f t="shared" ref="Z656:AL656" si="1899">Z655</f>
        <v>0</v>
      </c>
      <c r="AA656" s="411">
        <f t="shared" si="1899"/>
        <v>0</v>
      </c>
      <c r="AB656" s="411">
        <f t="shared" si="1899"/>
        <v>0</v>
      </c>
      <c r="AC656" s="411">
        <f t="shared" si="1899"/>
        <v>0</v>
      </c>
      <c r="AD656" s="411">
        <f t="shared" si="1899"/>
        <v>0</v>
      </c>
      <c r="AE656" s="411">
        <f t="shared" si="1899"/>
        <v>0</v>
      </c>
      <c r="AF656" s="411">
        <f t="shared" si="1899"/>
        <v>0</v>
      </c>
      <c r="AG656" s="411">
        <f t="shared" si="1899"/>
        <v>0</v>
      </c>
      <c r="AH656" s="411">
        <f t="shared" si="1899"/>
        <v>0</v>
      </c>
      <c r="AI656" s="411">
        <f t="shared" si="1899"/>
        <v>0</v>
      </c>
      <c r="AJ656" s="411">
        <f t="shared" si="1899"/>
        <v>0</v>
      </c>
      <c r="AK656" s="411">
        <f t="shared" si="1899"/>
        <v>0</v>
      </c>
      <c r="AL656" s="411">
        <f t="shared" si="1899"/>
        <v>0</v>
      </c>
      <c r="AM656" s="297"/>
    </row>
    <row r="657" spans="1:39" hidden="1" outlineLevel="1">
      <c r="A657" s="532"/>
      <c r="B657" s="322"/>
      <c r="C657" s="291"/>
      <c r="D657" s="291"/>
      <c r="E657" s="291"/>
      <c r="F657" s="291"/>
      <c r="G657" s="291"/>
      <c r="H657" s="291"/>
      <c r="I657" s="291"/>
      <c r="J657" s="291"/>
      <c r="K657" s="291"/>
      <c r="L657" s="291"/>
      <c r="M657" s="291"/>
      <c r="N657" s="291"/>
      <c r="O657" s="291"/>
      <c r="P657" s="291"/>
      <c r="Q657" s="291"/>
      <c r="R657" s="291"/>
      <c r="S657" s="291"/>
      <c r="T657" s="291"/>
      <c r="U657" s="291"/>
      <c r="V657" s="291"/>
      <c r="W657" s="291"/>
      <c r="X657" s="291"/>
      <c r="Y657" s="412"/>
      <c r="Z657" s="412"/>
      <c r="AA657" s="412"/>
      <c r="AB657" s="412"/>
      <c r="AC657" s="412"/>
      <c r="AD657" s="412"/>
      <c r="AE657" s="412"/>
      <c r="AF657" s="412"/>
      <c r="AG657" s="412"/>
      <c r="AH657" s="412"/>
      <c r="AI657" s="412"/>
      <c r="AJ657" s="412"/>
      <c r="AK657" s="412"/>
      <c r="AL657" s="412"/>
      <c r="AM657" s="306"/>
    </row>
    <row r="658" spans="1:39" hidden="1" outlineLevel="1">
      <c r="A658" s="532">
        <v>20</v>
      </c>
      <c r="B658" s="428" t="s">
        <v>110</v>
      </c>
      <c r="C658" s="291" t="s">
        <v>25</v>
      </c>
      <c r="D658" s="295"/>
      <c r="E658" s="295"/>
      <c r="F658" s="295"/>
      <c r="G658" s="295"/>
      <c r="H658" s="295"/>
      <c r="I658" s="295"/>
      <c r="J658" s="295"/>
      <c r="K658" s="295"/>
      <c r="L658" s="295"/>
      <c r="M658" s="295"/>
      <c r="N658" s="295">
        <v>12</v>
      </c>
      <c r="O658" s="295"/>
      <c r="P658" s="295"/>
      <c r="Q658" s="295"/>
      <c r="R658" s="295"/>
      <c r="S658" s="295"/>
      <c r="T658" s="295"/>
      <c r="U658" s="295"/>
      <c r="V658" s="295"/>
      <c r="W658" s="295"/>
      <c r="X658" s="295"/>
      <c r="Y658" s="426"/>
      <c r="Z658" s="410"/>
      <c r="AA658" s="410"/>
      <c r="AB658" s="410"/>
      <c r="AC658" s="410"/>
      <c r="AD658" s="410"/>
      <c r="AE658" s="410"/>
      <c r="AF658" s="415"/>
      <c r="AG658" s="415"/>
      <c r="AH658" s="415"/>
      <c r="AI658" s="415"/>
      <c r="AJ658" s="415"/>
      <c r="AK658" s="415"/>
      <c r="AL658" s="415"/>
      <c r="AM658" s="296">
        <f>SUM(Y658:AL658)</f>
        <v>0</v>
      </c>
    </row>
    <row r="659" spans="1:39" hidden="1" outlineLevel="1">
      <c r="A659" s="532"/>
      <c r="B659" s="294" t="s">
        <v>310</v>
      </c>
      <c r="C659" s="291" t="s">
        <v>163</v>
      </c>
      <c r="D659" s="295"/>
      <c r="E659" s="295"/>
      <c r="F659" s="295"/>
      <c r="G659" s="295"/>
      <c r="H659" s="295"/>
      <c r="I659" s="295"/>
      <c r="J659" s="295"/>
      <c r="K659" s="295"/>
      <c r="L659" s="295"/>
      <c r="M659" s="295"/>
      <c r="N659" s="295">
        <f>N658</f>
        <v>12</v>
      </c>
      <c r="O659" s="295"/>
      <c r="P659" s="295"/>
      <c r="Q659" s="295"/>
      <c r="R659" s="295"/>
      <c r="S659" s="295"/>
      <c r="T659" s="295"/>
      <c r="U659" s="295"/>
      <c r="V659" s="295"/>
      <c r="W659" s="295"/>
      <c r="X659" s="295"/>
      <c r="Y659" s="411">
        <f>Y658</f>
        <v>0</v>
      </c>
      <c r="Z659" s="411">
        <f t="shared" ref="Z659:AL659" si="1900">Z658</f>
        <v>0</v>
      </c>
      <c r="AA659" s="411">
        <f t="shared" si="1900"/>
        <v>0</v>
      </c>
      <c r="AB659" s="411">
        <f t="shared" si="1900"/>
        <v>0</v>
      </c>
      <c r="AC659" s="411">
        <f t="shared" si="1900"/>
        <v>0</v>
      </c>
      <c r="AD659" s="411">
        <f t="shared" si="1900"/>
        <v>0</v>
      </c>
      <c r="AE659" s="411">
        <f t="shared" si="1900"/>
        <v>0</v>
      </c>
      <c r="AF659" s="411">
        <f t="shared" si="1900"/>
        <v>0</v>
      </c>
      <c r="AG659" s="411">
        <f t="shared" si="1900"/>
        <v>0</v>
      </c>
      <c r="AH659" s="411">
        <f t="shared" si="1900"/>
        <v>0</v>
      </c>
      <c r="AI659" s="411">
        <f t="shared" si="1900"/>
        <v>0</v>
      </c>
      <c r="AJ659" s="411">
        <f t="shared" si="1900"/>
        <v>0</v>
      </c>
      <c r="AK659" s="411">
        <f t="shared" si="1900"/>
        <v>0</v>
      </c>
      <c r="AL659" s="411">
        <f t="shared" si="1900"/>
        <v>0</v>
      </c>
      <c r="AM659" s="306"/>
    </row>
    <row r="660" spans="1:39" ht="15.75" outlineLevel="1">
      <c r="A660" s="532"/>
      <c r="B660" s="323"/>
      <c r="C660" s="300"/>
      <c r="D660" s="291"/>
      <c r="E660" s="291"/>
      <c r="F660" s="291"/>
      <c r="G660" s="291"/>
      <c r="H660" s="291"/>
      <c r="I660" s="291"/>
      <c r="J660" s="291"/>
      <c r="K660" s="291"/>
      <c r="L660" s="291"/>
      <c r="M660" s="291"/>
      <c r="N660" s="300"/>
      <c r="O660" s="291"/>
      <c r="P660" s="291"/>
      <c r="Q660" s="291"/>
      <c r="R660" s="291"/>
      <c r="S660" s="291"/>
      <c r="T660" s="291"/>
      <c r="U660" s="291"/>
      <c r="V660" s="291"/>
      <c r="W660" s="291"/>
      <c r="X660" s="291"/>
      <c r="Y660" s="412"/>
      <c r="Z660" s="412"/>
      <c r="AA660" s="412"/>
      <c r="AB660" s="412"/>
      <c r="AC660" s="412"/>
      <c r="AD660" s="412"/>
      <c r="AE660" s="412"/>
      <c r="AF660" s="412"/>
      <c r="AG660" s="412"/>
      <c r="AH660" s="412"/>
      <c r="AI660" s="412"/>
      <c r="AJ660" s="412"/>
      <c r="AK660" s="412"/>
      <c r="AL660" s="412"/>
      <c r="AM660" s="306"/>
    </row>
    <row r="661" spans="1:39" ht="15.75" outlineLevel="1">
      <c r="A661" s="532"/>
      <c r="B661" s="518" t="s">
        <v>502</v>
      </c>
      <c r="C661" s="291"/>
      <c r="D661" s="291"/>
      <c r="E661" s="291"/>
      <c r="F661" s="291"/>
      <c r="G661" s="291"/>
      <c r="H661" s="291"/>
      <c r="I661" s="291"/>
      <c r="J661" s="291"/>
      <c r="K661" s="291"/>
      <c r="L661" s="291"/>
      <c r="M661" s="291"/>
      <c r="N661" s="291"/>
      <c r="O661" s="291"/>
      <c r="P661" s="291"/>
      <c r="Q661" s="291"/>
      <c r="R661" s="291"/>
      <c r="S661" s="291"/>
      <c r="T661" s="291"/>
      <c r="U661" s="291"/>
      <c r="V661" s="291"/>
      <c r="W661" s="291"/>
      <c r="X661" s="291"/>
      <c r="Y661" s="422"/>
      <c r="Z661" s="425"/>
      <c r="AA661" s="425"/>
      <c r="AB661" s="425"/>
      <c r="AC661" s="425"/>
      <c r="AD661" s="425"/>
      <c r="AE661" s="425"/>
      <c r="AF661" s="425"/>
      <c r="AG661" s="425"/>
      <c r="AH661" s="425"/>
      <c r="AI661" s="425"/>
      <c r="AJ661" s="425"/>
      <c r="AK661" s="425"/>
      <c r="AL661" s="425"/>
      <c r="AM661" s="306"/>
    </row>
    <row r="662" spans="1:39" ht="15.75" outlineLevel="1">
      <c r="A662" s="532"/>
      <c r="B662" s="504" t="s">
        <v>498</v>
      </c>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outlineLevel="1">
      <c r="A663" s="532">
        <v>21</v>
      </c>
      <c r="B663" s="428" t="s">
        <v>715</v>
      </c>
      <c r="C663" s="291" t="s">
        <v>718</v>
      </c>
      <c r="D663" s="295">
        <v>111076</v>
      </c>
      <c r="E663" s="295">
        <f>D663-(D663-F663)/2</f>
        <v>110619.5</v>
      </c>
      <c r="F663" s="295">
        <v>110163</v>
      </c>
      <c r="G663" s="295"/>
      <c r="H663" s="295"/>
      <c r="I663" s="295"/>
      <c r="J663" s="295"/>
      <c r="K663" s="295"/>
      <c r="L663" s="295"/>
      <c r="M663" s="295"/>
      <c r="N663" s="291"/>
      <c r="O663" s="295"/>
      <c r="P663" s="295"/>
      <c r="Q663" s="295"/>
      <c r="R663" s="295"/>
      <c r="S663" s="295"/>
      <c r="T663" s="295"/>
      <c r="U663" s="295"/>
      <c r="V663" s="295"/>
      <c r="W663" s="295"/>
      <c r="X663" s="295"/>
      <c r="Y663" s="410">
        <v>1</v>
      </c>
      <c r="Z663" s="410"/>
      <c r="AA663" s="410"/>
      <c r="AB663" s="410"/>
      <c r="AC663" s="410"/>
      <c r="AD663" s="410"/>
      <c r="AE663" s="410"/>
      <c r="AF663" s="410"/>
      <c r="AG663" s="410"/>
      <c r="AH663" s="410"/>
      <c r="AI663" s="410"/>
      <c r="AJ663" s="410"/>
      <c r="AK663" s="410"/>
      <c r="AL663" s="410"/>
      <c r="AM663" s="296">
        <f>SUM(Y663:AL663)</f>
        <v>1</v>
      </c>
    </row>
    <row r="664" spans="1:39"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 si="1901">Z663</f>
        <v>0</v>
      </c>
      <c r="AA664" s="411">
        <f t="shared" ref="AA664" si="1902">AA663</f>
        <v>0</v>
      </c>
      <c r="AB664" s="411">
        <f t="shared" ref="AB664" si="1903">AB663</f>
        <v>0</v>
      </c>
      <c r="AC664" s="411">
        <f t="shared" ref="AC664" si="1904">AC663</f>
        <v>0</v>
      </c>
      <c r="AD664" s="411">
        <f t="shared" ref="AD664" si="1905">AD663</f>
        <v>0</v>
      </c>
      <c r="AE664" s="411">
        <f t="shared" ref="AE664" si="1906">AE663</f>
        <v>0</v>
      </c>
      <c r="AF664" s="411">
        <f t="shared" ref="AF664" si="1907">AF663</f>
        <v>0</v>
      </c>
      <c r="AG664" s="411">
        <f t="shared" ref="AG664" si="1908">AG663</f>
        <v>0</v>
      </c>
      <c r="AH664" s="411">
        <f t="shared" ref="AH664" si="1909">AH663</f>
        <v>0</v>
      </c>
      <c r="AI664" s="411">
        <f t="shared" ref="AI664" si="1910">AI663</f>
        <v>0</v>
      </c>
      <c r="AJ664" s="411">
        <f t="shared" ref="AJ664" si="1911">AJ663</f>
        <v>0</v>
      </c>
      <c r="AK664" s="411">
        <f t="shared" ref="AK664" si="1912">AK663</f>
        <v>0</v>
      </c>
      <c r="AL664" s="411">
        <f t="shared" ref="AL664" si="1913">AL663</f>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22"/>
      <c r="Z665" s="425"/>
      <c r="AA665" s="425"/>
      <c r="AB665" s="425"/>
      <c r="AC665" s="425"/>
      <c r="AD665" s="425"/>
      <c r="AE665" s="425"/>
      <c r="AF665" s="425"/>
      <c r="AG665" s="425"/>
      <c r="AH665" s="425"/>
      <c r="AI665" s="425"/>
      <c r="AJ665" s="425"/>
      <c r="AK665" s="425"/>
      <c r="AL665" s="425"/>
      <c r="AM665" s="306"/>
    </row>
    <row r="666" spans="1:39" ht="30" outlineLevel="1">
      <c r="A666" s="532">
        <v>22</v>
      </c>
      <c r="B666" s="428" t="s">
        <v>114</v>
      </c>
      <c r="C666" s="291" t="s">
        <v>718</v>
      </c>
      <c r="D666" s="295">
        <v>28980</v>
      </c>
      <c r="E666" s="295">
        <f>D666-(D666-F666)/2</f>
        <v>28980</v>
      </c>
      <c r="F666" s="295">
        <v>28980</v>
      </c>
      <c r="G666" s="295"/>
      <c r="H666" s="295"/>
      <c r="I666" s="295"/>
      <c r="J666" s="295"/>
      <c r="K666" s="295"/>
      <c r="L666" s="295"/>
      <c r="M666" s="295"/>
      <c r="N666" s="291"/>
      <c r="O666" s="295"/>
      <c r="P666" s="295"/>
      <c r="Q666" s="295"/>
      <c r="R666" s="295"/>
      <c r="S666" s="295"/>
      <c r="T666" s="295"/>
      <c r="U666" s="295"/>
      <c r="V666" s="295"/>
      <c r="W666" s="295"/>
      <c r="X666" s="295"/>
      <c r="Y666" s="410">
        <v>1</v>
      </c>
      <c r="Z666" s="410"/>
      <c r="AA666" s="410"/>
      <c r="AB666" s="410"/>
      <c r="AC666" s="410"/>
      <c r="AD666" s="410"/>
      <c r="AE666" s="410"/>
      <c r="AF666" s="410"/>
      <c r="AG666" s="410"/>
      <c r="AH666" s="410"/>
      <c r="AI666" s="410"/>
      <c r="AJ666" s="410"/>
      <c r="AK666" s="410"/>
      <c r="AL666" s="410"/>
      <c r="AM666" s="296">
        <f>SUM(Y666:AL666)</f>
        <v>1</v>
      </c>
    </row>
    <row r="667" spans="1:39" outlineLevel="1">
      <c r="A667" s="532"/>
      <c r="B667" s="294" t="s">
        <v>310</v>
      </c>
      <c r="C667" s="291" t="s">
        <v>163</v>
      </c>
      <c r="D667" s="295"/>
      <c r="E667" s="295"/>
      <c r="F667" s="295"/>
      <c r="G667" s="295"/>
      <c r="H667" s="295"/>
      <c r="I667" s="295"/>
      <c r="J667" s="295"/>
      <c r="K667" s="295"/>
      <c r="L667" s="295"/>
      <c r="M667" s="295"/>
      <c r="N667" s="291"/>
      <c r="O667" s="295"/>
      <c r="P667" s="295"/>
      <c r="Q667" s="295"/>
      <c r="R667" s="295"/>
      <c r="S667" s="295"/>
      <c r="T667" s="295"/>
      <c r="U667" s="295"/>
      <c r="V667" s="295"/>
      <c r="W667" s="295"/>
      <c r="X667" s="295"/>
      <c r="Y667" s="411">
        <f>Y666</f>
        <v>1</v>
      </c>
      <c r="Z667" s="411">
        <f t="shared" ref="Z667" si="1914">Z666</f>
        <v>0</v>
      </c>
      <c r="AA667" s="411">
        <f t="shared" ref="AA667" si="1915">AA666</f>
        <v>0</v>
      </c>
      <c r="AB667" s="411">
        <f t="shared" ref="AB667" si="1916">AB666</f>
        <v>0</v>
      </c>
      <c r="AC667" s="411">
        <f t="shared" ref="AC667" si="1917">AC666</f>
        <v>0</v>
      </c>
      <c r="AD667" s="411">
        <f t="shared" ref="AD667" si="1918">AD666</f>
        <v>0</v>
      </c>
      <c r="AE667" s="411">
        <f t="shared" ref="AE667" si="1919">AE666</f>
        <v>0</v>
      </c>
      <c r="AF667" s="411">
        <f t="shared" ref="AF667" si="1920">AF666</f>
        <v>0</v>
      </c>
      <c r="AG667" s="411">
        <f t="shared" ref="AG667" si="1921">AG666</f>
        <v>0</v>
      </c>
      <c r="AH667" s="411">
        <f t="shared" ref="AH667" si="1922">AH666</f>
        <v>0</v>
      </c>
      <c r="AI667" s="411">
        <f t="shared" ref="AI667" si="1923">AI666</f>
        <v>0</v>
      </c>
      <c r="AJ667" s="411">
        <f t="shared" ref="AJ667" si="1924">AJ666</f>
        <v>0</v>
      </c>
      <c r="AK667" s="411">
        <f t="shared" ref="AK667" si="1925">AK666</f>
        <v>0</v>
      </c>
      <c r="AL667" s="411">
        <f t="shared" ref="AL667" si="1926">AL666</f>
        <v>0</v>
      </c>
      <c r="AM667" s="306"/>
    </row>
    <row r="668" spans="1:39" outlineLevel="1">
      <c r="A668" s="532"/>
      <c r="B668" s="294"/>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22"/>
      <c r="Z668" s="425"/>
      <c r="AA668" s="425"/>
      <c r="AB668" s="425"/>
      <c r="AC668" s="425"/>
      <c r="AD668" s="425"/>
      <c r="AE668" s="425"/>
      <c r="AF668" s="425"/>
      <c r="AG668" s="425"/>
      <c r="AH668" s="425"/>
      <c r="AI668" s="425"/>
      <c r="AJ668" s="425"/>
      <c r="AK668" s="425"/>
      <c r="AL668" s="425"/>
      <c r="AM668" s="306"/>
    </row>
    <row r="669" spans="1:39" ht="30" outlineLevel="1">
      <c r="A669" s="532">
        <v>23</v>
      </c>
      <c r="B669" s="428" t="s">
        <v>115</v>
      </c>
      <c r="C669" s="291" t="s">
        <v>25</v>
      </c>
      <c r="D669" s="295"/>
      <c r="E669" s="295"/>
      <c r="F669" s="295"/>
      <c r="G669" s="295"/>
      <c r="H669" s="295"/>
      <c r="I669" s="295"/>
      <c r="J669" s="295"/>
      <c r="K669" s="295"/>
      <c r="L669" s="295"/>
      <c r="M669" s="295"/>
      <c r="N669" s="291"/>
      <c r="O669" s="295"/>
      <c r="P669" s="295"/>
      <c r="Q669" s="295"/>
      <c r="R669" s="295"/>
      <c r="S669" s="295"/>
      <c r="T669" s="295"/>
      <c r="U669" s="295"/>
      <c r="V669" s="295"/>
      <c r="W669" s="295"/>
      <c r="X669" s="295"/>
      <c r="Y669" s="410"/>
      <c r="Z669" s="410"/>
      <c r="AA669" s="410"/>
      <c r="AB669" s="410"/>
      <c r="AC669" s="410"/>
      <c r="AD669" s="410"/>
      <c r="AE669" s="410"/>
      <c r="AF669" s="410"/>
      <c r="AG669" s="410"/>
      <c r="AH669" s="410"/>
      <c r="AI669" s="410"/>
      <c r="AJ669" s="410"/>
      <c r="AK669" s="410"/>
      <c r="AL669" s="410"/>
      <c r="AM669" s="296">
        <f>SUM(Y669:AL669)</f>
        <v>0</v>
      </c>
    </row>
    <row r="670" spans="1:39" outlineLevel="1">
      <c r="A670" s="532"/>
      <c r="B670" s="294" t="s">
        <v>310</v>
      </c>
      <c r="C670" s="291" t="s">
        <v>163</v>
      </c>
      <c r="D670" s="295"/>
      <c r="E670" s="295"/>
      <c r="F670" s="295"/>
      <c r="G670" s="295"/>
      <c r="H670" s="295"/>
      <c r="I670" s="295"/>
      <c r="J670" s="295"/>
      <c r="K670" s="295"/>
      <c r="L670" s="295"/>
      <c r="M670" s="295"/>
      <c r="N670" s="291"/>
      <c r="O670" s="295"/>
      <c r="P670" s="295"/>
      <c r="Q670" s="295"/>
      <c r="R670" s="295"/>
      <c r="S670" s="295"/>
      <c r="T670" s="295"/>
      <c r="U670" s="295"/>
      <c r="V670" s="295"/>
      <c r="W670" s="295"/>
      <c r="X670" s="295"/>
      <c r="Y670" s="411">
        <f>Y669</f>
        <v>0</v>
      </c>
      <c r="Z670" s="411">
        <f t="shared" ref="Z670" si="1927">Z669</f>
        <v>0</v>
      </c>
      <c r="AA670" s="411">
        <f t="shared" ref="AA670" si="1928">AA669</f>
        <v>0</v>
      </c>
      <c r="AB670" s="411">
        <f t="shared" ref="AB670" si="1929">AB669</f>
        <v>0</v>
      </c>
      <c r="AC670" s="411">
        <f t="shared" ref="AC670" si="1930">AC669</f>
        <v>0</v>
      </c>
      <c r="AD670" s="411">
        <f t="shared" ref="AD670" si="1931">AD669</f>
        <v>0</v>
      </c>
      <c r="AE670" s="411">
        <f t="shared" ref="AE670" si="1932">AE669</f>
        <v>0</v>
      </c>
      <c r="AF670" s="411">
        <f t="shared" ref="AF670" si="1933">AF669</f>
        <v>0</v>
      </c>
      <c r="AG670" s="411">
        <f t="shared" ref="AG670" si="1934">AG669</f>
        <v>0</v>
      </c>
      <c r="AH670" s="411">
        <f t="shared" ref="AH670" si="1935">AH669</f>
        <v>0</v>
      </c>
      <c r="AI670" s="411">
        <f t="shared" ref="AI670" si="1936">AI669</f>
        <v>0</v>
      </c>
      <c r="AJ670" s="411">
        <f t="shared" ref="AJ670" si="1937">AJ669</f>
        <v>0</v>
      </c>
      <c r="AK670" s="411">
        <f t="shared" ref="AK670" si="1938">AK669</f>
        <v>0</v>
      </c>
      <c r="AL670" s="411">
        <f t="shared" ref="AL670" si="1939">AL669</f>
        <v>0</v>
      </c>
      <c r="AM670" s="306"/>
    </row>
    <row r="671" spans="1:39" outlineLevel="1">
      <c r="A671" s="532"/>
      <c r="B671" s="430"/>
      <c r="C671" s="291"/>
      <c r="D671" s="291"/>
      <c r="E671" s="291"/>
      <c r="F671" s="291"/>
      <c r="G671" s="291"/>
      <c r="H671" s="291"/>
      <c r="I671" s="291"/>
      <c r="J671" s="291"/>
      <c r="K671" s="291"/>
      <c r="L671" s="291"/>
      <c r="M671" s="291"/>
      <c r="N671" s="291"/>
      <c r="O671" s="291"/>
      <c r="P671" s="291"/>
      <c r="Q671" s="291"/>
      <c r="R671" s="291"/>
      <c r="S671" s="291"/>
      <c r="T671" s="291"/>
      <c r="U671" s="291"/>
      <c r="V671" s="291"/>
      <c r="W671" s="291"/>
      <c r="X671" s="291"/>
      <c r="Y671" s="422"/>
      <c r="Z671" s="425"/>
      <c r="AA671" s="425"/>
      <c r="AB671" s="425"/>
      <c r="AC671" s="425"/>
      <c r="AD671" s="425"/>
      <c r="AE671" s="425"/>
      <c r="AF671" s="425"/>
      <c r="AG671" s="425"/>
      <c r="AH671" s="425"/>
      <c r="AI671" s="425"/>
      <c r="AJ671" s="425"/>
      <c r="AK671" s="425"/>
      <c r="AL671" s="425"/>
      <c r="AM671" s="306"/>
    </row>
    <row r="672" spans="1:39" ht="30" outlineLevel="1">
      <c r="A672" s="532">
        <v>24</v>
      </c>
      <c r="B672" s="428" t="s">
        <v>116</v>
      </c>
      <c r="C672" s="291" t="s">
        <v>25</v>
      </c>
      <c r="D672" s="295"/>
      <c r="E672" s="295"/>
      <c r="F672" s="295"/>
      <c r="G672" s="295"/>
      <c r="H672" s="295"/>
      <c r="I672" s="295"/>
      <c r="J672" s="295"/>
      <c r="K672" s="295"/>
      <c r="L672" s="295"/>
      <c r="M672" s="295"/>
      <c r="N672" s="291"/>
      <c r="O672" s="295"/>
      <c r="P672" s="295"/>
      <c r="Q672" s="295"/>
      <c r="R672" s="295"/>
      <c r="S672" s="295"/>
      <c r="T672" s="295"/>
      <c r="U672" s="295"/>
      <c r="V672" s="295"/>
      <c r="W672" s="295"/>
      <c r="X672" s="295"/>
      <c r="Y672" s="410"/>
      <c r="Z672" s="410"/>
      <c r="AA672" s="410"/>
      <c r="AB672" s="410"/>
      <c r="AC672" s="410"/>
      <c r="AD672" s="410"/>
      <c r="AE672" s="410"/>
      <c r="AF672" s="410"/>
      <c r="AG672" s="410"/>
      <c r="AH672" s="410"/>
      <c r="AI672" s="410"/>
      <c r="AJ672" s="410"/>
      <c r="AK672" s="410"/>
      <c r="AL672" s="410"/>
      <c r="AM672" s="296">
        <f>SUM(Y672:AL672)</f>
        <v>0</v>
      </c>
    </row>
    <row r="673" spans="1:39" outlineLevel="1">
      <c r="A673" s="532"/>
      <c r="B673" s="294" t="s">
        <v>310</v>
      </c>
      <c r="C673" s="291" t="s">
        <v>163</v>
      </c>
      <c r="D673" s="295"/>
      <c r="E673" s="295"/>
      <c r="F673" s="295"/>
      <c r="G673" s="295"/>
      <c r="H673" s="295"/>
      <c r="I673" s="295"/>
      <c r="J673" s="295"/>
      <c r="K673" s="295"/>
      <c r="L673" s="295"/>
      <c r="M673" s="295"/>
      <c r="N673" s="291"/>
      <c r="O673" s="295"/>
      <c r="P673" s="295"/>
      <c r="Q673" s="295"/>
      <c r="R673" s="295"/>
      <c r="S673" s="295"/>
      <c r="T673" s="295"/>
      <c r="U673" s="295"/>
      <c r="V673" s="295"/>
      <c r="W673" s="295"/>
      <c r="X673" s="295"/>
      <c r="Y673" s="411">
        <f>Y672</f>
        <v>0</v>
      </c>
      <c r="Z673" s="411">
        <f t="shared" ref="Z673" si="1940">Z672</f>
        <v>0</v>
      </c>
      <c r="AA673" s="411">
        <f t="shared" ref="AA673" si="1941">AA672</f>
        <v>0</v>
      </c>
      <c r="AB673" s="411">
        <f t="shared" ref="AB673" si="1942">AB672</f>
        <v>0</v>
      </c>
      <c r="AC673" s="411">
        <f t="shared" ref="AC673" si="1943">AC672</f>
        <v>0</v>
      </c>
      <c r="AD673" s="411">
        <f t="shared" ref="AD673" si="1944">AD672</f>
        <v>0</v>
      </c>
      <c r="AE673" s="411">
        <f t="shared" ref="AE673" si="1945">AE672</f>
        <v>0</v>
      </c>
      <c r="AF673" s="411">
        <f t="shared" ref="AF673" si="1946">AF672</f>
        <v>0</v>
      </c>
      <c r="AG673" s="411">
        <f t="shared" ref="AG673" si="1947">AG672</f>
        <v>0</v>
      </c>
      <c r="AH673" s="411">
        <f t="shared" ref="AH673" si="1948">AH672</f>
        <v>0</v>
      </c>
      <c r="AI673" s="411">
        <f t="shared" ref="AI673" si="1949">AI672</f>
        <v>0</v>
      </c>
      <c r="AJ673" s="411">
        <f t="shared" ref="AJ673" si="1950">AJ672</f>
        <v>0</v>
      </c>
      <c r="AK673" s="411">
        <f t="shared" ref="AK673" si="1951">AK672</f>
        <v>0</v>
      </c>
      <c r="AL673" s="411">
        <f t="shared" ref="AL673" si="1952">AL672</f>
        <v>0</v>
      </c>
      <c r="AM673" s="306"/>
    </row>
    <row r="674" spans="1:39" outlineLevel="1">
      <c r="A674" s="532"/>
      <c r="B674" s="294"/>
      <c r="C674" s="291"/>
      <c r="D674" s="291"/>
      <c r="E674" s="291"/>
      <c r="F674" s="291"/>
      <c r="G674" s="291"/>
      <c r="H674" s="291"/>
      <c r="I674" s="291"/>
      <c r="J674" s="291"/>
      <c r="K674" s="291"/>
      <c r="L674" s="291"/>
      <c r="M674" s="291"/>
      <c r="N674" s="291"/>
      <c r="O674" s="291"/>
      <c r="P674" s="291"/>
      <c r="Q674" s="291"/>
      <c r="R674" s="291"/>
      <c r="S674" s="291"/>
      <c r="T674" s="291"/>
      <c r="U674" s="291"/>
      <c r="V674" s="291"/>
      <c r="W674" s="291"/>
      <c r="X674" s="291"/>
      <c r="Y674" s="412"/>
      <c r="Z674" s="425"/>
      <c r="AA674" s="425"/>
      <c r="AB674" s="425"/>
      <c r="AC674" s="425"/>
      <c r="AD674" s="425"/>
      <c r="AE674" s="425"/>
      <c r="AF674" s="425"/>
      <c r="AG674" s="425"/>
      <c r="AH674" s="425"/>
      <c r="AI674" s="425"/>
      <c r="AJ674" s="425"/>
      <c r="AK674" s="425"/>
      <c r="AL674" s="425"/>
      <c r="AM674" s="306"/>
    </row>
    <row r="675" spans="1:39" ht="15.75" outlineLevel="1">
      <c r="A675" s="532"/>
      <c r="B675" s="288" t="s">
        <v>499</v>
      </c>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outlineLevel="1">
      <c r="A676" s="532">
        <v>25</v>
      </c>
      <c r="B676" s="428" t="s">
        <v>117</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53">Z676</f>
        <v>0</v>
      </c>
      <c r="AA677" s="411">
        <f t="shared" ref="AA677" si="1954">AA676</f>
        <v>0</v>
      </c>
      <c r="AB677" s="411">
        <f t="shared" ref="AB677" si="1955">AB676</f>
        <v>0</v>
      </c>
      <c r="AC677" s="411">
        <f t="shared" ref="AC677" si="1956">AC676</f>
        <v>0</v>
      </c>
      <c r="AD677" s="411">
        <f t="shared" ref="AD677" si="1957">AD676</f>
        <v>0</v>
      </c>
      <c r="AE677" s="411">
        <f t="shared" ref="AE677" si="1958">AE676</f>
        <v>0</v>
      </c>
      <c r="AF677" s="411">
        <f t="shared" ref="AF677" si="1959">AF676</f>
        <v>0</v>
      </c>
      <c r="AG677" s="411">
        <f t="shared" ref="AG677" si="1960">AG676</f>
        <v>0</v>
      </c>
      <c r="AH677" s="411">
        <f t="shared" ref="AH677" si="1961">AH676</f>
        <v>0</v>
      </c>
      <c r="AI677" s="411">
        <f t="shared" ref="AI677" si="1962">AI676</f>
        <v>0</v>
      </c>
      <c r="AJ677" s="411">
        <f t="shared" ref="AJ677" si="1963">AJ676</f>
        <v>0</v>
      </c>
      <c r="AK677" s="411">
        <f t="shared" ref="AK677" si="1964">AK676</f>
        <v>0</v>
      </c>
      <c r="AL677" s="411">
        <f t="shared" ref="AL677" si="1965">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outlineLevel="1">
      <c r="A679" s="532">
        <v>26</v>
      </c>
      <c r="B679" s="428" t="s">
        <v>118</v>
      </c>
      <c r="C679" s="291" t="s">
        <v>718</v>
      </c>
      <c r="D679" s="295">
        <v>511549</v>
      </c>
      <c r="E679" s="295">
        <f>D679-(D679-F679)/2</f>
        <v>510284</v>
      </c>
      <c r="F679" s="295">
        <v>509019</v>
      </c>
      <c r="G679" s="295"/>
      <c r="H679" s="295"/>
      <c r="I679" s="295"/>
      <c r="J679" s="295"/>
      <c r="K679" s="295"/>
      <c r="L679" s="295"/>
      <c r="M679" s="295"/>
      <c r="N679" s="295">
        <v>12</v>
      </c>
      <c r="O679" s="295">
        <f>D679/(D493+D494)*(O493+O494)</f>
        <v>109.560923899161</v>
      </c>
      <c r="P679" s="295">
        <f>E679/(E493+E494)*(P493+P494)</f>
        <v>109.28999272984497</v>
      </c>
      <c r="Q679" s="295">
        <f>F679/(F493+F494)*(Q493+Q494)</f>
        <v>109.01906156052897</v>
      </c>
      <c r="R679" s="295"/>
      <c r="S679" s="295"/>
      <c r="T679" s="295"/>
      <c r="U679" s="295"/>
      <c r="V679" s="295"/>
      <c r="W679" s="295"/>
      <c r="X679" s="295"/>
      <c r="Y679" s="426">
        <v>0</v>
      </c>
      <c r="Z679" s="426">
        <v>7.6456141094156729E-2</v>
      </c>
      <c r="AA679" s="426">
        <v>0.86268634902075414</v>
      </c>
      <c r="AB679" s="426">
        <v>0</v>
      </c>
      <c r="AC679" s="426">
        <v>0</v>
      </c>
      <c r="AD679" s="410"/>
      <c r="AE679" s="410"/>
      <c r="AF679" s="415"/>
      <c r="AG679" s="415"/>
      <c r="AH679" s="415"/>
      <c r="AI679" s="415"/>
      <c r="AJ679" s="415"/>
      <c r="AK679" s="415"/>
      <c r="AL679" s="415"/>
      <c r="AM679" s="296">
        <f>SUM(Y679:AL679)</f>
        <v>0.93914249011491091</v>
      </c>
    </row>
    <row r="680" spans="1:39" outlineLevel="1">
      <c r="A680" s="532"/>
      <c r="B680" s="294" t="s">
        <v>310</v>
      </c>
      <c r="C680" s="291" t="s">
        <v>163</v>
      </c>
      <c r="D680" s="295"/>
      <c r="E680" s="295"/>
      <c r="F680" s="295"/>
      <c r="G680" s="295"/>
      <c r="H680" s="295"/>
      <c r="I680" s="295"/>
      <c r="J680" s="295"/>
      <c r="K680" s="295"/>
      <c r="L680" s="295"/>
      <c r="M680" s="295"/>
      <c r="N680" s="295">
        <f>N679</f>
        <v>12</v>
      </c>
      <c r="O680" s="295"/>
      <c r="P680" s="295"/>
      <c r="Q680" s="295"/>
      <c r="R680" s="295"/>
      <c r="S680" s="295"/>
      <c r="T680" s="295"/>
      <c r="U680" s="295"/>
      <c r="V680" s="295"/>
      <c r="W680" s="295"/>
      <c r="X680" s="295"/>
      <c r="Y680" s="411">
        <f>Y679</f>
        <v>0</v>
      </c>
      <c r="Z680" s="411">
        <f t="shared" ref="Z680" si="1966">Z679</f>
        <v>7.6456141094156729E-2</v>
      </c>
      <c r="AA680" s="411">
        <f t="shared" ref="AA680" si="1967">AA679</f>
        <v>0.86268634902075414</v>
      </c>
      <c r="AB680" s="411">
        <f t="shared" ref="AB680" si="1968">AB679</f>
        <v>0</v>
      </c>
      <c r="AC680" s="411">
        <f t="shared" ref="AC680" si="1969">AC679</f>
        <v>0</v>
      </c>
      <c r="AD680" s="411">
        <f t="shared" ref="AD680" si="1970">AD679</f>
        <v>0</v>
      </c>
      <c r="AE680" s="411">
        <f t="shared" ref="AE680" si="1971">AE679</f>
        <v>0</v>
      </c>
      <c r="AF680" s="411">
        <f t="shared" ref="AF680" si="1972">AF679</f>
        <v>0</v>
      </c>
      <c r="AG680" s="411">
        <f t="shared" ref="AG680" si="1973">AG679</f>
        <v>0</v>
      </c>
      <c r="AH680" s="411">
        <f t="shared" ref="AH680" si="1974">AH679</f>
        <v>0</v>
      </c>
      <c r="AI680" s="411">
        <f t="shared" ref="AI680" si="1975">AI679</f>
        <v>0</v>
      </c>
      <c r="AJ680" s="411">
        <f t="shared" ref="AJ680" si="1976">AJ679</f>
        <v>0</v>
      </c>
      <c r="AK680" s="411">
        <f t="shared" ref="AK680" si="1977">AK679</f>
        <v>0</v>
      </c>
      <c r="AL680" s="411">
        <f t="shared" ref="AL680" si="1978">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27</v>
      </c>
      <c r="B682" s="428" t="s">
        <v>119</v>
      </c>
      <c r="C682" s="291" t="s">
        <v>718</v>
      </c>
      <c r="D682" s="295">
        <v>106301</v>
      </c>
      <c r="E682" s="295">
        <f>D682-(D682-F682)/2</f>
        <v>87326</v>
      </c>
      <c r="F682" s="295">
        <v>68351</v>
      </c>
      <c r="G682" s="295"/>
      <c r="H682" s="295"/>
      <c r="I682" s="295"/>
      <c r="J682" s="295"/>
      <c r="K682" s="295"/>
      <c r="L682" s="295"/>
      <c r="M682" s="295"/>
      <c r="N682" s="295">
        <v>12</v>
      </c>
      <c r="O682" s="295">
        <f>D682*(O496+O497)/(D496+D497)</f>
        <v>15.442870632672332</v>
      </c>
      <c r="P682" s="295">
        <f>E682*(P496+P497)/(E496+E497)</f>
        <v>12.686278782596062</v>
      </c>
      <c r="Q682" s="295">
        <f>F682*(Q496+Q497)/(F496+F497)</f>
        <v>9.9296869325197932</v>
      </c>
      <c r="R682" s="295"/>
      <c r="S682" s="295"/>
      <c r="T682" s="295"/>
      <c r="U682" s="295"/>
      <c r="V682" s="295"/>
      <c r="W682" s="295"/>
      <c r="X682" s="295"/>
      <c r="Y682" s="426">
        <v>0</v>
      </c>
      <c r="Z682" s="426">
        <v>1</v>
      </c>
      <c r="AA682" s="426">
        <v>0</v>
      </c>
      <c r="AB682" s="426">
        <v>0</v>
      </c>
      <c r="AC682" s="426">
        <v>0</v>
      </c>
      <c r="AD682" s="410"/>
      <c r="AE682" s="410"/>
      <c r="AF682" s="415"/>
      <c r="AG682" s="415"/>
      <c r="AH682" s="415"/>
      <c r="AI682" s="415"/>
      <c r="AJ682" s="415"/>
      <c r="AK682" s="415"/>
      <c r="AL682" s="415"/>
      <c r="AM682" s="296">
        <f>SUM(Y682:AL682)</f>
        <v>1</v>
      </c>
    </row>
    <row r="683" spans="1:39"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1979">Z682</f>
        <v>1</v>
      </c>
      <c r="AA683" s="411">
        <f t="shared" ref="AA683" si="1980">AA682</f>
        <v>0</v>
      </c>
      <c r="AB683" s="411">
        <f t="shared" ref="AB683" si="1981">AB682</f>
        <v>0</v>
      </c>
      <c r="AC683" s="411">
        <f t="shared" ref="AC683" si="1982">AC682</f>
        <v>0</v>
      </c>
      <c r="AD683" s="411">
        <f t="shared" ref="AD683" si="1983">AD682</f>
        <v>0</v>
      </c>
      <c r="AE683" s="411">
        <f t="shared" ref="AE683" si="1984">AE682</f>
        <v>0</v>
      </c>
      <c r="AF683" s="411">
        <f t="shared" ref="AF683" si="1985">AF682</f>
        <v>0</v>
      </c>
      <c r="AG683" s="411">
        <f t="shared" ref="AG683" si="1986">AG682</f>
        <v>0</v>
      </c>
      <c r="AH683" s="411">
        <f t="shared" ref="AH683" si="1987">AH682</f>
        <v>0</v>
      </c>
      <c r="AI683" s="411">
        <f t="shared" ref="AI683" si="1988">AI682</f>
        <v>0</v>
      </c>
      <c r="AJ683" s="411">
        <f t="shared" ref="AJ683" si="1989">AJ682</f>
        <v>0</v>
      </c>
      <c r="AK683" s="411">
        <f t="shared" ref="AK683" si="1990">AK682</f>
        <v>0</v>
      </c>
      <c r="AL683" s="411">
        <f t="shared" ref="AL683" si="1991">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28</v>
      </c>
      <c r="B685" s="428" t="s">
        <v>120</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1992">Z685</f>
        <v>0</v>
      </c>
      <c r="AA686" s="411">
        <f t="shared" ref="AA686" si="1993">AA685</f>
        <v>0</v>
      </c>
      <c r="AB686" s="411">
        <f t="shared" ref="AB686" si="1994">AB685</f>
        <v>0</v>
      </c>
      <c r="AC686" s="411">
        <f t="shared" ref="AC686" si="1995">AC685</f>
        <v>0</v>
      </c>
      <c r="AD686" s="411">
        <f t="shared" ref="AD686" si="1996">AD685</f>
        <v>0</v>
      </c>
      <c r="AE686" s="411">
        <f t="shared" ref="AE686" si="1997">AE685</f>
        <v>0</v>
      </c>
      <c r="AF686" s="411">
        <f t="shared" ref="AF686" si="1998">AF685</f>
        <v>0</v>
      </c>
      <c r="AG686" s="411">
        <f t="shared" ref="AG686" si="1999">AG685</f>
        <v>0</v>
      </c>
      <c r="AH686" s="411">
        <f t="shared" ref="AH686" si="2000">AH685</f>
        <v>0</v>
      </c>
      <c r="AI686" s="411">
        <f t="shared" ref="AI686" si="2001">AI685</f>
        <v>0</v>
      </c>
      <c r="AJ686" s="411">
        <f t="shared" ref="AJ686" si="2002">AJ685</f>
        <v>0</v>
      </c>
      <c r="AK686" s="411">
        <f t="shared" ref="AK686" si="2003">AK685</f>
        <v>0</v>
      </c>
      <c r="AL686" s="411">
        <f t="shared" ref="AL686" si="2004">AL685</f>
        <v>0</v>
      </c>
      <c r="AM686" s="306"/>
    </row>
    <row r="687" spans="1:39" outlineLevel="1">
      <c r="A687" s="532"/>
      <c r="B687" s="294"/>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29</v>
      </c>
      <c r="B688" s="428" t="s">
        <v>121</v>
      </c>
      <c r="C688" s="291" t="s">
        <v>25</v>
      </c>
      <c r="D688" s="295"/>
      <c r="E688" s="295"/>
      <c r="F688" s="295"/>
      <c r="G688" s="295"/>
      <c r="H688" s="295"/>
      <c r="I688" s="295"/>
      <c r="J688" s="295"/>
      <c r="K688" s="295"/>
      <c r="L688" s="295"/>
      <c r="M688" s="295"/>
      <c r="N688" s="295">
        <v>3</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310</v>
      </c>
      <c r="C689" s="291" t="s">
        <v>163</v>
      </c>
      <c r="D689" s="295"/>
      <c r="E689" s="295"/>
      <c r="F689" s="295"/>
      <c r="G689" s="295"/>
      <c r="H689" s="295"/>
      <c r="I689" s="295"/>
      <c r="J689" s="295"/>
      <c r="K689" s="295"/>
      <c r="L689" s="295"/>
      <c r="M689" s="295"/>
      <c r="N689" s="295">
        <f>N688</f>
        <v>3</v>
      </c>
      <c r="O689" s="295"/>
      <c r="P689" s="295"/>
      <c r="Q689" s="295"/>
      <c r="R689" s="295"/>
      <c r="S689" s="295"/>
      <c r="T689" s="295"/>
      <c r="U689" s="295"/>
      <c r="V689" s="295"/>
      <c r="W689" s="295"/>
      <c r="X689" s="295"/>
      <c r="Y689" s="411">
        <f>Y688</f>
        <v>0</v>
      </c>
      <c r="Z689" s="411">
        <f t="shared" ref="Z689" si="2005">Z688</f>
        <v>0</v>
      </c>
      <c r="AA689" s="411">
        <f t="shared" ref="AA689" si="2006">AA688</f>
        <v>0</v>
      </c>
      <c r="AB689" s="411">
        <f t="shared" ref="AB689" si="2007">AB688</f>
        <v>0</v>
      </c>
      <c r="AC689" s="411">
        <f t="shared" ref="AC689" si="2008">AC688</f>
        <v>0</v>
      </c>
      <c r="AD689" s="411">
        <f t="shared" ref="AD689" si="2009">AD688</f>
        <v>0</v>
      </c>
      <c r="AE689" s="411">
        <f t="shared" ref="AE689" si="2010">AE688</f>
        <v>0</v>
      </c>
      <c r="AF689" s="411">
        <f t="shared" ref="AF689" si="2011">AF688</f>
        <v>0</v>
      </c>
      <c r="AG689" s="411">
        <f t="shared" ref="AG689" si="2012">AG688</f>
        <v>0</v>
      </c>
      <c r="AH689" s="411">
        <f t="shared" ref="AH689" si="2013">AH688</f>
        <v>0</v>
      </c>
      <c r="AI689" s="411">
        <f t="shared" ref="AI689" si="2014">AI688</f>
        <v>0</v>
      </c>
      <c r="AJ689" s="411">
        <f t="shared" ref="AJ689" si="2015">AJ688</f>
        <v>0</v>
      </c>
      <c r="AK689" s="411">
        <f t="shared" ref="AK689" si="2016">AK688</f>
        <v>0</v>
      </c>
      <c r="AL689" s="411">
        <f t="shared" ref="AL689" si="2017">AL688</f>
        <v>0</v>
      </c>
      <c r="AM689" s="306"/>
    </row>
    <row r="690" spans="1:39" outlineLevel="1">
      <c r="A690" s="532"/>
      <c r="B690" s="294"/>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30" outlineLevel="1">
      <c r="A691" s="532">
        <v>30</v>
      </c>
      <c r="B691" s="428" t="s">
        <v>122</v>
      </c>
      <c r="C691" s="291" t="s">
        <v>25</v>
      </c>
      <c r="D691" s="295"/>
      <c r="E691" s="295"/>
      <c r="F691" s="295"/>
      <c r="G691" s="295"/>
      <c r="H691" s="295"/>
      <c r="I691" s="295"/>
      <c r="J691" s="295"/>
      <c r="K691" s="295"/>
      <c r="L691" s="295"/>
      <c r="M691" s="295"/>
      <c r="N691" s="295">
        <v>12</v>
      </c>
      <c r="O691" s="295"/>
      <c r="P691" s="295"/>
      <c r="Q691" s="295"/>
      <c r="R691" s="295"/>
      <c r="S691" s="295"/>
      <c r="T691" s="295"/>
      <c r="U691" s="295"/>
      <c r="V691" s="295"/>
      <c r="W691" s="295"/>
      <c r="X691" s="295"/>
      <c r="Y691" s="426"/>
      <c r="Z691" s="410"/>
      <c r="AA691" s="410"/>
      <c r="AB691" s="410"/>
      <c r="AC691" s="410"/>
      <c r="AD691" s="410"/>
      <c r="AE691" s="410"/>
      <c r="AF691" s="415"/>
      <c r="AG691" s="415"/>
      <c r="AH691" s="415"/>
      <c r="AI691" s="415"/>
      <c r="AJ691" s="415"/>
      <c r="AK691" s="415"/>
      <c r="AL691" s="415"/>
      <c r="AM691" s="296">
        <f>SUM(Y691:AL691)</f>
        <v>0</v>
      </c>
    </row>
    <row r="692" spans="1:39" outlineLevel="1">
      <c r="A692" s="532"/>
      <c r="B692" s="294" t="s">
        <v>310</v>
      </c>
      <c r="C692" s="291" t="s">
        <v>163</v>
      </c>
      <c r="D692" s="295"/>
      <c r="E692" s="295"/>
      <c r="F692" s="295"/>
      <c r="G692" s="295"/>
      <c r="H692" s="295"/>
      <c r="I692" s="295"/>
      <c r="J692" s="295"/>
      <c r="K692" s="295"/>
      <c r="L692" s="295"/>
      <c r="M692" s="295"/>
      <c r="N692" s="295">
        <f>N691</f>
        <v>12</v>
      </c>
      <c r="O692" s="295"/>
      <c r="P692" s="295"/>
      <c r="Q692" s="295"/>
      <c r="R692" s="295"/>
      <c r="S692" s="295"/>
      <c r="T692" s="295"/>
      <c r="U692" s="295"/>
      <c r="V692" s="295"/>
      <c r="W692" s="295"/>
      <c r="X692" s="295"/>
      <c r="Y692" s="411">
        <f>Y691</f>
        <v>0</v>
      </c>
      <c r="Z692" s="411">
        <f t="shared" ref="Z692" si="2018">Z691</f>
        <v>0</v>
      </c>
      <c r="AA692" s="411">
        <f t="shared" ref="AA692" si="2019">AA691</f>
        <v>0</v>
      </c>
      <c r="AB692" s="411">
        <f t="shared" ref="AB692" si="2020">AB691</f>
        <v>0</v>
      </c>
      <c r="AC692" s="411">
        <f t="shared" ref="AC692" si="2021">AC691</f>
        <v>0</v>
      </c>
      <c r="AD692" s="411">
        <f t="shared" ref="AD692" si="2022">AD691</f>
        <v>0</v>
      </c>
      <c r="AE692" s="411">
        <f t="shared" ref="AE692" si="2023">AE691</f>
        <v>0</v>
      </c>
      <c r="AF692" s="411">
        <f t="shared" ref="AF692" si="2024">AF691</f>
        <v>0</v>
      </c>
      <c r="AG692" s="411">
        <f t="shared" ref="AG692" si="2025">AG691</f>
        <v>0</v>
      </c>
      <c r="AH692" s="411">
        <f t="shared" ref="AH692" si="2026">AH691</f>
        <v>0</v>
      </c>
      <c r="AI692" s="411">
        <f t="shared" ref="AI692" si="2027">AI691</f>
        <v>0</v>
      </c>
      <c r="AJ692" s="411">
        <f t="shared" ref="AJ692" si="2028">AJ691</f>
        <v>0</v>
      </c>
      <c r="AK692" s="411">
        <f t="shared" ref="AK692" si="2029">AK691</f>
        <v>0</v>
      </c>
      <c r="AL692" s="411">
        <f t="shared" ref="AL692" si="2030">AL691</f>
        <v>0</v>
      </c>
      <c r="AM692" s="306"/>
    </row>
    <row r="693" spans="1:39" outlineLevel="1">
      <c r="A693" s="532"/>
      <c r="B693" s="294"/>
      <c r="C693" s="291"/>
      <c r="D693" s="291"/>
      <c r="E693" s="291"/>
      <c r="F693" s="291"/>
      <c r="G693" s="291"/>
      <c r="H693" s="291"/>
      <c r="I693" s="291"/>
      <c r="J693" s="291"/>
      <c r="K693" s="291"/>
      <c r="L693" s="291"/>
      <c r="M693" s="291"/>
      <c r="N693" s="291"/>
      <c r="O693" s="291"/>
      <c r="P693" s="291"/>
      <c r="Q693" s="291"/>
      <c r="R693" s="291"/>
      <c r="S693" s="291"/>
      <c r="T693" s="291"/>
      <c r="U693" s="291"/>
      <c r="V693" s="291"/>
      <c r="W693" s="291"/>
      <c r="X693" s="291"/>
      <c r="Y693" s="412"/>
      <c r="Z693" s="425"/>
      <c r="AA693" s="425"/>
      <c r="AB693" s="425"/>
      <c r="AC693" s="425"/>
      <c r="AD693" s="425"/>
      <c r="AE693" s="425"/>
      <c r="AF693" s="425"/>
      <c r="AG693" s="425"/>
      <c r="AH693" s="425"/>
      <c r="AI693" s="425"/>
      <c r="AJ693" s="425"/>
      <c r="AK693" s="425"/>
      <c r="AL693" s="425"/>
      <c r="AM693" s="306"/>
    </row>
    <row r="694" spans="1:39" ht="30" outlineLevel="1">
      <c r="A694" s="532">
        <v>31</v>
      </c>
      <c r="B694" s="428" t="s">
        <v>123</v>
      </c>
      <c r="C694" s="291" t="s">
        <v>25</v>
      </c>
      <c r="D694" s="295"/>
      <c r="E694" s="295"/>
      <c r="F694" s="295"/>
      <c r="G694" s="295"/>
      <c r="H694" s="295"/>
      <c r="I694" s="295"/>
      <c r="J694" s="295"/>
      <c r="K694" s="295"/>
      <c r="L694" s="295"/>
      <c r="M694" s="295"/>
      <c r="N694" s="295">
        <v>12</v>
      </c>
      <c r="O694" s="295"/>
      <c r="P694" s="295"/>
      <c r="Q694" s="295"/>
      <c r="R694" s="295"/>
      <c r="S694" s="295"/>
      <c r="T694" s="295"/>
      <c r="U694" s="295"/>
      <c r="V694" s="295"/>
      <c r="W694" s="295"/>
      <c r="X694" s="295"/>
      <c r="Y694" s="426"/>
      <c r="Z694" s="410"/>
      <c r="AA694" s="410"/>
      <c r="AB694" s="410"/>
      <c r="AC694" s="410"/>
      <c r="AD694" s="410"/>
      <c r="AE694" s="410"/>
      <c r="AF694" s="415"/>
      <c r="AG694" s="415"/>
      <c r="AH694" s="415"/>
      <c r="AI694" s="415"/>
      <c r="AJ694" s="415"/>
      <c r="AK694" s="415"/>
      <c r="AL694" s="415"/>
      <c r="AM694" s="296">
        <f>SUM(Y694:AL694)</f>
        <v>0</v>
      </c>
    </row>
    <row r="695" spans="1:39" outlineLevel="1">
      <c r="A695" s="532"/>
      <c r="B695" s="294" t="s">
        <v>310</v>
      </c>
      <c r="C695" s="291" t="s">
        <v>163</v>
      </c>
      <c r="D695" s="295"/>
      <c r="E695" s="295"/>
      <c r="F695" s="295"/>
      <c r="G695" s="295"/>
      <c r="H695" s="295"/>
      <c r="I695" s="295"/>
      <c r="J695" s="295"/>
      <c r="K695" s="295"/>
      <c r="L695" s="295"/>
      <c r="M695" s="295"/>
      <c r="N695" s="295">
        <f>N694</f>
        <v>12</v>
      </c>
      <c r="O695" s="295"/>
      <c r="P695" s="295"/>
      <c r="Q695" s="295"/>
      <c r="R695" s="295"/>
      <c r="S695" s="295"/>
      <c r="T695" s="295"/>
      <c r="U695" s="295"/>
      <c r="V695" s="295"/>
      <c r="W695" s="295"/>
      <c r="X695" s="295"/>
      <c r="Y695" s="411">
        <f>Y694</f>
        <v>0</v>
      </c>
      <c r="Z695" s="411">
        <f t="shared" ref="Z695" si="2031">Z694</f>
        <v>0</v>
      </c>
      <c r="AA695" s="411">
        <f t="shared" ref="AA695" si="2032">AA694</f>
        <v>0</v>
      </c>
      <c r="AB695" s="411">
        <f t="shared" ref="AB695" si="2033">AB694</f>
        <v>0</v>
      </c>
      <c r="AC695" s="411">
        <f t="shared" ref="AC695" si="2034">AC694</f>
        <v>0</v>
      </c>
      <c r="AD695" s="411">
        <f t="shared" ref="AD695" si="2035">AD694</f>
        <v>0</v>
      </c>
      <c r="AE695" s="411">
        <f t="shared" ref="AE695" si="2036">AE694</f>
        <v>0</v>
      </c>
      <c r="AF695" s="411">
        <f t="shared" ref="AF695" si="2037">AF694</f>
        <v>0</v>
      </c>
      <c r="AG695" s="411">
        <f t="shared" ref="AG695" si="2038">AG694</f>
        <v>0</v>
      </c>
      <c r="AH695" s="411">
        <f t="shared" ref="AH695" si="2039">AH694</f>
        <v>0</v>
      </c>
      <c r="AI695" s="411">
        <f t="shared" ref="AI695" si="2040">AI694</f>
        <v>0</v>
      </c>
      <c r="AJ695" s="411">
        <f t="shared" ref="AJ695" si="2041">AJ694</f>
        <v>0</v>
      </c>
      <c r="AK695" s="411">
        <f t="shared" ref="AK695" si="2042">AK694</f>
        <v>0</v>
      </c>
      <c r="AL695" s="411">
        <f t="shared" ref="AL695" si="2043">AL694</f>
        <v>0</v>
      </c>
      <c r="AM695" s="306"/>
    </row>
    <row r="696" spans="1:39" outlineLevel="1">
      <c r="A696" s="532"/>
      <c r="B696" s="428"/>
      <c r="C696" s="291"/>
      <c r="D696" s="291"/>
      <c r="E696" s="291"/>
      <c r="F696" s="291"/>
      <c r="G696" s="291"/>
      <c r="H696" s="291"/>
      <c r="I696" s="291"/>
      <c r="J696" s="291"/>
      <c r="K696" s="291"/>
      <c r="L696" s="291"/>
      <c r="M696" s="291"/>
      <c r="N696" s="291"/>
      <c r="O696" s="291"/>
      <c r="P696" s="291"/>
      <c r="Q696" s="291"/>
      <c r="R696" s="291"/>
      <c r="S696" s="291"/>
      <c r="T696" s="291"/>
      <c r="U696" s="291"/>
      <c r="V696" s="291"/>
      <c r="W696" s="291"/>
      <c r="X696" s="291"/>
      <c r="Y696" s="412"/>
      <c r="Z696" s="425"/>
      <c r="AA696" s="425"/>
      <c r="AB696" s="425"/>
      <c r="AC696" s="425"/>
      <c r="AD696" s="425"/>
      <c r="AE696" s="425"/>
      <c r="AF696" s="425"/>
      <c r="AG696" s="425"/>
      <c r="AH696" s="425"/>
      <c r="AI696" s="425"/>
      <c r="AJ696" s="425"/>
      <c r="AK696" s="425"/>
      <c r="AL696" s="425"/>
      <c r="AM696" s="306"/>
    </row>
    <row r="697" spans="1:39" ht="30" outlineLevel="1">
      <c r="A697" s="532">
        <v>32</v>
      </c>
      <c r="B697" s="428" t="s">
        <v>124</v>
      </c>
      <c r="C697" s="291" t="s">
        <v>25</v>
      </c>
      <c r="D697" s="295"/>
      <c r="E697" s="295"/>
      <c r="F697" s="295"/>
      <c r="G697" s="295"/>
      <c r="H697" s="295"/>
      <c r="I697" s="295"/>
      <c r="J697" s="295"/>
      <c r="K697" s="295"/>
      <c r="L697" s="295"/>
      <c r="M697" s="295"/>
      <c r="N697" s="295">
        <v>12</v>
      </c>
      <c r="O697" s="295"/>
      <c r="P697" s="295"/>
      <c r="Q697" s="295"/>
      <c r="R697" s="295"/>
      <c r="S697" s="295"/>
      <c r="T697" s="295"/>
      <c r="U697" s="295"/>
      <c r="V697" s="295"/>
      <c r="W697" s="295"/>
      <c r="X697" s="295"/>
      <c r="Y697" s="426"/>
      <c r="Z697" s="410"/>
      <c r="AA697" s="410"/>
      <c r="AB697" s="410"/>
      <c r="AC697" s="410"/>
      <c r="AD697" s="410"/>
      <c r="AE697" s="410"/>
      <c r="AF697" s="415"/>
      <c r="AG697" s="415"/>
      <c r="AH697" s="415"/>
      <c r="AI697" s="415"/>
      <c r="AJ697" s="415"/>
      <c r="AK697" s="415"/>
      <c r="AL697" s="415"/>
      <c r="AM697" s="296">
        <f>SUM(Y697:AL697)</f>
        <v>0</v>
      </c>
    </row>
    <row r="698" spans="1:39" outlineLevel="1">
      <c r="A698" s="532"/>
      <c r="B698" s="294" t="s">
        <v>310</v>
      </c>
      <c r="C698" s="291" t="s">
        <v>163</v>
      </c>
      <c r="D698" s="295"/>
      <c r="E698" s="295"/>
      <c r="F698" s="295"/>
      <c r="G698" s="295"/>
      <c r="H698" s="295"/>
      <c r="I698" s="295"/>
      <c r="J698" s="295"/>
      <c r="K698" s="295"/>
      <c r="L698" s="295"/>
      <c r="M698" s="295"/>
      <c r="N698" s="295">
        <f>N697</f>
        <v>12</v>
      </c>
      <c r="O698" s="295"/>
      <c r="P698" s="295"/>
      <c r="Q698" s="295"/>
      <c r="R698" s="295"/>
      <c r="S698" s="295"/>
      <c r="T698" s="295"/>
      <c r="U698" s="295"/>
      <c r="V698" s="295"/>
      <c r="W698" s="295"/>
      <c r="X698" s="295"/>
      <c r="Y698" s="411">
        <f>Y697</f>
        <v>0</v>
      </c>
      <c r="Z698" s="411">
        <f t="shared" ref="Z698" si="2044">Z697</f>
        <v>0</v>
      </c>
      <c r="AA698" s="411">
        <f t="shared" ref="AA698" si="2045">AA697</f>
        <v>0</v>
      </c>
      <c r="AB698" s="411">
        <f t="shared" ref="AB698" si="2046">AB697</f>
        <v>0</v>
      </c>
      <c r="AC698" s="411">
        <f t="shared" ref="AC698" si="2047">AC697</f>
        <v>0</v>
      </c>
      <c r="AD698" s="411">
        <f t="shared" ref="AD698" si="2048">AD697</f>
        <v>0</v>
      </c>
      <c r="AE698" s="411">
        <f t="shared" ref="AE698" si="2049">AE697</f>
        <v>0</v>
      </c>
      <c r="AF698" s="411">
        <f t="shared" ref="AF698" si="2050">AF697</f>
        <v>0</v>
      </c>
      <c r="AG698" s="411">
        <f t="shared" ref="AG698" si="2051">AG697</f>
        <v>0</v>
      </c>
      <c r="AH698" s="411">
        <f t="shared" ref="AH698" si="2052">AH697</f>
        <v>0</v>
      </c>
      <c r="AI698" s="411">
        <f t="shared" ref="AI698" si="2053">AI697</f>
        <v>0</v>
      </c>
      <c r="AJ698" s="411">
        <f t="shared" ref="AJ698" si="2054">AJ697</f>
        <v>0</v>
      </c>
      <c r="AK698" s="411">
        <f t="shared" ref="AK698" si="2055">AK697</f>
        <v>0</v>
      </c>
      <c r="AL698" s="411">
        <f t="shared" ref="AL698" si="2056">AL697</f>
        <v>0</v>
      </c>
      <c r="AM698" s="306"/>
    </row>
    <row r="699" spans="1:39" outlineLevel="1">
      <c r="A699" s="532"/>
      <c r="B699" s="428"/>
      <c r="C699" s="291"/>
      <c r="D699" s="291"/>
      <c r="E699" s="291"/>
      <c r="F699" s="291"/>
      <c r="G699" s="291"/>
      <c r="H699" s="291"/>
      <c r="I699" s="291"/>
      <c r="J699" s="291"/>
      <c r="K699" s="291"/>
      <c r="L699" s="291"/>
      <c r="M699" s="291"/>
      <c r="N699" s="291"/>
      <c r="O699" s="291"/>
      <c r="P699" s="291"/>
      <c r="Q699" s="291"/>
      <c r="R699" s="291"/>
      <c r="S699" s="291"/>
      <c r="T699" s="291"/>
      <c r="U699" s="291"/>
      <c r="V699" s="291"/>
      <c r="W699" s="291"/>
      <c r="X699" s="291"/>
      <c r="Y699" s="412"/>
      <c r="Z699" s="425"/>
      <c r="AA699" s="425"/>
      <c r="AB699" s="425"/>
      <c r="AC699" s="425"/>
      <c r="AD699" s="425"/>
      <c r="AE699" s="425"/>
      <c r="AF699" s="425"/>
      <c r="AG699" s="425"/>
      <c r="AH699" s="425"/>
      <c r="AI699" s="425"/>
      <c r="AJ699" s="425"/>
      <c r="AK699" s="425"/>
      <c r="AL699" s="425"/>
      <c r="AM699" s="306"/>
    </row>
    <row r="700" spans="1:39" ht="15.75" outlineLevel="1">
      <c r="A700" s="532"/>
      <c r="B700" s="288" t="s">
        <v>500</v>
      </c>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outlineLevel="1">
      <c r="A701" s="532">
        <v>33</v>
      </c>
      <c r="B701" s="428" t="s">
        <v>125</v>
      </c>
      <c r="C701" s="291" t="s">
        <v>718</v>
      </c>
      <c r="D701" s="295">
        <v>73352</v>
      </c>
      <c r="E701" s="295">
        <f>D701-(D701-F701)/2</f>
        <v>73352</v>
      </c>
      <c r="F701" s="295">
        <v>73352</v>
      </c>
      <c r="G701" s="295"/>
      <c r="H701" s="295"/>
      <c r="I701" s="295"/>
      <c r="J701" s="295"/>
      <c r="K701" s="295"/>
      <c r="L701" s="295"/>
      <c r="M701" s="295"/>
      <c r="N701" s="295">
        <v>12</v>
      </c>
      <c r="O701" s="295">
        <f>0.000139472285151853*D701</f>
        <v>10.230571060458722</v>
      </c>
      <c r="P701" s="295">
        <f>0.000139472285151853*E701</f>
        <v>10.230571060458722</v>
      </c>
      <c r="Q701" s="295">
        <f>0.000139472285151853*F701</f>
        <v>10.230571060458722</v>
      </c>
      <c r="R701" s="295"/>
      <c r="S701" s="295"/>
      <c r="T701" s="295"/>
      <c r="U701" s="295"/>
      <c r="V701" s="295"/>
      <c r="W701" s="295"/>
      <c r="X701" s="295"/>
      <c r="Y701" s="426">
        <v>0</v>
      </c>
      <c r="Z701" s="426">
        <v>1</v>
      </c>
      <c r="AA701" s="426">
        <v>0</v>
      </c>
      <c r="AB701" s="426">
        <v>0</v>
      </c>
      <c r="AC701" s="426">
        <v>0</v>
      </c>
      <c r="AD701" s="410"/>
      <c r="AE701" s="410"/>
      <c r="AF701" s="415"/>
      <c r="AG701" s="415"/>
      <c r="AH701" s="415"/>
      <c r="AI701" s="415"/>
      <c r="AJ701" s="415"/>
      <c r="AK701" s="415"/>
      <c r="AL701" s="415"/>
      <c r="AM701" s="296">
        <f>SUM(Y701:AL701)</f>
        <v>1</v>
      </c>
    </row>
    <row r="702" spans="1:39" outlineLevel="1">
      <c r="A702" s="532"/>
      <c r="B702" s="294" t="s">
        <v>310</v>
      </c>
      <c r="C702" s="291" t="s">
        <v>163</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11">
        <f>Y701</f>
        <v>0</v>
      </c>
      <c r="Z702" s="411">
        <f t="shared" ref="Z702" si="2057">Z701</f>
        <v>1</v>
      </c>
      <c r="AA702" s="411">
        <f t="shared" ref="AA702" si="2058">AA701</f>
        <v>0</v>
      </c>
      <c r="AB702" s="411">
        <f t="shared" ref="AB702" si="2059">AB701</f>
        <v>0</v>
      </c>
      <c r="AC702" s="411">
        <f t="shared" ref="AC702" si="2060">AC701</f>
        <v>0</v>
      </c>
      <c r="AD702" s="411">
        <f t="shared" ref="AD702" si="2061">AD701</f>
        <v>0</v>
      </c>
      <c r="AE702" s="411">
        <f t="shared" ref="AE702" si="2062">AE701</f>
        <v>0</v>
      </c>
      <c r="AF702" s="411">
        <f t="shared" ref="AF702" si="2063">AF701</f>
        <v>0</v>
      </c>
      <c r="AG702" s="411">
        <f t="shared" ref="AG702" si="2064">AG701</f>
        <v>0</v>
      </c>
      <c r="AH702" s="411">
        <f t="shared" ref="AH702" si="2065">AH701</f>
        <v>0</v>
      </c>
      <c r="AI702" s="411">
        <f t="shared" ref="AI702" si="2066">AI701</f>
        <v>0</v>
      </c>
      <c r="AJ702" s="411">
        <f t="shared" ref="AJ702" si="2067">AJ701</f>
        <v>0</v>
      </c>
      <c r="AK702" s="411">
        <f t="shared" ref="AK702" si="2068">AK701</f>
        <v>0</v>
      </c>
      <c r="AL702" s="411">
        <f t="shared" ref="AL702" si="2069">AL701</f>
        <v>0</v>
      </c>
      <c r="AM702" s="306"/>
    </row>
    <row r="703" spans="1:39" outlineLevel="1">
      <c r="A703" s="532"/>
      <c r="B703" s="428"/>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hidden="1" outlineLevel="1">
      <c r="A704" s="532">
        <v>34</v>
      </c>
      <c r="B704" s="428" t="s">
        <v>126</v>
      </c>
      <c r="C704" s="291" t="s">
        <v>25</v>
      </c>
      <c r="D704" s="295"/>
      <c r="E704" s="295"/>
      <c r="F704" s="295"/>
      <c r="G704" s="295"/>
      <c r="H704" s="295"/>
      <c r="I704" s="295"/>
      <c r="J704" s="295"/>
      <c r="K704" s="295"/>
      <c r="L704" s="295"/>
      <c r="M704" s="295"/>
      <c r="N704" s="295">
        <v>0</v>
      </c>
      <c r="O704" s="295"/>
      <c r="P704" s="295"/>
      <c r="Q704" s="295"/>
      <c r="R704" s="295"/>
      <c r="S704" s="295"/>
      <c r="T704" s="295"/>
      <c r="U704" s="295"/>
      <c r="V704" s="295"/>
      <c r="W704" s="295"/>
      <c r="X704" s="295"/>
      <c r="Y704" s="426"/>
      <c r="Z704" s="410"/>
      <c r="AA704" s="410"/>
      <c r="AB704" s="410"/>
      <c r="AC704" s="410"/>
      <c r="AD704" s="410"/>
      <c r="AE704" s="410"/>
      <c r="AF704" s="415"/>
      <c r="AG704" s="415"/>
      <c r="AH704" s="415"/>
      <c r="AI704" s="415"/>
      <c r="AJ704" s="415"/>
      <c r="AK704" s="415"/>
      <c r="AL704" s="415"/>
      <c r="AM704" s="296">
        <f>SUM(Y704:AL704)</f>
        <v>0</v>
      </c>
    </row>
    <row r="705" spans="1:39" hidden="1" outlineLevel="1">
      <c r="A705" s="532"/>
      <c r="B705" s="294" t="s">
        <v>310</v>
      </c>
      <c r="C705" s="291" t="s">
        <v>163</v>
      </c>
      <c r="D705" s="295"/>
      <c r="E705" s="295"/>
      <c r="F705" s="295"/>
      <c r="G705" s="295"/>
      <c r="H705" s="295"/>
      <c r="I705" s="295"/>
      <c r="J705" s="295"/>
      <c r="K705" s="295"/>
      <c r="L705" s="295"/>
      <c r="M705" s="295"/>
      <c r="N705" s="295">
        <f>N704</f>
        <v>0</v>
      </c>
      <c r="O705" s="295"/>
      <c r="P705" s="295"/>
      <c r="Q705" s="295"/>
      <c r="R705" s="295"/>
      <c r="S705" s="295"/>
      <c r="T705" s="295"/>
      <c r="U705" s="295"/>
      <c r="V705" s="295"/>
      <c r="W705" s="295"/>
      <c r="X705" s="295"/>
      <c r="Y705" s="411">
        <f>Y704</f>
        <v>0</v>
      </c>
      <c r="Z705" s="411">
        <f t="shared" ref="Z705" si="2070">Z704</f>
        <v>0</v>
      </c>
      <c r="AA705" s="411">
        <f t="shared" ref="AA705" si="2071">AA704</f>
        <v>0</v>
      </c>
      <c r="AB705" s="411">
        <f t="shared" ref="AB705" si="2072">AB704</f>
        <v>0</v>
      </c>
      <c r="AC705" s="411">
        <f t="shared" ref="AC705" si="2073">AC704</f>
        <v>0</v>
      </c>
      <c r="AD705" s="411">
        <f t="shared" ref="AD705" si="2074">AD704</f>
        <v>0</v>
      </c>
      <c r="AE705" s="411">
        <f t="shared" ref="AE705" si="2075">AE704</f>
        <v>0</v>
      </c>
      <c r="AF705" s="411">
        <f t="shared" ref="AF705" si="2076">AF704</f>
        <v>0</v>
      </c>
      <c r="AG705" s="411">
        <f t="shared" ref="AG705" si="2077">AG704</f>
        <v>0</v>
      </c>
      <c r="AH705" s="411">
        <f t="shared" ref="AH705" si="2078">AH704</f>
        <v>0</v>
      </c>
      <c r="AI705" s="411">
        <f t="shared" ref="AI705" si="2079">AI704</f>
        <v>0</v>
      </c>
      <c r="AJ705" s="411">
        <f t="shared" ref="AJ705" si="2080">AJ704</f>
        <v>0</v>
      </c>
      <c r="AK705" s="411">
        <f t="shared" ref="AK705" si="2081">AK704</f>
        <v>0</v>
      </c>
      <c r="AL705" s="411">
        <f t="shared" ref="AL705" si="2082">AL704</f>
        <v>0</v>
      </c>
      <c r="AM705" s="306"/>
    </row>
    <row r="706" spans="1:39" hidden="1" outlineLevel="1">
      <c r="A706" s="532"/>
      <c r="B706" s="428"/>
      <c r="C706" s="291"/>
      <c r="D706" s="291"/>
      <c r="E706" s="291"/>
      <c r="F706" s="291"/>
      <c r="G706" s="291"/>
      <c r="H706" s="291"/>
      <c r="I706" s="291"/>
      <c r="J706" s="291"/>
      <c r="K706" s="291"/>
      <c r="L706" s="291"/>
      <c r="M706" s="291"/>
      <c r="N706" s="291"/>
      <c r="O706" s="291"/>
      <c r="P706" s="291"/>
      <c r="Q706" s="291"/>
      <c r="R706" s="291"/>
      <c r="S706" s="291"/>
      <c r="T706" s="291"/>
      <c r="U706" s="291"/>
      <c r="V706" s="291"/>
      <c r="W706" s="291"/>
      <c r="X706" s="291"/>
      <c r="Y706" s="412"/>
      <c r="Z706" s="425"/>
      <c r="AA706" s="425"/>
      <c r="AB706" s="425"/>
      <c r="AC706" s="425"/>
      <c r="AD706" s="425"/>
      <c r="AE706" s="425"/>
      <c r="AF706" s="425"/>
      <c r="AG706" s="425"/>
      <c r="AH706" s="425"/>
      <c r="AI706" s="425"/>
      <c r="AJ706" s="425"/>
      <c r="AK706" s="425"/>
      <c r="AL706" s="425"/>
      <c r="AM706" s="306"/>
    </row>
    <row r="707" spans="1:39" hidden="1" outlineLevel="1">
      <c r="A707" s="532">
        <v>35</v>
      </c>
      <c r="B707" s="428" t="s">
        <v>127</v>
      </c>
      <c r="C707" s="291" t="s">
        <v>25</v>
      </c>
      <c r="D707" s="295"/>
      <c r="E707" s="295"/>
      <c r="F707" s="295"/>
      <c r="G707" s="295"/>
      <c r="H707" s="295"/>
      <c r="I707" s="295"/>
      <c r="J707" s="295"/>
      <c r="K707" s="295"/>
      <c r="L707" s="295"/>
      <c r="M707" s="295"/>
      <c r="N707" s="295">
        <v>0</v>
      </c>
      <c r="O707" s="295"/>
      <c r="P707" s="295"/>
      <c r="Q707" s="295"/>
      <c r="R707" s="295"/>
      <c r="S707" s="295"/>
      <c r="T707" s="295"/>
      <c r="U707" s="295"/>
      <c r="V707" s="295"/>
      <c r="W707" s="295"/>
      <c r="X707" s="295"/>
      <c r="Y707" s="426"/>
      <c r="Z707" s="410"/>
      <c r="AA707" s="410"/>
      <c r="AB707" s="410"/>
      <c r="AC707" s="410"/>
      <c r="AD707" s="410"/>
      <c r="AE707" s="410"/>
      <c r="AF707" s="415"/>
      <c r="AG707" s="415"/>
      <c r="AH707" s="415"/>
      <c r="AI707" s="415"/>
      <c r="AJ707" s="415"/>
      <c r="AK707" s="415"/>
      <c r="AL707" s="415"/>
      <c r="AM707" s="296">
        <f>SUM(Y707:AL707)</f>
        <v>0</v>
      </c>
    </row>
    <row r="708" spans="1:39" hidden="1" outlineLevel="1">
      <c r="A708" s="532"/>
      <c r="B708" s="294" t="s">
        <v>310</v>
      </c>
      <c r="C708" s="291" t="s">
        <v>163</v>
      </c>
      <c r="D708" s="295"/>
      <c r="E708" s="295"/>
      <c r="F708" s="295"/>
      <c r="G708" s="295"/>
      <c r="H708" s="295"/>
      <c r="I708" s="295"/>
      <c r="J708" s="295"/>
      <c r="K708" s="295"/>
      <c r="L708" s="295"/>
      <c r="M708" s="295"/>
      <c r="N708" s="295">
        <f>N707</f>
        <v>0</v>
      </c>
      <c r="O708" s="295"/>
      <c r="P708" s="295"/>
      <c r="Q708" s="295"/>
      <c r="R708" s="295"/>
      <c r="S708" s="295"/>
      <c r="T708" s="295"/>
      <c r="U708" s="295"/>
      <c r="V708" s="295"/>
      <c r="W708" s="295"/>
      <c r="X708" s="295"/>
      <c r="Y708" s="411">
        <f>Y707</f>
        <v>0</v>
      </c>
      <c r="Z708" s="411">
        <f t="shared" ref="Z708" si="2083">Z707</f>
        <v>0</v>
      </c>
      <c r="AA708" s="411">
        <f t="shared" ref="AA708" si="2084">AA707</f>
        <v>0</v>
      </c>
      <c r="AB708" s="411">
        <f t="shared" ref="AB708" si="2085">AB707</f>
        <v>0</v>
      </c>
      <c r="AC708" s="411">
        <f t="shared" ref="AC708" si="2086">AC707</f>
        <v>0</v>
      </c>
      <c r="AD708" s="411">
        <f t="shared" ref="AD708" si="2087">AD707</f>
        <v>0</v>
      </c>
      <c r="AE708" s="411">
        <f t="shared" ref="AE708" si="2088">AE707</f>
        <v>0</v>
      </c>
      <c r="AF708" s="411">
        <f t="shared" ref="AF708" si="2089">AF707</f>
        <v>0</v>
      </c>
      <c r="AG708" s="411">
        <f t="shared" ref="AG708" si="2090">AG707</f>
        <v>0</v>
      </c>
      <c r="AH708" s="411">
        <f t="shared" ref="AH708" si="2091">AH707</f>
        <v>0</v>
      </c>
      <c r="AI708" s="411">
        <f t="shared" ref="AI708" si="2092">AI707</f>
        <v>0</v>
      </c>
      <c r="AJ708" s="411">
        <f t="shared" ref="AJ708" si="2093">AJ707</f>
        <v>0</v>
      </c>
      <c r="AK708" s="411">
        <f t="shared" ref="AK708" si="2094">AK707</f>
        <v>0</v>
      </c>
      <c r="AL708" s="411">
        <f t="shared" ref="AL708" si="2095">AL707</f>
        <v>0</v>
      </c>
      <c r="AM708" s="306"/>
    </row>
    <row r="709" spans="1:39" hidden="1" outlineLevel="1">
      <c r="A709" s="532"/>
      <c r="B709" s="431"/>
      <c r="C709" s="291"/>
      <c r="D709" s="291"/>
      <c r="E709" s="291"/>
      <c r="F709" s="291"/>
      <c r="G709" s="291"/>
      <c r="H709" s="291"/>
      <c r="I709" s="291"/>
      <c r="J709" s="291"/>
      <c r="K709" s="291"/>
      <c r="L709" s="291"/>
      <c r="M709" s="291"/>
      <c r="N709" s="291"/>
      <c r="O709" s="291"/>
      <c r="P709" s="291"/>
      <c r="Q709" s="291"/>
      <c r="R709" s="291"/>
      <c r="S709" s="291"/>
      <c r="T709" s="291"/>
      <c r="U709" s="291"/>
      <c r="V709" s="291"/>
      <c r="W709" s="291"/>
      <c r="X709" s="291"/>
      <c r="Y709" s="412"/>
      <c r="Z709" s="425"/>
      <c r="AA709" s="425"/>
      <c r="AB709" s="425"/>
      <c r="AC709" s="425"/>
      <c r="AD709" s="425"/>
      <c r="AE709" s="425"/>
      <c r="AF709" s="425"/>
      <c r="AG709" s="425"/>
      <c r="AH709" s="425"/>
      <c r="AI709" s="425"/>
      <c r="AJ709" s="425"/>
      <c r="AK709" s="425"/>
      <c r="AL709" s="425"/>
      <c r="AM709" s="306"/>
    </row>
    <row r="710" spans="1:39" ht="15.75" hidden="1" outlineLevel="1">
      <c r="A710" s="532"/>
      <c r="B710" s="288" t="s">
        <v>501</v>
      </c>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45" hidden="1" outlineLevel="1">
      <c r="A711" s="532">
        <v>36</v>
      </c>
      <c r="B711" s="428" t="s">
        <v>128</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096">Z711</f>
        <v>0</v>
      </c>
      <c r="AA712" s="411">
        <f t="shared" ref="AA712" si="2097">AA711</f>
        <v>0</v>
      </c>
      <c r="AB712" s="411">
        <f t="shared" ref="AB712" si="2098">AB711</f>
        <v>0</v>
      </c>
      <c r="AC712" s="411">
        <f t="shared" ref="AC712" si="2099">AC711</f>
        <v>0</v>
      </c>
      <c r="AD712" s="411">
        <f t="shared" ref="AD712" si="2100">AD711</f>
        <v>0</v>
      </c>
      <c r="AE712" s="411">
        <f t="shared" ref="AE712" si="2101">AE711</f>
        <v>0</v>
      </c>
      <c r="AF712" s="411">
        <f t="shared" ref="AF712" si="2102">AF711</f>
        <v>0</v>
      </c>
      <c r="AG712" s="411">
        <f t="shared" ref="AG712" si="2103">AG711</f>
        <v>0</v>
      </c>
      <c r="AH712" s="411">
        <f t="shared" ref="AH712" si="2104">AH711</f>
        <v>0</v>
      </c>
      <c r="AI712" s="411">
        <f t="shared" ref="AI712" si="2105">AI711</f>
        <v>0</v>
      </c>
      <c r="AJ712" s="411">
        <f t="shared" ref="AJ712" si="2106">AJ711</f>
        <v>0</v>
      </c>
      <c r="AK712" s="411">
        <f t="shared" ref="AK712" si="2107">AK711</f>
        <v>0</v>
      </c>
      <c r="AL712" s="411">
        <f t="shared" ref="AL712" si="2108">AL711</f>
        <v>0</v>
      </c>
      <c r="AM712" s="306"/>
    </row>
    <row r="713" spans="1:39"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37</v>
      </c>
      <c r="B714" s="428" t="s">
        <v>129</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09">Z714</f>
        <v>0</v>
      </c>
      <c r="AA715" s="411">
        <f t="shared" ref="AA715" si="2110">AA714</f>
        <v>0</v>
      </c>
      <c r="AB715" s="411">
        <f t="shared" ref="AB715" si="2111">AB714</f>
        <v>0</v>
      </c>
      <c r="AC715" s="411">
        <f t="shared" ref="AC715" si="2112">AC714</f>
        <v>0</v>
      </c>
      <c r="AD715" s="411">
        <f t="shared" ref="AD715" si="2113">AD714</f>
        <v>0</v>
      </c>
      <c r="AE715" s="411">
        <f t="shared" ref="AE715" si="2114">AE714</f>
        <v>0</v>
      </c>
      <c r="AF715" s="411">
        <f t="shared" ref="AF715" si="2115">AF714</f>
        <v>0</v>
      </c>
      <c r="AG715" s="411">
        <f t="shared" ref="AG715" si="2116">AG714</f>
        <v>0</v>
      </c>
      <c r="AH715" s="411">
        <f t="shared" ref="AH715" si="2117">AH714</f>
        <v>0</v>
      </c>
      <c r="AI715" s="411">
        <f t="shared" ref="AI715" si="2118">AI714</f>
        <v>0</v>
      </c>
      <c r="AJ715" s="411">
        <f t="shared" ref="AJ715" si="2119">AJ714</f>
        <v>0</v>
      </c>
      <c r="AK715" s="411">
        <f t="shared" ref="AK715" si="2120">AK714</f>
        <v>0</v>
      </c>
      <c r="AL715" s="411">
        <f t="shared" ref="AL715" si="2121">AL714</f>
        <v>0</v>
      </c>
      <c r="AM715" s="306"/>
    </row>
    <row r="716" spans="1:39"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idden="1" outlineLevel="1">
      <c r="A717" s="532">
        <v>38</v>
      </c>
      <c r="B717" s="428" t="s">
        <v>130</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22">Z717</f>
        <v>0</v>
      </c>
      <c r="AA718" s="411">
        <f t="shared" ref="AA718" si="2123">AA717</f>
        <v>0</v>
      </c>
      <c r="AB718" s="411">
        <f t="shared" ref="AB718" si="2124">AB717</f>
        <v>0</v>
      </c>
      <c r="AC718" s="411">
        <f t="shared" ref="AC718" si="2125">AC717</f>
        <v>0</v>
      </c>
      <c r="AD718" s="411">
        <f t="shared" ref="AD718" si="2126">AD717</f>
        <v>0</v>
      </c>
      <c r="AE718" s="411">
        <f t="shared" ref="AE718" si="2127">AE717</f>
        <v>0</v>
      </c>
      <c r="AF718" s="411">
        <f t="shared" ref="AF718" si="2128">AF717</f>
        <v>0</v>
      </c>
      <c r="AG718" s="411">
        <f t="shared" ref="AG718" si="2129">AG717</f>
        <v>0</v>
      </c>
      <c r="AH718" s="411">
        <f t="shared" ref="AH718" si="2130">AH717</f>
        <v>0</v>
      </c>
      <c r="AI718" s="411">
        <f t="shared" ref="AI718" si="2131">AI717</f>
        <v>0</v>
      </c>
      <c r="AJ718" s="411">
        <f t="shared" ref="AJ718" si="2132">AJ717</f>
        <v>0</v>
      </c>
      <c r="AK718" s="411">
        <f t="shared" ref="AK718" si="2133">AK717</f>
        <v>0</v>
      </c>
      <c r="AL718" s="411">
        <f t="shared" ref="AL718" si="2134">AL717</f>
        <v>0</v>
      </c>
      <c r="AM718" s="306"/>
    </row>
    <row r="719" spans="1:39"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0" hidden="1" outlineLevel="1">
      <c r="A720" s="532">
        <v>39</v>
      </c>
      <c r="B720" s="428" t="s">
        <v>131</v>
      </c>
      <c r="C720" s="291" t="s">
        <v>25</v>
      </c>
      <c r="D720" s="295"/>
      <c r="E720" s="295"/>
      <c r="F720" s="295"/>
      <c r="G720" s="295"/>
      <c r="H720" s="295"/>
      <c r="I720" s="295"/>
      <c r="J720" s="295"/>
      <c r="K720" s="295"/>
      <c r="L720" s="295"/>
      <c r="M720" s="295"/>
      <c r="N720" s="295">
        <v>12</v>
      </c>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2"/>
      <c r="B721" s="294" t="s">
        <v>310</v>
      </c>
      <c r="C721" s="291" t="s">
        <v>163</v>
      </c>
      <c r="D721" s="295"/>
      <c r="E721" s="295"/>
      <c r="F721" s="295"/>
      <c r="G721" s="295"/>
      <c r="H721" s="295"/>
      <c r="I721" s="295"/>
      <c r="J721" s="295"/>
      <c r="K721" s="295"/>
      <c r="L721" s="295"/>
      <c r="M721" s="295"/>
      <c r="N721" s="295">
        <f>N720</f>
        <v>12</v>
      </c>
      <c r="O721" s="295"/>
      <c r="P721" s="295"/>
      <c r="Q721" s="295"/>
      <c r="R721" s="295"/>
      <c r="S721" s="295"/>
      <c r="T721" s="295"/>
      <c r="U721" s="295"/>
      <c r="V721" s="295"/>
      <c r="W721" s="295"/>
      <c r="X721" s="295"/>
      <c r="Y721" s="411">
        <f>Y720</f>
        <v>0</v>
      </c>
      <c r="Z721" s="411">
        <f t="shared" ref="Z721" si="2135">Z720</f>
        <v>0</v>
      </c>
      <c r="AA721" s="411">
        <f t="shared" ref="AA721" si="2136">AA720</f>
        <v>0</v>
      </c>
      <c r="AB721" s="411">
        <f t="shared" ref="AB721" si="2137">AB720</f>
        <v>0</v>
      </c>
      <c r="AC721" s="411">
        <f t="shared" ref="AC721" si="2138">AC720</f>
        <v>0</v>
      </c>
      <c r="AD721" s="411">
        <f t="shared" ref="AD721" si="2139">AD720</f>
        <v>0</v>
      </c>
      <c r="AE721" s="411">
        <f t="shared" ref="AE721" si="2140">AE720</f>
        <v>0</v>
      </c>
      <c r="AF721" s="411">
        <f t="shared" ref="AF721" si="2141">AF720</f>
        <v>0</v>
      </c>
      <c r="AG721" s="411">
        <f t="shared" ref="AG721" si="2142">AG720</f>
        <v>0</v>
      </c>
      <c r="AH721" s="411">
        <f t="shared" ref="AH721" si="2143">AH720</f>
        <v>0</v>
      </c>
      <c r="AI721" s="411">
        <f t="shared" ref="AI721" si="2144">AI720</f>
        <v>0</v>
      </c>
      <c r="AJ721" s="411">
        <f t="shared" ref="AJ721" si="2145">AJ720</f>
        <v>0</v>
      </c>
      <c r="AK721" s="411">
        <f t="shared" ref="AK721" si="2146">AK720</f>
        <v>0</v>
      </c>
      <c r="AL721" s="411">
        <f t="shared" ref="AL721" si="2147">AL720</f>
        <v>0</v>
      </c>
      <c r="AM721" s="306"/>
    </row>
    <row r="722" spans="1:39"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2">
        <v>40</v>
      </c>
      <c r="B723" s="428" t="s">
        <v>132</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48">Z723</f>
        <v>0</v>
      </c>
      <c r="AA724" s="411">
        <f t="shared" ref="AA724" si="2149">AA723</f>
        <v>0</v>
      </c>
      <c r="AB724" s="411">
        <f t="shared" ref="AB724" si="2150">AB723</f>
        <v>0</v>
      </c>
      <c r="AC724" s="411">
        <f t="shared" ref="AC724" si="2151">AC723</f>
        <v>0</v>
      </c>
      <c r="AD724" s="411">
        <f t="shared" ref="AD724" si="2152">AD723</f>
        <v>0</v>
      </c>
      <c r="AE724" s="411">
        <f t="shared" ref="AE724" si="2153">AE723</f>
        <v>0</v>
      </c>
      <c r="AF724" s="411">
        <f t="shared" ref="AF724" si="2154">AF723</f>
        <v>0</v>
      </c>
      <c r="AG724" s="411">
        <f t="shared" ref="AG724" si="2155">AG723</f>
        <v>0</v>
      </c>
      <c r="AH724" s="411">
        <f t="shared" ref="AH724" si="2156">AH723</f>
        <v>0</v>
      </c>
      <c r="AI724" s="411">
        <f t="shared" ref="AI724" si="2157">AI723</f>
        <v>0</v>
      </c>
      <c r="AJ724" s="411">
        <f t="shared" ref="AJ724" si="2158">AJ723</f>
        <v>0</v>
      </c>
      <c r="AK724" s="411">
        <f t="shared" ref="AK724" si="2159">AK723</f>
        <v>0</v>
      </c>
      <c r="AL724" s="411">
        <f t="shared" ref="AL724" si="2160">AL723</f>
        <v>0</v>
      </c>
      <c r="AM724" s="306"/>
    </row>
    <row r="725" spans="1:39"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41</v>
      </c>
      <c r="B726" s="428" t="s">
        <v>133</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61">Z726</f>
        <v>0</v>
      </c>
      <c r="AA727" s="411">
        <f t="shared" ref="AA727" si="2162">AA726</f>
        <v>0</v>
      </c>
      <c r="AB727" s="411">
        <f t="shared" ref="AB727" si="2163">AB726</f>
        <v>0</v>
      </c>
      <c r="AC727" s="411">
        <f t="shared" ref="AC727" si="2164">AC726</f>
        <v>0</v>
      </c>
      <c r="AD727" s="411">
        <f t="shared" ref="AD727" si="2165">AD726</f>
        <v>0</v>
      </c>
      <c r="AE727" s="411">
        <f t="shared" ref="AE727" si="2166">AE726</f>
        <v>0</v>
      </c>
      <c r="AF727" s="411">
        <f t="shared" ref="AF727" si="2167">AF726</f>
        <v>0</v>
      </c>
      <c r="AG727" s="411">
        <f t="shared" ref="AG727" si="2168">AG726</f>
        <v>0</v>
      </c>
      <c r="AH727" s="411">
        <f t="shared" ref="AH727" si="2169">AH726</f>
        <v>0</v>
      </c>
      <c r="AI727" s="411">
        <f t="shared" ref="AI727" si="2170">AI726</f>
        <v>0</v>
      </c>
      <c r="AJ727" s="411">
        <f t="shared" ref="AJ727" si="2171">AJ726</f>
        <v>0</v>
      </c>
      <c r="AK727" s="411">
        <f t="shared" ref="AK727" si="2172">AK726</f>
        <v>0</v>
      </c>
      <c r="AL727" s="411">
        <f t="shared" ref="AL727" si="2173">AL726</f>
        <v>0</v>
      </c>
      <c r="AM727" s="306"/>
    </row>
    <row r="728" spans="1:39"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45" hidden="1" outlineLevel="1">
      <c r="A729" s="532">
        <v>42</v>
      </c>
      <c r="B729" s="428" t="s">
        <v>134</v>
      </c>
      <c r="C729" s="291" t="s">
        <v>25</v>
      </c>
      <c r="D729" s="295"/>
      <c r="E729" s="295"/>
      <c r="F729" s="295"/>
      <c r="G729" s="295"/>
      <c r="H729" s="295"/>
      <c r="I729" s="295"/>
      <c r="J729" s="295"/>
      <c r="K729" s="295"/>
      <c r="L729" s="295"/>
      <c r="M729" s="295"/>
      <c r="N729" s="291"/>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2"/>
      <c r="B730" s="294" t="s">
        <v>310</v>
      </c>
      <c r="C730" s="291" t="s">
        <v>163</v>
      </c>
      <c r="D730" s="295"/>
      <c r="E730" s="295"/>
      <c r="F730" s="295"/>
      <c r="G730" s="295"/>
      <c r="H730" s="295"/>
      <c r="I730" s="295"/>
      <c r="J730" s="295"/>
      <c r="K730" s="295"/>
      <c r="L730" s="295"/>
      <c r="M730" s="295"/>
      <c r="N730" s="468"/>
      <c r="O730" s="295"/>
      <c r="P730" s="295"/>
      <c r="Q730" s="295"/>
      <c r="R730" s="295"/>
      <c r="S730" s="295"/>
      <c r="T730" s="295"/>
      <c r="U730" s="295"/>
      <c r="V730" s="295"/>
      <c r="W730" s="295"/>
      <c r="X730" s="295"/>
      <c r="Y730" s="411">
        <f>Y729</f>
        <v>0</v>
      </c>
      <c r="Z730" s="411">
        <f t="shared" ref="Z730" si="2174">Z729</f>
        <v>0</v>
      </c>
      <c r="AA730" s="411">
        <f t="shared" ref="AA730" si="2175">AA729</f>
        <v>0</v>
      </c>
      <c r="AB730" s="411">
        <f t="shared" ref="AB730" si="2176">AB729</f>
        <v>0</v>
      </c>
      <c r="AC730" s="411">
        <f t="shared" ref="AC730" si="2177">AC729</f>
        <v>0</v>
      </c>
      <c r="AD730" s="411">
        <f t="shared" ref="AD730" si="2178">AD729</f>
        <v>0</v>
      </c>
      <c r="AE730" s="411">
        <f t="shared" ref="AE730" si="2179">AE729</f>
        <v>0</v>
      </c>
      <c r="AF730" s="411">
        <f t="shared" ref="AF730" si="2180">AF729</f>
        <v>0</v>
      </c>
      <c r="AG730" s="411">
        <f t="shared" ref="AG730" si="2181">AG729</f>
        <v>0</v>
      </c>
      <c r="AH730" s="411">
        <f t="shared" ref="AH730" si="2182">AH729</f>
        <v>0</v>
      </c>
      <c r="AI730" s="411">
        <f t="shared" ref="AI730" si="2183">AI729</f>
        <v>0</v>
      </c>
      <c r="AJ730" s="411">
        <f t="shared" ref="AJ730" si="2184">AJ729</f>
        <v>0</v>
      </c>
      <c r="AK730" s="411">
        <f t="shared" ref="AK730" si="2185">AK729</f>
        <v>0</v>
      </c>
      <c r="AL730" s="411">
        <f t="shared" ref="AL730" si="2186">AL729</f>
        <v>0</v>
      </c>
      <c r="AM730" s="306"/>
    </row>
    <row r="731" spans="1:39"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43</v>
      </c>
      <c r="B732" s="428" t="s">
        <v>135</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187">Z732</f>
        <v>0</v>
      </c>
      <c r="AA733" s="411">
        <f t="shared" ref="AA733" si="2188">AA732</f>
        <v>0</v>
      </c>
      <c r="AB733" s="411">
        <f t="shared" ref="AB733" si="2189">AB732</f>
        <v>0</v>
      </c>
      <c r="AC733" s="411">
        <f t="shared" ref="AC733" si="2190">AC732</f>
        <v>0</v>
      </c>
      <c r="AD733" s="411">
        <f t="shared" ref="AD733" si="2191">AD732</f>
        <v>0</v>
      </c>
      <c r="AE733" s="411">
        <f t="shared" ref="AE733" si="2192">AE732</f>
        <v>0</v>
      </c>
      <c r="AF733" s="411">
        <f t="shared" ref="AF733" si="2193">AF732</f>
        <v>0</v>
      </c>
      <c r="AG733" s="411">
        <f t="shared" ref="AG733" si="2194">AG732</f>
        <v>0</v>
      </c>
      <c r="AH733" s="411">
        <f t="shared" ref="AH733" si="2195">AH732</f>
        <v>0</v>
      </c>
      <c r="AI733" s="411">
        <f t="shared" ref="AI733" si="2196">AI732</f>
        <v>0</v>
      </c>
      <c r="AJ733" s="411">
        <f t="shared" ref="AJ733" si="2197">AJ732</f>
        <v>0</v>
      </c>
      <c r="AK733" s="411">
        <f t="shared" ref="AK733" si="2198">AK732</f>
        <v>0</v>
      </c>
      <c r="AL733" s="411">
        <f t="shared" ref="AL733" si="2199">AL732</f>
        <v>0</v>
      </c>
      <c r="AM733" s="306"/>
    </row>
    <row r="734" spans="1:39"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45" hidden="1" outlineLevel="1">
      <c r="A735" s="532">
        <v>44</v>
      </c>
      <c r="B735" s="428" t="s">
        <v>136</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00">Z735</f>
        <v>0</v>
      </c>
      <c r="AA736" s="411">
        <f t="shared" ref="AA736" si="2201">AA735</f>
        <v>0</v>
      </c>
      <c r="AB736" s="411">
        <f t="shared" ref="AB736" si="2202">AB735</f>
        <v>0</v>
      </c>
      <c r="AC736" s="411">
        <f t="shared" ref="AC736" si="2203">AC735</f>
        <v>0</v>
      </c>
      <c r="AD736" s="411">
        <f t="shared" ref="AD736" si="2204">AD735</f>
        <v>0</v>
      </c>
      <c r="AE736" s="411">
        <f t="shared" ref="AE736" si="2205">AE735</f>
        <v>0</v>
      </c>
      <c r="AF736" s="411">
        <f t="shared" ref="AF736" si="2206">AF735</f>
        <v>0</v>
      </c>
      <c r="AG736" s="411">
        <f t="shared" ref="AG736" si="2207">AG735</f>
        <v>0</v>
      </c>
      <c r="AH736" s="411">
        <f t="shared" ref="AH736" si="2208">AH735</f>
        <v>0</v>
      </c>
      <c r="AI736" s="411">
        <f t="shared" ref="AI736" si="2209">AI735</f>
        <v>0</v>
      </c>
      <c r="AJ736" s="411">
        <f t="shared" ref="AJ736" si="2210">AJ735</f>
        <v>0</v>
      </c>
      <c r="AK736" s="411">
        <f t="shared" ref="AK736" si="2211">AK735</f>
        <v>0</v>
      </c>
      <c r="AL736" s="411">
        <f t="shared" ref="AL736" si="2212">AL735</f>
        <v>0</v>
      </c>
      <c r="AM736" s="306"/>
    </row>
    <row r="737" spans="1:39"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39" ht="30" hidden="1" outlineLevel="1">
      <c r="A738" s="532">
        <v>45</v>
      </c>
      <c r="B738" s="428" t="s">
        <v>137</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39" hidden="1"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13">Z738</f>
        <v>0</v>
      </c>
      <c r="AA739" s="411">
        <f t="shared" ref="AA739" si="2214">AA738</f>
        <v>0</v>
      </c>
      <c r="AB739" s="411">
        <f t="shared" ref="AB739" si="2215">AB738</f>
        <v>0</v>
      </c>
      <c r="AC739" s="411">
        <f t="shared" ref="AC739" si="2216">AC738</f>
        <v>0</v>
      </c>
      <c r="AD739" s="411">
        <f t="shared" ref="AD739" si="2217">AD738</f>
        <v>0</v>
      </c>
      <c r="AE739" s="411">
        <f t="shared" ref="AE739" si="2218">AE738</f>
        <v>0</v>
      </c>
      <c r="AF739" s="411">
        <f t="shared" ref="AF739" si="2219">AF738</f>
        <v>0</v>
      </c>
      <c r="AG739" s="411">
        <f t="shared" ref="AG739" si="2220">AG738</f>
        <v>0</v>
      </c>
      <c r="AH739" s="411">
        <f t="shared" ref="AH739" si="2221">AH738</f>
        <v>0</v>
      </c>
      <c r="AI739" s="411">
        <f t="shared" ref="AI739" si="2222">AI738</f>
        <v>0</v>
      </c>
      <c r="AJ739" s="411">
        <f t="shared" ref="AJ739" si="2223">AJ738</f>
        <v>0</v>
      </c>
      <c r="AK739" s="411">
        <f t="shared" ref="AK739" si="2224">AK738</f>
        <v>0</v>
      </c>
      <c r="AL739" s="411">
        <f t="shared" ref="AL739" si="2225">AL738</f>
        <v>0</v>
      </c>
      <c r="AM739" s="306"/>
    </row>
    <row r="740" spans="1:39"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39" ht="30" hidden="1" outlineLevel="1">
      <c r="A741" s="532">
        <v>46</v>
      </c>
      <c r="B741" s="428" t="s">
        <v>138</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39" hidden="1"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26">Z741</f>
        <v>0</v>
      </c>
      <c r="AA742" s="411">
        <f t="shared" ref="AA742" si="2227">AA741</f>
        <v>0</v>
      </c>
      <c r="AB742" s="411">
        <f t="shared" ref="AB742" si="2228">AB741</f>
        <v>0</v>
      </c>
      <c r="AC742" s="411">
        <f t="shared" ref="AC742" si="2229">AC741</f>
        <v>0</v>
      </c>
      <c r="AD742" s="411">
        <f t="shared" ref="AD742" si="2230">AD741</f>
        <v>0</v>
      </c>
      <c r="AE742" s="411">
        <f t="shared" ref="AE742" si="2231">AE741</f>
        <v>0</v>
      </c>
      <c r="AF742" s="411">
        <f t="shared" ref="AF742" si="2232">AF741</f>
        <v>0</v>
      </c>
      <c r="AG742" s="411">
        <f t="shared" ref="AG742" si="2233">AG741</f>
        <v>0</v>
      </c>
      <c r="AH742" s="411">
        <f t="shared" ref="AH742" si="2234">AH741</f>
        <v>0</v>
      </c>
      <c r="AI742" s="411">
        <f t="shared" ref="AI742" si="2235">AI741</f>
        <v>0</v>
      </c>
      <c r="AJ742" s="411">
        <f t="shared" ref="AJ742" si="2236">AJ741</f>
        <v>0</v>
      </c>
      <c r="AK742" s="411">
        <f t="shared" ref="AK742" si="2237">AK741</f>
        <v>0</v>
      </c>
      <c r="AL742" s="411">
        <f t="shared" ref="AL742" si="2238">AL741</f>
        <v>0</v>
      </c>
      <c r="AM742" s="306"/>
    </row>
    <row r="743" spans="1:39" hidden="1" outlineLevel="1">
      <c r="A743" s="532"/>
      <c r="B743" s="428"/>
      <c r="C743" s="291"/>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25"/>
      <c r="AA743" s="425"/>
      <c r="AB743" s="425"/>
      <c r="AC743" s="425"/>
      <c r="AD743" s="425"/>
      <c r="AE743" s="425"/>
      <c r="AF743" s="425"/>
      <c r="AG743" s="425"/>
      <c r="AH743" s="425"/>
      <c r="AI743" s="425"/>
      <c r="AJ743" s="425"/>
      <c r="AK743" s="425"/>
      <c r="AL743" s="425"/>
      <c r="AM743" s="306"/>
    </row>
    <row r="744" spans="1:39" ht="30" hidden="1" outlineLevel="1">
      <c r="A744" s="532">
        <v>47</v>
      </c>
      <c r="B744" s="428" t="s">
        <v>139</v>
      </c>
      <c r="C744" s="291" t="s">
        <v>25</v>
      </c>
      <c r="D744" s="295"/>
      <c r="E744" s="295"/>
      <c r="F744" s="295"/>
      <c r="G744" s="295"/>
      <c r="H744" s="295"/>
      <c r="I744" s="295"/>
      <c r="J744" s="295"/>
      <c r="K744" s="295"/>
      <c r="L744" s="295"/>
      <c r="M744" s="295"/>
      <c r="N744" s="295">
        <v>12</v>
      </c>
      <c r="O744" s="295"/>
      <c r="P744" s="295"/>
      <c r="Q744" s="295"/>
      <c r="R744" s="295"/>
      <c r="S744" s="295"/>
      <c r="T744" s="295"/>
      <c r="U744" s="295"/>
      <c r="V744" s="295"/>
      <c r="W744" s="295"/>
      <c r="X744" s="295"/>
      <c r="Y744" s="426"/>
      <c r="Z744" s="410"/>
      <c r="AA744" s="410"/>
      <c r="AB744" s="410"/>
      <c r="AC744" s="410"/>
      <c r="AD744" s="410"/>
      <c r="AE744" s="410"/>
      <c r="AF744" s="415"/>
      <c r="AG744" s="415"/>
      <c r="AH744" s="415"/>
      <c r="AI744" s="415"/>
      <c r="AJ744" s="415"/>
      <c r="AK744" s="415"/>
      <c r="AL744" s="415"/>
      <c r="AM744" s="296">
        <f>SUM(Y744:AL744)</f>
        <v>0</v>
      </c>
    </row>
    <row r="745" spans="1:39" hidden="1" outlineLevel="1">
      <c r="A745" s="532"/>
      <c r="B745" s="294" t="s">
        <v>310</v>
      </c>
      <c r="C745" s="291" t="s">
        <v>163</v>
      </c>
      <c r="D745" s="295"/>
      <c r="E745" s="295"/>
      <c r="F745" s="295"/>
      <c r="G745" s="295"/>
      <c r="H745" s="295"/>
      <c r="I745" s="295"/>
      <c r="J745" s="295"/>
      <c r="K745" s="295"/>
      <c r="L745" s="295"/>
      <c r="M745" s="295"/>
      <c r="N745" s="295">
        <f>N744</f>
        <v>12</v>
      </c>
      <c r="O745" s="295"/>
      <c r="P745" s="295"/>
      <c r="Q745" s="295"/>
      <c r="R745" s="295"/>
      <c r="S745" s="295"/>
      <c r="T745" s="295"/>
      <c r="U745" s="295"/>
      <c r="V745" s="295"/>
      <c r="W745" s="295"/>
      <c r="X745" s="295"/>
      <c r="Y745" s="411">
        <f>Y744</f>
        <v>0</v>
      </c>
      <c r="Z745" s="411">
        <f t="shared" ref="Z745" si="2239">Z744</f>
        <v>0</v>
      </c>
      <c r="AA745" s="411">
        <f t="shared" ref="AA745" si="2240">AA744</f>
        <v>0</v>
      </c>
      <c r="AB745" s="411">
        <f t="shared" ref="AB745" si="2241">AB744</f>
        <v>0</v>
      </c>
      <c r="AC745" s="411">
        <f t="shared" ref="AC745" si="2242">AC744</f>
        <v>0</v>
      </c>
      <c r="AD745" s="411">
        <f t="shared" ref="AD745" si="2243">AD744</f>
        <v>0</v>
      </c>
      <c r="AE745" s="411">
        <f t="shared" ref="AE745" si="2244">AE744</f>
        <v>0</v>
      </c>
      <c r="AF745" s="411">
        <f t="shared" ref="AF745" si="2245">AF744</f>
        <v>0</v>
      </c>
      <c r="AG745" s="411">
        <f t="shared" ref="AG745" si="2246">AG744</f>
        <v>0</v>
      </c>
      <c r="AH745" s="411">
        <f t="shared" ref="AH745" si="2247">AH744</f>
        <v>0</v>
      </c>
      <c r="AI745" s="411">
        <f t="shared" ref="AI745" si="2248">AI744</f>
        <v>0</v>
      </c>
      <c r="AJ745" s="411">
        <f t="shared" ref="AJ745" si="2249">AJ744</f>
        <v>0</v>
      </c>
      <c r="AK745" s="411">
        <f t="shared" ref="AK745" si="2250">AK744</f>
        <v>0</v>
      </c>
      <c r="AL745" s="411">
        <f t="shared" ref="AL745" si="2251">AL744</f>
        <v>0</v>
      </c>
      <c r="AM745" s="306"/>
    </row>
    <row r="746" spans="1:39" hidden="1" outlineLevel="1">
      <c r="A746" s="532"/>
      <c r="B746" s="428"/>
      <c r="C746" s="291"/>
      <c r="D746" s="291"/>
      <c r="E746" s="291"/>
      <c r="F746" s="291"/>
      <c r="G746" s="291"/>
      <c r="H746" s="291"/>
      <c r="I746" s="291"/>
      <c r="J746" s="291"/>
      <c r="K746" s="291"/>
      <c r="L746" s="291"/>
      <c r="M746" s="291"/>
      <c r="N746" s="291"/>
      <c r="O746" s="291"/>
      <c r="P746" s="291"/>
      <c r="Q746" s="291"/>
      <c r="R746" s="291"/>
      <c r="S746" s="291"/>
      <c r="T746" s="291"/>
      <c r="U746" s="291"/>
      <c r="V746" s="291"/>
      <c r="W746" s="291"/>
      <c r="X746" s="291"/>
      <c r="Y746" s="412"/>
      <c r="Z746" s="425"/>
      <c r="AA746" s="425"/>
      <c r="AB746" s="425"/>
      <c r="AC746" s="425"/>
      <c r="AD746" s="425"/>
      <c r="AE746" s="425"/>
      <c r="AF746" s="425"/>
      <c r="AG746" s="425"/>
      <c r="AH746" s="425"/>
      <c r="AI746" s="425"/>
      <c r="AJ746" s="425"/>
      <c r="AK746" s="425"/>
      <c r="AL746" s="425"/>
      <c r="AM746" s="306"/>
    </row>
    <row r="747" spans="1:39" ht="45" hidden="1" outlineLevel="1">
      <c r="A747" s="532">
        <v>48</v>
      </c>
      <c r="B747" s="428" t="s">
        <v>140</v>
      </c>
      <c r="C747" s="291" t="s">
        <v>25</v>
      </c>
      <c r="D747" s="295"/>
      <c r="E747" s="295"/>
      <c r="F747" s="295"/>
      <c r="G747" s="295"/>
      <c r="H747" s="295"/>
      <c r="I747" s="295"/>
      <c r="J747" s="295"/>
      <c r="K747" s="295"/>
      <c r="L747" s="295"/>
      <c r="M747" s="295"/>
      <c r="N747" s="295">
        <v>12</v>
      </c>
      <c r="O747" s="295"/>
      <c r="P747" s="295"/>
      <c r="Q747" s="295"/>
      <c r="R747" s="295"/>
      <c r="S747" s="295"/>
      <c r="T747" s="295"/>
      <c r="U747" s="295"/>
      <c r="V747" s="295"/>
      <c r="W747" s="295"/>
      <c r="X747" s="295"/>
      <c r="Y747" s="426"/>
      <c r="Z747" s="410"/>
      <c r="AA747" s="410"/>
      <c r="AB747" s="410"/>
      <c r="AC747" s="410"/>
      <c r="AD747" s="410"/>
      <c r="AE747" s="410"/>
      <c r="AF747" s="415"/>
      <c r="AG747" s="415"/>
      <c r="AH747" s="415"/>
      <c r="AI747" s="415"/>
      <c r="AJ747" s="415"/>
      <c r="AK747" s="415"/>
      <c r="AL747" s="415"/>
      <c r="AM747" s="296">
        <f>SUM(Y747:AL747)</f>
        <v>0</v>
      </c>
    </row>
    <row r="748" spans="1:39" hidden="1" outlineLevel="1">
      <c r="A748" s="532"/>
      <c r="B748" s="294" t="s">
        <v>310</v>
      </c>
      <c r="C748" s="291" t="s">
        <v>163</v>
      </c>
      <c r="D748" s="295"/>
      <c r="E748" s="295"/>
      <c r="F748" s="295"/>
      <c r="G748" s="295"/>
      <c r="H748" s="295"/>
      <c r="I748" s="295"/>
      <c r="J748" s="295"/>
      <c r="K748" s="295"/>
      <c r="L748" s="295"/>
      <c r="M748" s="295"/>
      <c r="N748" s="295">
        <f>N747</f>
        <v>12</v>
      </c>
      <c r="O748" s="295"/>
      <c r="P748" s="295"/>
      <c r="Q748" s="295"/>
      <c r="R748" s="295"/>
      <c r="S748" s="295"/>
      <c r="T748" s="295"/>
      <c r="U748" s="295"/>
      <c r="V748" s="295"/>
      <c r="W748" s="295"/>
      <c r="X748" s="295"/>
      <c r="Y748" s="411">
        <f>Y747</f>
        <v>0</v>
      </c>
      <c r="Z748" s="411">
        <f t="shared" ref="Z748" si="2252">Z747</f>
        <v>0</v>
      </c>
      <c r="AA748" s="411">
        <f t="shared" ref="AA748" si="2253">AA747</f>
        <v>0</v>
      </c>
      <c r="AB748" s="411">
        <f t="shared" ref="AB748" si="2254">AB747</f>
        <v>0</v>
      </c>
      <c r="AC748" s="411">
        <f t="shared" ref="AC748" si="2255">AC747</f>
        <v>0</v>
      </c>
      <c r="AD748" s="411">
        <f t="shared" ref="AD748" si="2256">AD747</f>
        <v>0</v>
      </c>
      <c r="AE748" s="411">
        <f t="shared" ref="AE748" si="2257">AE747</f>
        <v>0</v>
      </c>
      <c r="AF748" s="411">
        <f t="shared" ref="AF748" si="2258">AF747</f>
        <v>0</v>
      </c>
      <c r="AG748" s="411">
        <f t="shared" ref="AG748" si="2259">AG747</f>
        <v>0</v>
      </c>
      <c r="AH748" s="411">
        <f t="shared" ref="AH748" si="2260">AH747</f>
        <v>0</v>
      </c>
      <c r="AI748" s="411">
        <f t="shared" ref="AI748" si="2261">AI747</f>
        <v>0</v>
      </c>
      <c r="AJ748" s="411">
        <f t="shared" ref="AJ748" si="2262">AJ747</f>
        <v>0</v>
      </c>
      <c r="AK748" s="411">
        <f t="shared" ref="AK748" si="2263">AK747</f>
        <v>0</v>
      </c>
      <c r="AL748" s="411">
        <f t="shared" ref="AL748" si="2264">AL747</f>
        <v>0</v>
      </c>
      <c r="AM748" s="306"/>
    </row>
    <row r="749" spans="1:39" hidden="1" outlineLevel="1">
      <c r="A749" s="532"/>
      <c r="B749" s="428"/>
      <c r="C749" s="291"/>
      <c r="D749" s="291"/>
      <c r="E749" s="291"/>
      <c r="F749" s="291"/>
      <c r="G749" s="291"/>
      <c r="H749" s="291"/>
      <c r="I749" s="291"/>
      <c r="J749" s="291"/>
      <c r="K749" s="291"/>
      <c r="L749" s="291"/>
      <c r="M749" s="291"/>
      <c r="N749" s="291"/>
      <c r="O749" s="291"/>
      <c r="P749" s="291"/>
      <c r="Q749" s="291"/>
      <c r="R749" s="291"/>
      <c r="S749" s="291"/>
      <c r="T749" s="291"/>
      <c r="U749" s="291"/>
      <c r="V749" s="291"/>
      <c r="W749" s="291"/>
      <c r="X749" s="291"/>
      <c r="Y749" s="412"/>
      <c r="Z749" s="425"/>
      <c r="AA749" s="425"/>
      <c r="AB749" s="425"/>
      <c r="AC749" s="425"/>
      <c r="AD749" s="425"/>
      <c r="AE749" s="425"/>
      <c r="AF749" s="425"/>
      <c r="AG749" s="425"/>
      <c r="AH749" s="425"/>
      <c r="AI749" s="425"/>
      <c r="AJ749" s="425"/>
      <c r="AK749" s="425"/>
      <c r="AL749" s="425"/>
      <c r="AM749" s="306"/>
    </row>
    <row r="750" spans="1:39" ht="30" hidden="1" outlineLevel="1">
      <c r="A750" s="532">
        <v>49</v>
      </c>
      <c r="B750" s="428" t="s">
        <v>141</v>
      </c>
      <c r="C750" s="291" t="s">
        <v>25</v>
      </c>
      <c r="D750" s="295"/>
      <c r="E750" s="295"/>
      <c r="F750" s="295"/>
      <c r="G750" s="295"/>
      <c r="H750" s="295"/>
      <c r="I750" s="295"/>
      <c r="J750" s="295"/>
      <c r="K750" s="295"/>
      <c r="L750" s="295"/>
      <c r="M750" s="295"/>
      <c r="N750" s="295">
        <v>12</v>
      </c>
      <c r="O750" s="295"/>
      <c r="P750" s="295"/>
      <c r="Q750" s="295"/>
      <c r="R750" s="295"/>
      <c r="S750" s="295"/>
      <c r="T750" s="295"/>
      <c r="U750" s="295"/>
      <c r="V750" s="295"/>
      <c r="W750" s="295"/>
      <c r="X750" s="295"/>
      <c r="Y750" s="426"/>
      <c r="Z750" s="410"/>
      <c r="AA750" s="410"/>
      <c r="AB750" s="410"/>
      <c r="AC750" s="410"/>
      <c r="AD750" s="410"/>
      <c r="AE750" s="410"/>
      <c r="AF750" s="415"/>
      <c r="AG750" s="415"/>
      <c r="AH750" s="415"/>
      <c r="AI750" s="415"/>
      <c r="AJ750" s="415"/>
      <c r="AK750" s="415"/>
      <c r="AL750" s="415"/>
      <c r="AM750" s="296">
        <f>SUM(Y750:AL750)</f>
        <v>0</v>
      </c>
    </row>
    <row r="751" spans="1:39" hidden="1" outlineLevel="1">
      <c r="A751" s="532"/>
      <c r="B751" s="294" t="s">
        <v>310</v>
      </c>
      <c r="C751" s="291" t="s">
        <v>163</v>
      </c>
      <c r="D751" s="295"/>
      <c r="E751" s="295"/>
      <c r="F751" s="295"/>
      <c r="G751" s="295"/>
      <c r="H751" s="295"/>
      <c r="I751" s="295"/>
      <c r="J751" s="295"/>
      <c r="K751" s="295"/>
      <c r="L751" s="295"/>
      <c r="M751" s="295"/>
      <c r="N751" s="295">
        <f>N750</f>
        <v>12</v>
      </c>
      <c r="O751" s="295"/>
      <c r="P751" s="295"/>
      <c r="Q751" s="295"/>
      <c r="R751" s="295"/>
      <c r="S751" s="295"/>
      <c r="T751" s="295"/>
      <c r="U751" s="295"/>
      <c r="V751" s="295"/>
      <c r="W751" s="295"/>
      <c r="X751" s="295"/>
      <c r="Y751" s="411">
        <f>Y750</f>
        <v>0</v>
      </c>
      <c r="Z751" s="411">
        <f t="shared" ref="Z751" si="2265">Z750</f>
        <v>0</v>
      </c>
      <c r="AA751" s="411">
        <f t="shared" ref="AA751" si="2266">AA750</f>
        <v>0</v>
      </c>
      <c r="AB751" s="411">
        <f t="shared" ref="AB751" si="2267">AB750</f>
        <v>0</v>
      </c>
      <c r="AC751" s="411">
        <f t="shared" ref="AC751" si="2268">AC750</f>
        <v>0</v>
      </c>
      <c r="AD751" s="411">
        <f t="shared" ref="AD751" si="2269">AD750</f>
        <v>0</v>
      </c>
      <c r="AE751" s="411">
        <f t="shared" ref="AE751" si="2270">AE750</f>
        <v>0</v>
      </c>
      <c r="AF751" s="411">
        <f t="shared" ref="AF751" si="2271">AF750</f>
        <v>0</v>
      </c>
      <c r="AG751" s="411">
        <f t="shared" ref="AG751" si="2272">AG750</f>
        <v>0</v>
      </c>
      <c r="AH751" s="411">
        <f t="shared" ref="AH751" si="2273">AH750</f>
        <v>0</v>
      </c>
      <c r="AI751" s="411">
        <f t="shared" ref="AI751" si="2274">AI750</f>
        <v>0</v>
      </c>
      <c r="AJ751" s="411">
        <f t="shared" ref="AJ751" si="2275">AJ750</f>
        <v>0</v>
      </c>
      <c r="AK751" s="411">
        <f t="shared" ref="AK751" si="2276">AK750</f>
        <v>0</v>
      </c>
      <c r="AL751" s="411">
        <f t="shared" ref="AL751" si="2277">AL750</f>
        <v>0</v>
      </c>
      <c r="AM751" s="306"/>
    </row>
    <row r="752" spans="1:39" outlineLevel="1">
      <c r="A752" s="532"/>
      <c r="B752" s="294"/>
      <c r="C752" s="305"/>
      <c r="D752" s="291"/>
      <c r="E752" s="291"/>
      <c r="F752" s="291"/>
      <c r="G752" s="291"/>
      <c r="H752" s="291"/>
      <c r="I752" s="291"/>
      <c r="J752" s="291"/>
      <c r="K752" s="291"/>
      <c r="L752" s="291"/>
      <c r="M752" s="291"/>
      <c r="N752" s="291"/>
      <c r="O752" s="291"/>
      <c r="P752" s="291"/>
      <c r="Q752" s="291"/>
      <c r="R752" s="291"/>
      <c r="S752" s="291"/>
      <c r="T752" s="291"/>
      <c r="U752" s="291"/>
      <c r="V752" s="291"/>
      <c r="W752" s="291"/>
      <c r="X752" s="291"/>
      <c r="Y752" s="412"/>
      <c r="Z752" s="412"/>
      <c r="AA752" s="412"/>
      <c r="AB752" s="412"/>
      <c r="AC752" s="412"/>
      <c r="AD752" s="412"/>
      <c r="AE752" s="412"/>
      <c r="AF752" s="412"/>
      <c r="AG752" s="412"/>
      <c r="AH752" s="412"/>
      <c r="AI752" s="412"/>
      <c r="AJ752" s="412"/>
      <c r="AK752" s="412"/>
      <c r="AL752" s="412"/>
      <c r="AM752" s="306"/>
    </row>
    <row r="753" spans="2:40" ht="15.75">
      <c r="B753" s="327" t="s">
        <v>311</v>
      </c>
      <c r="C753" s="329"/>
      <c r="D753" s="329">
        <f>SUM(D596:D751)</f>
        <v>831258</v>
      </c>
      <c r="E753" s="329"/>
      <c r="F753" s="329"/>
      <c r="G753" s="329"/>
      <c r="H753" s="329"/>
      <c r="I753" s="329"/>
      <c r="J753" s="329"/>
      <c r="K753" s="329"/>
      <c r="L753" s="329"/>
      <c r="M753" s="329"/>
      <c r="N753" s="329"/>
      <c r="O753" s="329">
        <f>SUM(O596:O751)</f>
        <v>135.23436559229205</v>
      </c>
      <c r="P753" s="329"/>
      <c r="Q753" s="329"/>
      <c r="R753" s="329"/>
      <c r="S753" s="329"/>
      <c r="T753" s="329"/>
      <c r="U753" s="329"/>
      <c r="V753" s="329"/>
      <c r="W753" s="329"/>
      <c r="X753" s="329"/>
      <c r="Y753" s="329">
        <f>IF(Y594="kWh",SUMPRODUCT(D596:D751,Y596:Y751))</f>
        <v>140056</v>
      </c>
      <c r="Z753" s="329">
        <f>IF(Z594="kWh",SUMPRODUCT(D596:D751,Z596:Z751))</f>
        <v>218764.06252057478</v>
      </c>
      <c r="AA753" s="329">
        <f>IF(AA594="kw",SUMPRODUCT(N596:N751,O596:O751,AA596:AA751),SUMPRODUCT(D596:D751,AA596:AA751))</f>
        <v>1134.2005612068945</v>
      </c>
      <c r="AB753" s="329">
        <f>IF(AB594="kw",SUMPRODUCT(N596:N751,O596:O751,AB596:AB751),SUMPRODUCT(D596:D751,AB596:AB751))</f>
        <v>0</v>
      </c>
      <c r="AC753" s="329">
        <f>IF(AC594="kw",SUMPRODUCT(N596:N751,O596:O751,AC596:AC751),SUMPRODUCT(D596:D751,AC596:AC751))</f>
        <v>0</v>
      </c>
      <c r="AD753" s="329">
        <f>IF(AD594="kw",SUMPRODUCT(N596:N751,O596:O751,AD596:AD751),SUMPRODUCT(D596:D751,AD596:AD751))</f>
        <v>0</v>
      </c>
      <c r="AE753" s="329">
        <f>IF(AE594="kw",SUMPRODUCT(N596:N751,O596:O751,AE596:AE751),SUMPRODUCT(D596:D751,AE596:AE751))</f>
        <v>0</v>
      </c>
      <c r="AF753" s="329">
        <f>IF(AF594="kw",SUMPRODUCT(N596:N751,O596:O751,AF596:AF751),SUMPRODUCT(D596:D751,AF596:AF751))</f>
        <v>0</v>
      </c>
      <c r="AG753" s="329">
        <f>IF(AG594="kw",SUMPRODUCT(N596:N751,O596:O751,AG596:AG751),SUMPRODUCT(D596:D751,AG596:AG751))</f>
        <v>0</v>
      </c>
      <c r="AH753" s="329">
        <f>IF(AH594="kw",SUMPRODUCT(N596:N751,O596:O751,AH596:AH751),SUMPRODUCT(D596:D751,AH596:AH751))</f>
        <v>0</v>
      </c>
      <c r="AI753" s="329">
        <f>IF(AI594="kw",SUMPRODUCT(N596:N751,O596:O751,AI596:AI751),SUMPRODUCT(D596:D751,AI596:AI751))</f>
        <v>0</v>
      </c>
      <c r="AJ753" s="329">
        <f>IF(AJ594="kw",SUMPRODUCT(N596:N751,O596:O751,AJ596:AJ751),SUMPRODUCT(D596:D751,AJ596:AJ751))</f>
        <v>0</v>
      </c>
      <c r="AK753" s="329">
        <f>IF(AK594="kw",SUMPRODUCT(N596:N751,O596:O751,AK596:AK751),SUMPRODUCT(D596:D751,AK596:AK751))</f>
        <v>0</v>
      </c>
      <c r="AL753" s="329">
        <f>IF(AL594="kw",SUMPRODUCT(N596:N751,O596:O751,AL596:AL751),SUMPRODUCT(D596:D751,AL596:AL751))</f>
        <v>0</v>
      </c>
      <c r="AM753" s="330"/>
    </row>
    <row r="754" spans="2:40" ht="15.75">
      <c r="B754" s="391" t="s">
        <v>312</v>
      </c>
      <c r="C754" s="392"/>
      <c r="D754" s="392"/>
      <c r="E754" s="392"/>
      <c r="F754" s="392"/>
      <c r="G754" s="392"/>
      <c r="H754" s="392"/>
      <c r="I754" s="392"/>
      <c r="J754" s="392"/>
      <c r="K754" s="392"/>
      <c r="L754" s="392"/>
      <c r="M754" s="392"/>
      <c r="N754" s="392"/>
      <c r="O754" s="392"/>
      <c r="P754" s="392"/>
      <c r="Q754" s="392"/>
      <c r="R754" s="392"/>
      <c r="S754" s="392"/>
      <c r="T754" s="392"/>
      <c r="U754" s="392"/>
      <c r="V754" s="392"/>
      <c r="W754" s="392"/>
      <c r="X754" s="392"/>
      <c r="Y754" s="392">
        <f>HLOOKUP(Y404,'2. LRAMVA Threshold'!$B$42:$Q$53,10,FALSE)</f>
        <v>384476</v>
      </c>
      <c r="Z754" s="392">
        <f>HLOOKUP(Z404,'2. LRAMVA Threshold'!$B$42:$Q$53,10,FALSE)</f>
        <v>220568</v>
      </c>
      <c r="AA754" s="392">
        <f>HLOOKUP(AA404,'2. LRAMVA Threshold'!$B$42:$Q$53,10,FALSE)</f>
        <v>958</v>
      </c>
      <c r="AB754" s="392">
        <f>HLOOKUP(AB404,'2. LRAMVA Threshold'!$B$42:$Q$53,10,FALSE)</f>
        <v>522</v>
      </c>
      <c r="AC754" s="392">
        <f>HLOOKUP(AC404,'2. LRAMVA Threshold'!$B$42:$Q$53,10,FALSE)</f>
        <v>2118</v>
      </c>
      <c r="AD754" s="392">
        <f>HLOOKUP(AD404,'2. LRAMVA Threshold'!$B$42:$Q$53,10,FALSE)</f>
        <v>1294</v>
      </c>
      <c r="AE754" s="392">
        <f>HLOOKUP(AE404,'2. LRAMVA Threshold'!$B$42:$Q$53,10,FALSE)</f>
        <v>0</v>
      </c>
      <c r="AF754" s="392">
        <f>HLOOKUP(AF404,'2. LRAMVA Threshold'!$B$42:$Q$53,10,FALSE)</f>
        <v>42</v>
      </c>
      <c r="AG754" s="392">
        <f>HLOOKUP(AG404,'2. LRAMVA Threshold'!$B$42:$Q$53,10,FALSE)</f>
        <v>0</v>
      </c>
      <c r="AH754" s="392">
        <f>HLOOKUP(AH404,'2. LRAMVA Threshold'!$B$42:$Q$53,10,FALSE)</f>
        <v>0</v>
      </c>
      <c r="AI754" s="392">
        <f>HLOOKUP(AI404,'2. LRAMVA Threshold'!$B$42:$Q$53,10,FALSE)</f>
        <v>0</v>
      </c>
      <c r="AJ754" s="392">
        <f>HLOOKUP(AJ404,'2. LRAMVA Threshold'!$B$42:$Q$53,10,FALSE)</f>
        <v>0</v>
      </c>
      <c r="AK754" s="392">
        <f>HLOOKUP(AK404,'2. LRAMVA Threshold'!$B$42:$Q$53,10,FALSE)</f>
        <v>0</v>
      </c>
      <c r="AL754" s="392">
        <f>HLOOKUP(AL404,'2. LRAMVA Threshold'!$B$42:$Q$53,10,FALSE)</f>
        <v>0</v>
      </c>
      <c r="AM754" s="442"/>
    </row>
    <row r="755" spans="2:40">
      <c r="B755" s="394"/>
      <c r="C755" s="432"/>
      <c r="D755" s="433"/>
      <c r="E755" s="433"/>
      <c r="F755" s="433"/>
      <c r="G755" s="433"/>
      <c r="H755" s="433"/>
      <c r="I755" s="433"/>
      <c r="J755" s="433"/>
      <c r="K755" s="433"/>
      <c r="L755" s="433"/>
      <c r="M755" s="433"/>
      <c r="N755" s="433"/>
      <c r="O755" s="434"/>
      <c r="P755" s="433"/>
      <c r="Q755" s="433"/>
      <c r="R755" s="433"/>
      <c r="S755" s="435"/>
      <c r="T755" s="435"/>
      <c r="U755" s="435"/>
      <c r="V755" s="435"/>
      <c r="W755" s="433"/>
      <c r="X755" s="433"/>
      <c r="Y755" s="436"/>
      <c r="Z755" s="436"/>
      <c r="AA755" s="436"/>
      <c r="AB755" s="436"/>
      <c r="AC755" s="436"/>
      <c r="AD755" s="436"/>
      <c r="AE755" s="436"/>
      <c r="AF755" s="399"/>
      <c r="AG755" s="399"/>
      <c r="AH755" s="399"/>
      <c r="AI755" s="399"/>
      <c r="AJ755" s="399"/>
      <c r="AK755" s="399"/>
      <c r="AL755" s="399"/>
      <c r="AM755" s="400"/>
    </row>
    <row r="756" spans="2:40">
      <c r="B756" s="324" t="s">
        <v>313</v>
      </c>
      <c r="C756" s="338"/>
      <c r="D756" s="338"/>
      <c r="E756" s="376"/>
      <c r="F756" s="376"/>
      <c r="G756" s="376"/>
      <c r="H756" s="376"/>
      <c r="I756" s="376"/>
      <c r="J756" s="376"/>
      <c r="K756" s="376"/>
      <c r="L756" s="376"/>
      <c r="M756" s="376"/>
      <c r="N756" s="376"/>
      <c r="O756" s="291"/>
      <c r="P756" s="340"/>
      <c r="Q756" s="340"/>
      <c r="R756" s="340"/>
      <c r="S756" s="339"/>
      <c r="T756" s="339"/>
      <c r="U756" s="339"/>
      <c r="V756" s="339"/>
      <c r="W756" s="340"/>
      <c r="X756" s="340"/>
      <c r="Y756" s="341">
        <f>HLOOKUP(Y$35,'3.  Distribution Rates'!$C$122:$P$133,10,FALSE)</f>
        <v>7.7000000000000002E-3</v>
      </c>
      <c r="Z756" s="341">
        <f>HLOOKUP(Z$35,'3.  Distribution Rates'!$C$122:$P$133,10,FALSE)</f>
        <v>1.11E-2</v>
      </c>
      <c r="AA756" s="341">
        <f>HLOOKUP(AA$35,'3.  Distribution Rates'!$C$122:$P$133,10,FALSE)</f>
        <v>2.4198</v>
      </c>
      <c r="AB756" s="341">
        <f>HLOOKUP(AB$35,'3.  Distribution Rates'!$C$122:$P$133,10,FALSE)</f>
        <v>1.1267</v>
      </c>
      <c r="AC756" s="341">
        <f>HLOOKUP(AC$35,'3.  Distribution Rates'!$C$122:$P$133,10,FALSE)</f>
        <v>1.7778</v>
      </c>
      <c r="AD756" s="341">
        <f>HLOOKUP(AD$35,'3.  Distribution Rates'!$C$122:$P$133,10,FALSE)</f>
        <v>6.7100000000000007E-2</v>
      </c>
      <c r="AE756" s="341">
        <f>HLOOKUP(AE$35,'3.  Distribution Rates'!$C$122:$P$133,10,FALSE)</f>
        <v>0</v>
      </c>
      <c r="AF756" s="341">
        <f>HLOOKUP(AF$35,'3.  Distribution Rates'!$C$122:$P$133,10,FALSE)</f>
        <v>24.788</v>
      </c>
      <c r="AG756" s="341">
        <f>HLOOKUP(AG$35,'3.  Distribution Rates'!$C$122:$P$133,10,FALSE)</f>
        <v>0</v>
      </c>
      <c r="AH756" s="341">
        <f>HLOOKUP(AH$35,'3.  Distribution Rates'!$C$122:$P$133,10,FALSE)</f>
        <v>0</v>
      </c>
      <c r="AI756" s="341">
        <f>HLOOKUP(AI$35,'3.  Distribution Rates'!$C$122:$P$133,10,FALSE)</f>
        <v>0</v>
      </c>
      <c r="AJ756" s="341">
        <f>HLOOKUP(AJ$35,'3.  Distribution Rates'!$C$122:$P$133,10,FALSE)</f>
        <v>0</v>
      </c>
      <c r="AK756" s="341">
        <f>HLOOKUP(AK$35,'3.  Distribution Rates'!$C$122:$P$133,10,FALSE)</f>
        <v>0</v>
      </c>
      <c r="AL756" s="341">
        <f>HLOOKUP(AL$35,'3.  Distribution Rates'!$C$122:$P$133,10,FALSE)</f>
        <v>0</v>
      </c>
      <c r="AM756" s="348"/>
      <c r="AN756" s="443"/>
    </row>
    <row r="757" spans="2:40">
      <c r="B757" s="324" t="s">
        <v>314</v>
      </c>
      <c r="C757" s="345"/>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8">
        <f>'4.  2011-2014 LRAM'!Y141*Y756</f>
        <v>0</v>
      </c>
      <c r="Z757" s="378">
        <f>'4.  2011-2014 LRAM'!Z141*Z756</f>
        <v>0</v>
      </c>
      <c r="AA757" s="378">
        <f>'4.  2011-2014 LRAM'!AA141*AA756</f>
        <v>0</v>
      </c>
      <c r="AB757" s="378">
        <f>'4.  2011-2014 LRAM'!AB141*AB756</f>
        <v>0</v>
      </c>
      <c r="AC757" s="378">
        <f>'4.  2011-2014 LRAM'!AC141*AC756</f>
        <v>0</v>
      </c>
      <c r="AD757" s="378">
        <f>'4.  2011-2014 LRAM'!AD141*AD756</f>
        <v>0</v>
      </c>
      <c r="AE757" s="378">
        <f>'4.  2011-2014 LRAM'!AE141*AE756</f>
        <v>0</v>
      </c>
      <c r="AF757" s="378">
        <f>'4.  2011-2014 LRAM'!AF141*AF756</f>
        <v>0</v>
      </c>
      <c r="AG757" s="378">
        <f>'4.  2011-2014 LRAM'!AG141*AG756</f>
        <v>0</v>
      </c>
      <c r="AH757" s="378">
        <f>'4.  2011-2014 LRAM'!AH141*AH756</f>
        <v>0</v>
      </c>
      <c r="AI757" s="378">
        <f>'4.  2011-2014 LRAM'!AI141*AI756</f>
        <v>0</v>
      </c>
      <c r="AJ757" s="378">
        <f>'4.  2011-2014 LRAM'!AJ141*AJ756</f>
        <v>0</v>
      </c>
      <c r="AK757" s="378">
        <f>'4.  2011-2014 LRAM'!AK141*AK756</f>
        <v>0</v>
      </c>
      <c r="AL757" s="378">
        <f>'4.  2011-2014 LRAM'!AL141*AL756</f>
        <v>0</v>
      </c>
      <c r="AM757" s="629">
        <f t="shared" ref="AM757:AM764" si="2278">SUM(Y757:AL757)</f>
        <v>0</v>
      </c>
      <c r="AN757" s="443"/>
    </row>
    <row r="758" spans="2:40">
      <c r="B758" s="324" t="s">
        <v>315</v>
      </c>
      <c r="C758" s="345"/>
      <c r="D758" s="309"/>
      <c r="E758" s="279"/>
      <c r="F758" s="279"/>
      <c r="G758" s="279"/>
      <c r="H758" s="279"/>
      <c r="I758" s="279"/>
      <c r="J758" s="279"/>
      <c r="K758" s="279"/>
      <c r="L758" s="279"/>
      <c r="M758" s="279"/>
      <c r="N758" s="279"/>
      <c r="O758" s="291"/>
      <c r="P758" s="279"/>
      <c r="Q758" s="279"/>
      <c r="R758" s="279"/>
      <c r="S758" s="309"/>
      <c r="T758" s="309"/>
      <c r="U758" s="309"/>
      <c r="V758" s="309"/>
      <c r="W758" s="279"/>
      <c r="X758" s="279"/>
      <c r="Y758" s="378">
        <f>'4.  2011-2014 LRAM'!Y270*Y756</f>
        <v>182.78135792403435</v>
      </c>
      <c r="Z758" s="378">
        <f>'4.  2011-2014 LRAM'!Z270*Z756</f>
        <v>301.93930084568939</v>
      </c>
      <c r="AA758" s="378">
        <f>'4.  2011-2014 LRAM'!AA270*AA756</f>
        <v>396.26770601648769</v>
      </c>
      <c r="AB758" s="378">
        <f>'4.  2011-2014 LRAM'!AB270*AB756</f>
        <v>0</v>
      </c>
      <c r="AC758" s="378">
        <f>'4.  2011-2014 LRAM'!AC270*AC756</f>
        <v>0</v>
      </c>
      <c r="AD758" s="378">
        <f>'4.  2011-2014 LRAM'!AD270*AD756</f>
        <v>0</v>
      </c>
      <c r="AE758" s="378">
        <f>'4.  2011-2014 LRAM'!AE270*AE756</f>
        <v>0</v>
      </c>
      <c r="AF758" s="378">
        <f>'4.  2011-2014 LRAM'!AF270*AF756</f>
        <v>0</v>
      </c>
      <c r="AG758" s="378">
        <f>'4.  2011-2014 LRAM'!AG270*AG756</f>
        <v>0</v>
      </c>
      <c r="AH758" s="378">
        <f>'4.  2011-2014 LRAM'!AH270*AH756</f>
        <v>0</v>
      </c>
      <c r="AI758" s="378">
        <f>'4.  2011-2014 LRAM'!AI270*AI756</f>
        <v>0</v>
      </c>
      <c r="AJ758" s="378">
        <f>'4.  2011-2014 LRAM'!AJ270*AJ756</f>
        <v>0</v>
      </c>
      <c r="AK758" s="378">
        <f>'4.  2011-2014 LRAM'!AK270*AK756</f>
        <v>0</v>
      </c>
      <c r="AL758" s="378">
        <f>'4.  2011-2014 LRAM'!AL270*AL756</f>
        <v>0</v>
      </c>
      <c r="AM758" s="629">
        <f t="shared" si="2278"/>
        <v>880.98836478621138</v>
      </c>
      <c r="AN758" s="443"/>
    </row>
    <row r="759" spans="2:40">
      <c r="B759" s="324" t="s">
        <v>316</v>
      </c>
      <c r="C759" s="345"/>
      <c r="D759" s="309"/>
      <c r="E759" s="279"/>
      <c r="F759" s="279"/>
      <c r="G759" s="279"/>
      <c r="H759" s="279"/>
      <c r="I759" s="279"/>
      <c r="J759" s="279"/>
      <c r="K759" s="279"/>
      <c r="L759" s="279"/>
      <c r="M759" s="279"/>
      <c r="N759" s="279"/>
      <c r="O759" s="291"/>
      <c r="P759" s="279"/>
      <c r="Q759" s="279"/>
      <c r="R759" s="279"/>
      <c r="S759" s="309"/>
      <c r="T759" s="309"/>
      <c r="U759" s="309"/>
      <c r="V759" s="309"/>
      <c r="W759" s="279"/>
      <c r="X759" s="279"/>
      <c r="Y759" s="378">
        <f>'4.  2011-2014 LRAM'!Y399*Y756</f>
        <v>226.71911553234554</v>
      </c>
      <c r="Z759" s="378">
        <f>'4.  2011-2014 LRAM'!Z399*Z756</f>
        <v>1143.3619310444601</v>
      </c>
      <c r="AA759" s="378">
        <f>'4.  2011-2014 LRAM'!AA399*AA756</f>
        <v>267.45570810533292</v>
      </c>
      <c r="AB759" s="378">
        <f>'4.  2011-2014 LRAM'!AB399*AB756</f>
        <v>0</v>
      </c>
      <c r="AC759" s="378">
        <f>'4.  2011-2014 LRAM'!AC399*AC756</f>
        <v>0</v>
      </c>
      <c r="AD759" s="378">
        <f>'4.  2011-2014 LRAM'!AD399*AD756</f>
        <v>0</v>
      </c>
      <c r="AE759" s="378">
        <f>'4.  2011-2014 LRAM'!AE399*AE756</f>
        <v>0</v>
      </c>
      <c r="AF759" s="378">
        <f>'4.  2011-2014 LRAM'!AF399*AF756</f>
        <v>0</v>
      </c>
      <c r="AG759" s="378">
        <f>'4.  2011-2014 LRAM'!AG399*AG756</f>
        <v>0</v>
      </c>
      <c r="AH759" s="378">
        <f>'4.  2011-2014 LRAM'!AH399*AH756</f>
        <v>0</v>
      </c>
      <c r="AI759" s="378">
        <f>'4.  2011-2014 LRAM'!AI399*AI756</f>
        <v>0</v>
      </c>
      <c r="AJ759" s="378">
        <f>'4.  2011-2014 LRAM'!AJ399*AJ756</f>
        <v>0</v>
      </c>
      <c r="AK759" s="378">
        <f>'4.  2011-2014 LRAM'!AK399*AK756</f>
        <v>0</v>
      </c>
      <c r="AL759" s="378">
        <f>'4.  2011-2014 LRAM'!AL399*AL756</f>
        <v>0</v>
      </c>
      <c r="AM759" s="629">
        <f t="shared" si="2278"/>
        <v>1637.5367546821385</v>
      </c>
      <c r="AN759" s="443"/>
    </row>
    <row r="760" spans="2:40">
      <c r="B760" s="324" t="s">
        <v>317</v>
      </c>
      <c r="C760" s="345"/>
      <c r="D760" s="309"/>
      <c r="E760" s="279"/>
      <c r="F760" s="279"/>
      <c r="G760" s="279"/>
      <c r="H760" s="279"/>
      <c r="I760" s="279"/>
      <c r="J760" s="279"/>
      <c r="K760" s="279"/>
      <c r="L760" s="279"/>
      <c r="M760" s="279"/>
      <c r="N760" s="279"/>
      <c r="O760" s="291"/>
      <c r="P760" s="279"/>
      <c r="Q760" s="279"/>
      <c r="R760" s="279"/>
      <c r="S760" s="309"/>
      <c r="T760" s="309"/>
      <c r="U760" s="309"/>
      <c r="V760" s="309"/>
      <c r="W760" s="279"/>
      <c r="X760" s="279"/>
      <c r="Y760" s="378">
        <f>'4.  2011-2014 LRAM'!Y529*Y756</f>
        <v>1014.0327287084249</v>
      </c>
      <c r="Z760" s="378">
        <f>'4.  2011-2014 LRAM'!Z529*Z756</f>
        <v>2484.9204797609873</v>
      </c>
      <c r="AA760" s="378">
        <f>'4.  2011-2014 LRAM'!AA529*AA756</f>
        <v>521.43228361342665</v>
      </c>
      <c r="AB760" s="378">
        <f>'4.  2011-2014 LRAM'!AB529*AB756</f>
        <v>1243.4994278428474</v>
      </c>
      <c r="AC760" s="378">
        <f>'4.  2011-2014 LRAM'!AC529*AC756</f>
        <v>0</v>
      </c>
      <c r="AD760" s="378">
        <f>'4.  2011-2014 LRAM'!AD529*AD756</f>
        <v>0</v>
      </c>
      <c r="AE760" s="378">
        <f>'4.  2011-2014 LRAM'!AE529*AE756</f>
        <v>0</v>
      </c>
      <c r="AF760" s="378">
        <f>'4.  2011-2014 LRAM'!AF529*AF756</f>
        <v>0</v>
      </c>
      <c r="AG760" s="378">
        <f>'4.  2011-2014 LRAM'!AG529*AG756</f>
        <v>0</v>
      </c>
      <c r="AH760" s="378">
        <f>'4.  2011-2014 LRAM'!AH529*AH756</f>
        <v>0</v>
      </c>
      <c r="AI760" s="378">
        <f>'4.  2011-2014 LRAM'!AI529*AI756</f>
        <v>0</v>
      </c>
      <c r="AJ760" s="378">
        <f>'4.  2011-2014 LRAM'!AJ529*AJ756</f>
        <v>0</v>
      </c>
      <c r="AK760" s="378">
        <f>'4.  2011-2014 LRAM'!AK529*AK756</f>
        <v>0</v>
      </c>
      <c r="AL760" s="378">
        <f>'4.  2011-2014 LRAM'!AL529*AL756</f>
        <v>0</v>
      </c>
      <c r="AM760" s="629">
        <f t="shared" si="2278"/>
        <v>5263.8849199256856</v>
      </c>
      <c r="AN760" s="443"/>
    </row>
    <row r="761" spans="2:40">
      <c r="B761" s="324" t="s">
        <v>318</v>
      </c>
      <c r="C761" s="345"/>
      <c r="D761" s="309"/>
      <c r="E761" s="279"/>
      <c r="F761" s="279"/>
      <c r="G761" s="279"/>
      <c r="H761" s="279"/>
      <c r="I761" s="279"/>
      <c r="J761" s="279"/>
      <c r="K761" s="279"/>
      <c r="L761" s="279"/>
      <c r="M761" s="279"/>
      <c r="N761" s="279"/>
      <c r="O761" s="291"/>
      <c r="P761" s="279"/>
      <c r="Q761" s="279"/>
      <c r="R761" s="279"/>
      <c r="S761" s="309"/>
      <c r="T761" s="309"/>
      <c r="U761" s="309"/>
      <c r="V761" s="309"/>
      <c r="W761" s="279"/>
      <c r="X761" s="279"/>
      <c r="Y761" s="378">
        <f t="shared" ref="Y761:AL761" si="2279">Y213*Y756</f>
        <v>1051.7969000000001</v>
      </c>
      <c r="Z761" s="378">
        <f t="shared" si="2279"/>
        <v>1945.6138135891179</v>
      </c>
      <c r="AA761" s="378">
        <f t="shared" si="2279"/>
        <v>581.44563199024105</v>
      </c>
      <c r="AB761" s="378">
        <f t="shared" si="2279"/>
        <v>128.24098850735911</v>
      </c>
      <c r="AC761" s="378">
        <f t="shared" si="2279"/>
        <v>0</v>
      </c>
      <c r="AD761" s="378">
        <f t="shared" si="2279"/>
        <v>0</v>
      </c>
      <c r="AE761" s="378">
        <f t="shared" si="2279"/>
        <v>0</v>
      </c>
      <c r="AF761" s="378">
        <f t="shared" si="2279"/>
        <v>15000.546104493045</v>
      </c>
      <c r="AG761" s="378">
        <f t="shared" si="2279"/>
        <v>0</v>
      </c>
      <c r="AH761" s="378">
        <f t="shared" si="2279"/>
        <v>0</v>
      </c>
      <c r="AI761" s="378">
        <f t="shared" si="2279"/>
        <v>0</v>
      </c>
      <c r="AJ761" s="378">
        <f t="shared" si="2279"/>
        <v>0</v>
      </c>
      <c r="AK761" s="378">
        <f t="shared" si="2279"/>
        <v>0</v>
      </c>
      <c r="AL761" s="378">
        <f t="shared" si="2279"/>
        <v>0</v>
      </c>
      <c r="AM761" s="629">
        <f t="shared" si="2278"/>
        <v>18707.643438579762</v>
      </c>
      <c r="AN761" s="443"/>
    </row>
    <row r="762" spans="2:40">
      <c r="B762" s="324" t="s">
        <v>319</v>
      </c>
      <c r="C762" s="345"/>
      <c r="D762" s="309"/>
      <c r="E762" s="279"/>
      <c r="F762" s="279"/>
      <c r="G762" s="279"/>
      <c r="H762" s="279"/>
      <c r="I762" s="279"/>
      <c r="J762" s="279"/>
      <c r="K762" s="279"/>
      <c r="L762" s="279"/>
      <c r="M762" s="279"/>
      <c r="N762" s="279"/>
      <c r="O762" s="291"/>
      <c r="P762" s="279"/>
      <c r="Q762" s="279"/>
      <c r="R762" s="279"/>
      <c r="S762" s="309"/>
      <c r="T762" s="309"/>
      <c r="U762" s="309"/>
      <c r="V762" s="309"/>
      <c r="W762" s="279"/>
      <c r="X762" s="279"/>
      <c r="Y762" s="378">
        <f t="shared" ref="Y762:AL762" si="2280">Y396*Y756</f>
        <v>2479.1536000000001</v>
      </c>
      <c r="Z762" s="378">
        <f t="shared" si="2280"/>
        <v>3184.7158871890297</v>
      </c>
      <c r="AA762" s="378">
        <f t="shared" si="2280"/>
        <v>683.86804858223582</v>
      </c>
      <c r="AB762" s="378">
        <f t="shared" si="2280"/>
        <v>709.48185888176272</v>
      </c>
      <c r="AC762" s="378">
        <f t="shared" si="2280"/>
        <v>0</v>
      </c>
      <c r="AD762" s="378">
        <f t="shared" si="2280"/>
        <v>0</v>
      </c>
      <c r="AE762" s="378">
        <f t="shared" si="2280"/>
        <v>0</v>
      </c>
      <c r="AF762" s="378">
        <f t="shared" si="2280"/>
        <v>0</v>
      </c>
      <c r="AG762" s="378">
        <f t="shared" si="2280"/>
        <v>0</v>
      </c>
      <c r="AH762" s="378">
        <f t="shared" si="2280"/>
        <v>0</v>
      </c>
      <c r="AI762" s="378">
        <f t="shared" si="2280"/>
        <v>0</v>
      </c>
      <c r="AJ762" s="378">
        <f t="shared" si="2280"/>
        <v>0</v>
      </c>
      <c r="AK762" s="378">
        <f t="shared" si="2280"/>
        <v>0</v>
      </c>
      <c r="AL762" s="378">
        <f t="shared" si="2280"/>
        <v>0</v>
      </c>
      <c r="AM762" s="629">
        <f t="shared" si="2278"/>
        <v>7057.2193946530278</v>
      </c>
      <c r="AN762" s="443"/>
    </row>
    <row r="763" spans="2:40">
      <c r="B763" s="324" t="s">
        <v>320</v>
      </c>
      <c r="C763" s="345"/>
      <c r="D763" s="309"/>
      <c r="E763" s="279"/>
      <c r="F763" s="279"/>
      <c r="G763" s="279"/>
      <c r="H763" s="279"/>
      <c r="I763" s="279"/>
      <c r="J763" s="279"/>
      <c r="K763" s="279"/>
      <c r="L763" s="279"/>
      <c r="M763" s="279"/>
      <c r="N763" s="279"/>
      <c r="O763" s="291"/>
      <c r="P763" s="279"/>
      <c r="Q763" s="279"/>
      <c r="R763" s="279"/>
      <c r="S763" s="309"/>
      <c r="T763" s="309"/>
      <c r="U763" s="309"/>
      <c r="V763" s="309"/>
      <c r="W763" s="279"/>
      <c r="X763" s="279"/>
      <c r="Y763" s="378">
        <f t="shared" ref="Y763:AL763" si="2281">Y585*Y756</f>
        <v>3666.5012999999999</v>
      </c>
      <c r="Z763" s="378">
        <f t="shared" si="2281"/>
        <v>2954.5078140344503</v>
      </c>
      <c r="AA763" s="378">
        <f t="shared" si="2281"/>
        <v>2174.6745828707799</v>
      </c>
      <c r="AB763" s="378">
        <f t="shared" si="2281"/>
        <v>0</v>
      </c>
      <c r="AC763" s="378">
        <f t="shared" si="2281"/>
        <v>0</v>
      </c>
      <c r="AD763" s="378">
        <f t="shared" si="2281"/>
        <v>0</v>
      </c>
      <c r="AE763" s="378">
        <f t="shared" si="2281"/>
        <v>0</v>
      </c>
      <c r="AF763" s="378">
        <f t="shared" si="2281"/>
        <v>0</v>
      </c>
      <c r="AG763" s="378">
        <f t="shared" si="2281"/>
        <v>0</v>
      </c>
      <c r="AH763" s="378">
        <f t="shared" si="2281"/>
        <v>0</v>
      </c>
      <c r="AI763" s="378">
        <f t="shared" si="2281"/>
        <v>0</v>
      </c>
      <c r="AJ763" s="378">
        <f t="shared" si="2281"/>
        <v>0</v>
      </c>
      <c r="AK763" s="378">
        <f t="shared" si="2281"/>
        <v>0</v>
      </c>
      <c r="AL763" s="378">
        <f t="shared" si="2281"/>
        <v>0</v>
      </c>
      <c r="AM763" s="629">
        <f t="shared" si="2278"/>
        <v>8795.683696905231</v>
      </c>
      <c r="AN763" s="443"/>
    </row>
    <row r="764" spans="2:40">
      <c r="B764" s="324" t="s">
        <v>321</v>
      </c>
      <c r="C764" s="345"/>
      <c r="D764" s="309"/>
      <c r="E764" s="279"/>
      <c r="F764" s="279"/>
      <c r="G764" s="279"/>
      <c r="H764" s="279"/>
      <c r="I764" s="279"/>
      <c r="J764" s="279"/>
      <c r="K764" s="279"/>
      <c r="L764" s="279"/>
      <c r="M764" s="279"/>
      <c r="N764" s="279"/>
      <c r="O764" s="291"/>
      <c r="P764" s="279"/>
      <c r="Q764" s="279"/>
      <c r="R764" s="279"/>
      <c r="S764" s="309"/>
      <c r="T764" s="309"/>
      <c r="U764" s="309"/>
      <c r="V764" s="309"/>
      <c r="W764" s="279"/>
      <c r="X764" s="279"/>
      <c r="Y764" s="378">
        <f>Y753*Y756</f>
        <v>1078.4312</v>
      </c>
      <c r="Z764" s="378">
        <f t="shared" ref="Z764:AL764" si="2282">Z753*Z756</f>
        <v>2428.2810939783803</v>
      </c>
      <c r="AA764" s="378">
        <f t="shared" si="2282"/>
        <v>2744.5385180084431</v>
      </c>
      <c r="AB764" s="378">
        <f t="shared" si="2282"/>
        <v>0</v>
      </c>
      <c r="AC764" s="378">
        <f t="shared" si="2282"/>
        <v>0</v>
      </c>
      <c r="AD764" s="378">
        <f t="shared" si="2282"/>
        <v>0</v>
      </c>
      <c r="AE764" s="378">
        <f t="shared" si="2282"/>
        <v>0</v>
      </c>
      <c r="AF764" s="378">
        <f t="shared" si="2282"/>
        <v>0</v>
      </c>
      <c r="AG764" s="378">
        <f t="shared" si="2282"/>
        <v>0</v>
      </c>
      <c r="AH764" s="378">
        <f t="shared" si="2282"/>
        <v>0</v>
      </c>
      <c r="AI764" s="378">
        <f t="shared" si="2282"/>
        <v>0</v>
      </c>
      <c r="AJ764" s="378">
        <f t="shared" si="2282"/>
        <v>0</v>
      </c>
      <c r="AK764" s="378">
        <f t="shared" si="2282"/>
        <v>0</v>
      </c>
      <c r="AL764" s="378">
        <f t="shared" si="2282"/>
        <v>0</v>
      </c>
      <c r="AM764" s="629">
        <f t="shared" si="2278"/>
        <v>6251.2508119868235</v>
      </c>
      <c r="AN764" s="443"/>
    </row>
    <row r="765" spans="2:40" ht="15.75">
      <c r="B765" s="349" t="s">
        <v>322</v>
      </c>
      <c r="C765" s="345"/>
      <c r="D765" s="336"/>
      <c r="E765" s="334"/>
      <c r="F765" s="334"/>
      <c r="G765" s="334"/>
      <c r="H765" s="334"/>
      <c r="I765" s="334"/>
      <c r="J765" s="334"/>
      <c r="K765" s="334"/>
      <c r="L765" s="334"/>
      <c r="M765" s="334"/>
      <c r="N765" s="334"/>
      <c r="O765" s="300"/>
      <c r="P765" s="334"/>
      <c r="Q765" s="334"/>
      <c r="R765" s="334"/>
      <c r="S765" s="336"/>
      <c r="T765" s="336"/>
      <c r="U765" s="336"/>
      <c r="V765" s="336"/>
      <c r="W765" s="334"/>
      <c r="X765" s="334"/>
      <c r="Y765" s="346">
        <f>SUM(Y757:Y764)</f>
        <v>9699.4162021648044</v>
      </c>
      <c r="Z765" s="346">
        <f>SUM(Z757:Z764)</f>
        <v>14443.340320442116</v>
      </c>
      <c r="AA765" s="346">
        <f t="shared" ref="AA765:AE765" si="2283">SUM(AA757:AA764)</f>
        <v>7369.6824791869476</v>
      </c>
      <c r="AB765" s="346">
        <f t="shared" si="2283"/>
        <v>2081.2222752319694</v>
      </c>
      <c r="AC765" s="346">
        <f t="shared" si="2283"/>
        <v>0</v>
      </c>
      <c r="AD765" s="346">
        <f t="shared" si="2283"/>
        <v>0</v>
      </c>
      <c r="AE765" s="346">
        <f t="shared" si="2283"/>
        <v>0</v>
      </c>
      <c r="AF765" s="346">
        <f t="shared" ref="AF765:AL765" si="2284">SUM(AF757:AF764)</f>
        <v>15000.546104493045</v>
      </c>
      <c r="AG765" s="346">
        <f t="shared" si="2284"/>
        <v>0</v>
      </c>
      <c r="AH765" s="346">
        <f t="shared" si="2284"/>
        <v>0</v>
      </c>
      <c r="AI765" s="346">
        <f t="shared" si="2284"/>
        <v>0</v>
      </c>
      <c r="AJ765" s="346">
        <f t="shared" si="2284"/>
        <v>0</v>
      </c>
      <c r="AK765" s="346">
        <f t="shared" si="2284"/>
        <v>0</v>
      </c>
      <c r="AL765" s="346">
        <f t="shared" si="2284"/>
        <v>0</v>
      </c>
      <c r="AM765" s="407">
        <f>SUM(AM757:AM764)</f>
        <v>48594.207381518878</v>
      </c>
      <c r="AN765" s="443"/>
    </row>
    <row r="766" spans="2:40" ht="15.75">
      <c r="B766" s="349" t="s">
        <v>323</v>
      </c>
      <c r="C766" s="345"/>
      <c r="D766" s="350"/>
      <c r="E766" s="334"/>
      <c r="F766" s="334"/>
      <c r="G766" s="334"/>
      <c r="H766" s="334"/>
      <c r="I766" s="334"/>
      <c r="J766" s="334"/>
      <c r="K766" s="334"/>
      <c r="L766" s="334"/>
      <c r="M766" s="334"/>
      <c r="N766" s="334"/>
      <c r="O766" s="300"/>
      <c r="P766" s="334"/>
      <c r="Q766" s="334"/>
      <c r="R766" s="334"/>
      <c r="S766" s="336"/>
      <c r="T766" s="336"/>
      <c r="U766" s="336"/>
      <c r="V766" s="336"/>
      <c r="W766" s="334"/>
      <c r="X766" s="334"/>
      <c r="Y766" s="347">
        <f>Y754*Y756</f>
        <v>2960.4652000000001</v>
      </c>
      <c r="Z766" s="347">
        <f t="shared" ref="Z766:AE766" si="2285">Z754*Z756</f>
        <v>2448.3047999999999</v>
      </c>
      <c r="AA766" s="347">
        <f t="shared" si="2285"/>
        <v>2318.1684</v>
      </c>
      <c r="AB766" s="347">
        <f t="shared" si="2285"/>
        <v>588.13740000000007</v>
      </c>
      <c r="AC766" s="347">
        <f t="shared" si="2285"/>
        <v>3765.3804</v>
      </c>
      <c r="AD766" s="347">
        <f t="shared" si="2285"/>
        <v>86.827400000000011</v>
      </c>
      <c r="AE766" s="347">
        <f t="shared" si="2285"/>
        <v>0</v>
      </c>
      <c r="AF766" s="347">
        <f t="shared" ref="AF766:AL766" si="2286">AF754*AF756</f>
        <v>1041.096</v>
      </c>
      <c r="AG766" s="347">
        <f t="shared" si="2286"/>
        <v>0</v>
      </c>
      <c r="AH766" s="347">
        <f t="shared" si="2286"/>
        <v>0</v>
      </c>
      <c r="AI766" s="347">
        <f t="shared" si="2286"/>
        <v>0</v>
      </c>
      <c r="AJ766" s="347">
        <f t="shared" si="2286"/>
        <v>0</v>
      </c>
      <c r="AK766" s="347">
        <f t="shared" si="2286"/>
        <v>0</v>
      </c>
      <c r="AL766" s="347">
        <f t="shared" si="2286"/>
        <v>0</v>
      </c>
      <c r="AM766" s="407">
        <f>SUM(Y766:AL766)</f>
        <v>13208.3796</v>
      </c>
      <c r="AN766" s="443"/>
    </row>
    <row r="767" spans="2:40" ht="15.75">
      <c r="B767" s="349" t="s">
        <v>324</v>
      </c>
      <c r="C767" s="345"/>
      <c r="D767" s="350"/>
      <c r="E767" s="334"/>
      <c r="F767" s="334"/>
      <c r="G767" s="334"/>
      <c r="H767" s="334"/>
      <c r="I767" s="334"/>
      <c r="J767" s="334"/>
      <c r="K767" s="334"/>
      <c r="L767" s="334"/>
      <c r="M767" s="334"/>
      <c r="N767" s="334"/>
      <c r="O767" s="300"/>
      <c r="P767" s="334"/>
      <c r="Q767" s="334"/>
      <c r="R767" s="334"/>
      <c r="S767" s="350"/>
      <c r="T767" s="350"/>
      <c r="U767" s="350"/>
      <c r="V767" s="350"/>
      <c r="W767" s="334"/>
      <c r="X767" s="334"/>
      <c r="Y767" s="351"/>
      <c r="Z767" s="351"/>
      <c r="AA767" s="351"/>
      <c r="AB767" s="351"/>
      <c r="AC767" s="351"/>
      <c r="AD767" s="351"/>
      <c r="AE767" s="351"/>
      <c r="AF767" s="351"/>
      <c r="AG767" s="351"/>
      <c r="AH767" s="351"/>
      <c r="AI767" s="351"/>
      <c r="AJ767" s="351"/>
      <c r="AK767" s="351"/>
      <c r="AL767" s="351"/>
      <c r="AM767" s="407">
        <f>AM765-AM766</f>
        <v>35385.827781518878</v>
      </c>
      <c r="AN767" s="443"/>
    </row>
    <row r="768" spans="2:40">
      <c r="B768" s="324"/>
      <c r="C768" s="350"/>
      <c r="D768" s="350"/>
      <c r="E768" s="334"/>
      <c r="F768" s="334"/>
      <c r="G768" s="334"/>
      <c r="H768" s="334"/>
      <c r="I768" s="334"/>
      <c r="J768" s="334"/>
      <c r="K768" s="334"/>
      <c r="L768" s="334"/>
      <c r="M768" s="334"/>
      <c r="N768" s="334"/>
      <c r="O768" s="300"/>
      <c r="P768" s="334"/>
      <c r="Q768" s="334"/>
      <c r="R768" s="334"/>
      <c r="S768" s="350"/>
      <c r="T768" s="345"/>
      <c r="U768" s="350"/>
      <c r="V768" s="350"/>
      <c r="W768" s="334"/>
      <c r="X768" s="334"/>
      <c r="Y768" s="352"/>
      <c r="Z768" s="352"/>
      <c r="AA768" s="352"/>
      <c r="AB768" s="352"/>
      <c r="AC768" s="352"/>
      <c r="AD768" s="352"/>
      <c r="AE768" s="352"/>
      <c r="AF768" s="352"/>
      <c r="AG768" s="352"/>
      <c r="AH768" s="352"/>
      <c r="AI768" s="352"/>
      <c r="AJ768" s="352"/>
      <c r="AK768" s="352"/>
      <c r="AL768" s="352"/>
      <c r="AM768" s="348"/>
      <c r="AN768" s="443"/>
    </row>
    <row r="769" spans="1:39">
      <c r="B769" s="439" t="s">
        <v>325</v>
      </c>
      <c r="C769" s="304"/>
      <c r="D769" s="279"/>
      <c r="E769" s="279"/>
      <c r="F769" s="279"/>
      <c r="G769" s="279"/>
      <c r="H769" s="279"/>
      <c r="I769" s="279"/>
      <c r="J769" s="279"/>
      <c r="K769" s="279"/>
      <c r="L769" s="279"/>
      <c r="M769" s="279"/>
      <c r="N769" s="279"/>
      <c r="O769" s="357"/>
      <c r="P769" s="279"/>
      <c r="Q769" s="279"/>
      <c r="R769" s="279"/>
      <c r="S769" s="304"/>
      <c r="T769" s="309"/>
      <c r="U769" s="309"/>
      <c r="V769" s="279"/>
      <c r="W769" s="279"/>
      <c r="X769" s="309"/>
      <c r="Y769" s="291">
        <f>SUMPRODUCT(E596:E751,Y596:Y751)</f>
        <v>139599.5</v>
      </c>
      <c r="Z769" s="291">
        <f>SUMPRODUCT(E596:E751,Z596:Z751)</f>
        <v>199692.34550209067</v>
      </c>
      <c r="AA769" s="291">
        <f t="shared" ref="AA769:AL769" si="2287">IF(AA594="kw",SUMPRODUCT($N$596:$N$751,$P$596:$P$751,AA596:AA751),SUMPRODUCT($E$596:$E$751,AA596:AA751))</f>
        <v>1131.3958177513766</v>
      </c>
      <c r="AB769" s="291">
        <f t="shared" si="2287"/>
        <v>0</v>
      </c>
      <c r="AC769" s="291">
        <f t="shared" si="2287"/>
        <v>0</v>
      </c>
      <c r="AD769" s="291">
        <f t="shared" si="2287"/>
        <v>0</v>
      </c>
      <c r="AE769" s="291">
        <f t="shared" si="2287"/>
        <v>0</v>
      </c>
      <c r="AF769" s="291">
        <f t="shared" si="2287"/>
        <v>0</v>
      </c>
      <c r="AG769" s="291">
        <f t="shared" si="2287"/>
        <v>0</v>
      </c>
      <c r="AH769" s="291">
        <f t="shared" si="2287"/>
        <v>0</v>
      </c>
      <c r="AI769" s="291">
        <f t="shared" si="2287"/>
        <v>0</v>
      </c>
      <c r="AJ769" s="291">
        <f t="shared" si="2287"/>
        <v>0</v>
      </c>
      <c r="AK769" s="291">
        <f t="shared" si="2287"/>
        <v>0</v>
      </c>
      <c r="AL769" s="291">
        <f t="shared" si="2287"/>
        <v>0</v>
      </c>
      <c r="AM769" s="337"/>
    </row>
    <row r="770" spans="1:39">
      <c r="B770" s="440" t="s">
        <v>326</v>
      </c>
      <c r="C770" s="364"/>
      <c r="D770" s="384"/>
      <c r="E770" s="384"/>
      <c r="F770" s="384"/>
      <c r="G770" s="384"/>
      <c r="H770" s="384"/>
      <c r="I770" s="384"/>
      <c r="J770" s="384"/>
      <c r="K770" s="384"/>
      <c r="L770" s="384"/>
      <c r="M770" s="384"/>
      <c r="N770" s="384"/>
      <c r="O770" s="383"/>
      <c r="P770" s="384"/>
      <c r="Q770" s="384"/>
      <c r="R770" s="384"/>
      <c r="S770" s="364"/>
      <c r="T770" s="385"/>
      <c r="U770" s="385"/>
      <c r="V770" s="384"/>
      <c r="W770" s="384"/>
      <c r="X770" s="385"/>
      <c r="Y770" s="326">
        <f>SUMPRODUCT(F596:F751,Y596:Y751)</f>
        <v>139143</v>
      </c>
      <c r="Z770" s="326">
        <f>SUMPRODUCT(F596:F751,Z596:Z751)</f>
        <v>180620.62848360656</v>
      </c>
      <c r="AA770" s="326">
        <f t="shared" ref="AA770:AL770" si="2288">IF(AA594="kw",SUMPRODUCT($N$596:$N$751,$Q$596:$Q$751,AA596:AA751),SUMPRODUCT($F$596:$F$751,AA596:AA751))</f>
        <v>1128.591074295859</v>
      </c>
      <c r="AB770" s="326">
        <f t="shared" si="2288"/>
        <v>0</v>
      </c>
      <c r="AC770" s="326">
        <f t="shared" si="2288"/>
        <v>0</v>
      </c>
      <c r="AD770" s="326">
        <f t="shared" si="2288"/>
        <v>0</v>
      </c>
      <c r="AE770" s="326">
        <f t="shared" si="2288"/>
        <v>0</v>
      </c>
      <c r="AF770" s="326">
        <f t="shared" si="2288"/>
        <v>0</v>
      </c>
      <c r="AG770" s="326">
        <f t="shared" si="2288"/>
        <v>0</v>
      </c>
      <c r="AH770" s="326">
        <f t="shared" si="2288"/>
        <v>0</v>
      </c>
      <c r="AI770" s="326">
        <f t="shared" si="2288"/>
        <v>0</v>
      </c>
      <c r="AJ770" s="326">
        <f t="shared" si="2288"/>
        <v>0</v>
      </c>
      <c r="AK770" s="326">
        <f t="shared" si="2288"/>
        <v>0</v>
      </c>
      <c r="AL770" s="326">
        <f t="shared" si="2288"/>
        <v>0</v>
      </c>
      <c r="AM770" s="386"/>
    </row>
    <row r="771" spans="1:39" ht="20.25" customHeight="1">
      <c r="B771" s="368" t="s">
        <v>587</v>
      </c>
      <c r="C771" s="387"/>
      <c r="D771" s="388"/>
      <c r="E771" s="388"/>
      <c r="F771" s="388"/>
      <c r="G771" s="388"/>
      <c r="H771" s="388"/>
      <c r="I771" s="388"/>
      <c r="J771" s="388"/>
      <c r="K771" s="388"/>
      <c r="L771" s="388"/>
      <c r="M771" s="388"/>
      <c r="N771" s="388"/>
      <c r="O771" s="388"/>
      <c r="P771" s="388"/>
      <c r="Q771" s="388"/>
      <c r="R771" s="388"/>
      <c r="S771" s="371"/>
      <c r="T771" s="372"/>
      <c r="U771" s="388"/>
      <c r="V771" s="388"/>
      <c r="W771" s="388"/>
      <c r="X771" s="388"/>
      <c r="Y771" s="409"/>
      <c r="Z771" s="409"/>
      <c r="AA771" s="409"/>
      <c r="AB771" s="409"/>
      <c r="AC771" s="409"/>
      <c r="AD771" s="409"/>
      <c r="AE771" s="409"/>
      <c r="AF771" s="409"/>
      <c r="AG771" s="409"/>
      <c r="AH771" s="409"/>
      <c r="AI771" s="409"/>
      <c r="AJ771" s="409"/>
      <c r="AK771" s="409"/>
      <c r="AL771" s="409"/>
      <c r="AM771" s="389"/>
    </row>
    <row r="774" spans="1:39" ht="15.75">
      <c r="B774" s="280" t="s">
        <v>327</v>
      </c>
      <c r="C774" s="281"/>
      <c r="D774" s="590" t="s">
        <v>525</v>
      </c>
      <c r="E774" s="253"/>
      <c r="F774" s="590"/>
      <c r="G774" s="253"/>
      <c r="H774" s="253"/>
      <c r="I774" s="253"/>
      <c r="J774" s="253"/>
      <c r="K774" s="253"/>
      <c r="L774" s="253"/>
      <c r="M774" s="253"/>
      <c r="N774" s="253"/>
      <c r="O774" s="281"/>
      <c r="P774" s="253"/>
      <c r="Q774" s="253"/>
      <c r="R774" s="253"/>
      <c r="S774" s="253"/>
      <c r="T774" s="253"/>
      <c r="U774" s="253"/>
      <c r="V774" s="253"/>
      <c r="W774" s="253"/>
      <c r="X774" s="253"/>
      <c r="Y774" s="270"/>
      <c r="Z774" s="267"/>
      <c r="AA774" s="267"/>
      <c r="AB774" s="267"/>
      <c r="AC774" s="267"/>
      <c r="AD774" s="267"/>
      <c r="AE774" s="267"/>
      <c r="AF774" s="267"/>
      <c r="AG774" s="267"/>
      <c r="AH774" s="267"/>
      <c r="AI774" s="267"/>
      <c r="AJ774" s="267"/>
      <c r="AK774" s="267"/>
      <c r="AL774" s="267"/>
    </row>
    <row r="775" spans="1:39" ht="33" customHeight="1">
      <c r="B775" s="831" t="s">
        <v>211</v>
      </c>
      <c r="C775" s="833" t="s">
        <v>33</v>
      </c>
      <c r="D775" s="284" t="s">
        <v>421</v>
      </c>
      <c r="E775" s="835" t="s">
        <v>209</v>
      </c>
      <c r="F775" s="836"/>
      <c r="G775" s="836"/>
      <c r="H775" s="836"/>
      <c r="I775" s="836"/>
      <c r="J775" s="836"/>
      <c r="K775" s="836"/>
      <c r="L775" s="836"/>
      <c r="M775" s="837"/>
      <c r="N775" s="841" t="s">
        <v>213</v>
      </c>
      <c r="O775" s="284" t="s">
        <v>422</v>
      </c>
      <c r="P775" s="835" t="s">
        <v>212</v>
      </c>
      <c r="Q775" s="836"/>
      <c r="R775" s="836"/>
      <c r="S775" s="836"/>
      <c r="T775" s="836"/>
      <c r="U775" s="836"/>
      <c r="V775" s="836"/>
      <c r="W775" s="836"/>
      <c r="X775" s="837"/>
      <c r="Y775" s="838" t="s">
        <v>243</v>
      </c>
      <c r="Z775" s="839"/>
      <c r="AA775" s="839"/>
      <c r="AB775" s="839"/>
      <c r="AC775" s="839"/>
      <c r="AD775" s="839"/>
      <c r="AE775" s="839"/>
      <c r="AF775" s="839"/>
      <c r="AG775" s="839"/>
      <c r="AH775" s="839"/>
      <c r="AI775" s="839"/>
      <c r="AJ775" s="839"/>
      <c r="AK775" s="839"/>
      <c r="AL775" s="839"/>
      <c r="AM775" s="840"/>
    </row>
    <row r="776" spans="1:39" ht="65.25" customHeight="1">
      <c r="B776" s="832"/>
      <c r="C776" s="834"/>
      <c r="D776" s="285">
        <v>2019</v>
      </c>
      <c r="E776" s="285">
        <v>2020</v>
      </c>
      <c r="F776" s="285">
        <v>2021</v>
      </c>
      <c r="G776" s="285">
        <v>2022</v>
      </c>
      <c r="H776" s="285">
        <v>2023</v>
      </c>
      <c r="I776" s="285">
        <v>2024</v>
      </c>
      <c r="J776" s="285">
        <v>2025</v>
      </c>
      <c r="K776" s="285">
        <v>2026</v>
      </c>
      <c r="L776" s="285">
        <v>2027</v>
      </c>
      <c r="M776" s="285">
        <v>2028</v>
      </c>
      <c r="N776" s="842"/>
      <c r="O776" s="285">
        <v>2019</v>
      </c>
      <c r="P776" s="285">
        <v>2020</v>
      </c>
      <c r="Q776" s="285">
        <v>2021</v>
      </c>
      <c r="R776" s="285">
        <v>2022</v>
      </c>
      <c r="S776" s="285">
        <v>2023</v>
      </c>
      <c r="T776" s="285">
        <v>2024</v>
      </c>
      <c r="U776" s="285">
        <v>2025</v>
      </c>
      <c r="V776" s="285">
        <v>2026</v>
      </c>
      <c r="W776" s="285">
        <v>2027</v>
      </c>
      <c r="X776" s="285">
        <v>2028</v>
      </c>
      <c r="Y776" s="285" t="str">
        <f>'1.  LRAMVA Summary'!D52</f>
        <v>Residential</v>
      </c>
      <c r="Z776" s="285" t="str">
        <f>'1.  LRAMVA Summary'!E52</f>
        <v>GS&lt;50 kW</v>
      </c>
      <c r="AA776" s="285" t="str">
        <f>'1.  LRAMVA Summary'!F52</f>
        <v>GS 50 to 499 kW</v>
      </c>
      <c r="AB776" s="285" t="str">
        <f>'1.  LRAMVA Summary'!G52</f>
        <v>GS 500 to 4,999 kW</v>
      </c>
      <c r="AC776" s="285" t="str">
        <f>'1.  LRAMVA Summary'!H52</f>
        <v>Large Use</v>
      </c>
      <c r="AD776" s="285" t="str">
        <f>'1.  LRAMVA Summary'!I52</f>
        <v>Unmetered Scattered Load</v>
      </c>
      <c r="AE776" s="285" t="str">
        <f>'1.  LRAMVA Summary'!J52</f>
        <v>Sentinel Lighting</v>
      </c>
      <c r="AF776" s="285" t="str">
        <f>'1.  LRAMVA Summary'!K52</f>
        <v>Street Lighting</v>
      </c>
      <c r="AG776" s="285" t="str">
        <f>'1.  LRAMVA Summary'!L52</f>
        <v/>
      </c>
      <c r="AH776" s="285" t="str">
        <f>'1.  LRAMVA Summary'!M52</f>
        <v/>
      </c>
      <c r="AI776" s="285" t="str">
        <f>'1.  LRAMVA Summary'!N52</f>
        <v/>
      </c>
      <c r="AJ776" s="285" t="str">
        <f>'1.  LRAMVA Summary'!O52</f>
        <v/>
      </c>
      <c r="AK776" s="285" t="str">
        <f>'1.  LRAMVA Summary'!P52</f>
        <v/>
      </c>
      <c r="AL776" s="285" t="str">
        <f>'1.  LRAMVA Summary'!Q52</f>
        <v/>
      </c>
      <c r="AM776" s="287" t="str">
        <f>'1.  LRAMVA Summary'!R52</f>
        <v>Total</v>
      </c>
    </row>
    <row r="777" spans="1:39" ht="15.75" customHeight="1">
      <c r="A777" s="532"/>
      <c r="B777" s="518" t="s">
        <v>503</v>
      </c>
      <c r="C777" s="289"/>
      <c r="D777" s="289"/>
      <c r="E777" s="289"/>
      <c r="F777" s="289"/>
      <c r="G777" s="289"/>
      <c r="H777" s="289"/>
      <c r="I777" s="289"/>
      <c r="J777" s="289"/>
      <c r="K777" s="289"/>
      <c r="L777" s="289"/>
      <c r="M777" s="289"/>
      <c r="N777" s="290"/>
      <c r="O777" s="289"/>
      <c r="P777" s="289"/>
      <c r="Q777" s="289"/>
      <c r="R777" s="289"/>
      <c r="S777" s="289"/>
      <c r="T777" s="289"/>
      <c r="U777" s="289"/>
      <c r="V777" s="289"/>
      <c r="W777" s="289"/>
      <c r="X777" s="289"/>
      <c r="Y777" s="291" t="str">
        <f>'1.  LRAMVA Summary'!D53</f>
        <v>kWh</v>
      </c>
      <c r="Z777" s="291" t="str">
        <f>'1.  LRAMVA Summary'!E53</f>
        <v>kWh</v>
      </c>
      <c r="AA777" s="291" t="str">
        <f>'1.  LRAMVA Summary'!F53</f>
        <v>kW</v>
      </c>
      <c r="AB777" s="291" t="str">
        <f>'1.  LRAMVA Summary'!G53</f>
        <v>kW</v>
      </c>
      <c r="AC777" s="291" t="str">
        <f>'1.  LRAMVA Summary'!H53</f>
        <v>kW</v>
      </c>
      <c r="AD777" s="291" t="str">
        <f>'1.  LRAMVA Summary'!I53</f>
        <v>kWh</v>
      </c>
      <c r="AE777" s="291" t="str">
        <f>'1.  LRAMVA Summary'!J53</f>
        <v>kW</v>
      </c>
      <c r="AF777" s="291" t="str">
        <f>'1.  LRAMVA Summary'!K53</f>
        <v>kW</v>
      </c>
      <c r="AG777" s="291">
        <f>'1.  LRAMVA Summary'!L53</f>
        <v>0</v>
      </c>
      <c r="AH777" s="291">
        <f>'1.  LRAMVA Summary'!M53</f>
        <v>0</v>
      </c>
      <c r="AI777" s="291">
        <f>'1.  LRAMVA Summary'!N53</f>
        <v>0</v>
      </c>
      <c r="AJ777" s="291">
        <f>'1.  LRAMVA Summary'!O53</f>
        <v>0</v>
      </c>
      <c r="AK777" s="291">
        <f>'1.  LRAMVA Summary'!P53</f>
        <v>0</v>
      </c>
      <c r="AL777" s="291">
        <f>'1.  LRAMVA Summary'!Q53</f>
        <v>0</v>
      </c>
      <c r="AM777" s="292"/>
    </row>
    <row r="778" spans="1:39" ht="15.75" hidden="1" outlineLevel="1">
      <c r="A778" s="532"/>
      <c r="B778" s="504" t="s">
        <v>496</v>
      </c>
      <c r="C778" s="289"/>
      <c r="D778" s="289"/>
      <c r="E778" s="289"/>
      <c r="F778" s="289"/>
      <c r="G778" s="289"/>
      <c r="H778" s="289"/>
      <c r="I778" s="289"/>
      <c r="J778" s="289"/>
      <c r="K778" s="289"/>
      <c r="L778" s="289"/>
      <c r="M778" s="289"/>
      <c r="N778" s="290"/>
      <c r="O778" s="289"/>
      <c r="P778" s="289"/>
      <c r="Q778" s="289"/>
      <c r="R778" s="289"/>
      <c r="S778" s="289"/>
      <c r="T778" s="289"/>
      <c r="U778" s="289"/>
      <c r="V778" s="289"/>
      <c r="W778" s="289"/>
      <c r="X778" s="289"/>
      <c r="Y778" s="291"/>
      <c r="Z778" s="291"/>
      <c r="AA778" s="291"/>
      <c r="AB778" s="291"/>
      <c r="AC778" s="291"/>
      <c r="AD778" s="291"/>
      <c r="AE778" s="291"/>
      <c r="AF778" s="291"/>
      <c r="AG778" s="291"/>
      <c r="AH778" s="291"/>
      <c r="AI778" s="291"/>
      <c r="AJ778" s="291"/>
      <c r="AK778" s="291"/>
      <c r="AL778" s="291"/>
      <c r="AM778" s="292"/>
    </row>
    <row r="779" spans="1:39" hidden="1" outlineLevel="1">
      <c r="A779" s="532">
        <v>1</v>
      </c>
      <c r="B779" s="428" t="s">
        <v>95</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0"/>
      <c r="Z779" s="410"/>
      <c r="AA779" s="410"/>
      <c r="AB779" s="410"/>
      <c r="AC779" s="410"/>
      <c r="AD779" s="410"/>
      <c r="AE779" s="410"/>
      <c r="AF779" s="410"/>
      <c r="AG779" s="410"/>
      <c r="AH779" s="410"/>
      <c r="AI779" s="410"/>
      <c r="AJ779" s="410"/>
      <c r="AK779" s="410"/>
      <c r="AL779" s="410"/>
      <c r="AM779" s="296">
        <f>SUM(Y779:AL779)</f>
        <v>0</v>
      </c>
    </row>
    <row r="780" spans="1:39"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289">Z779</f>
        <v>0</v>
      </c>
      <c r="AA780" s="411">
        <f t="shared" ref="AA780" si="2290">AA779</f>
        <v>0</v>
      </c>
      <c r="AB780" s="411">
        <f t="shared" ref="AB780" si="2291">AB779</f>
        <v>0</v>
      </c>
      <c r="AC780" s="411">
        <f t="shared" ref="AC780" si="2292">AC779</f>
        <v>0</v>
      </c>
      <c r="AD780" s="411">
        <f t="shared" ref="AD780" si="2293">AD779</f>
        <v>0</v>
      </c>
      <c r="AE780" s="411">
        <f t="shared" ref="AE780" si="2294">AE779</f>
        <v>0</v>
      </c>
      <c r="AF780" s="411">
        <f t="shared" ref="AF780" si="2295">AF779</f>
        <v>0</v>
      </c>
      <c r="AG780" s="411">
        <f t="shared" ref="AG780" si="2296">AG779</f>
        <v>0</v>
      </c>
      <c r="AH780" s="411">
        <f t="shared" ref="AH780" si="2297">AH779</f>
        <v>0</v>
      </c>
      <c r="AI780" s="411">
        <f t="shared" ref="AI780" si="2298">AI779</f>
        <v>0</v>
      </c>
      <c r="AJ780" s="411">
        <f t="shared" ref="AJ780" si="2299">AJ779</f>
        <v>0</v>
      </c>
      <c r="AK780" s="411">
        <f t="shared" ref="AK780" si="2300">AK779</f>
        <v>0</v>
      </c>
      <c r="AL780" s="411">
        <f t="shared" ref="AL780" si="2301">AL779</f>
        <v>0</v>
      </c>
      <c r="AM780" s="297"/>
    </row>
    <row r="781" spans="1:39" ht="15.75" hidden="1" outlineLevel="1">
      <c r="A781" s="532"/>
      <c r="B781" s="298"/>
      <c r="C781" s="299"/>
      <c r="D781" s="299"/>
      <c r="E781" s="299"/>
      <c r="F781" s="299"/>
      <c r="G781" s="299"/>
      <c r="H781" s="299"/>
      <c r="I781" s="299"/>
      <c r="J781" s="299"/>
      <c r="K781" s="299"/>
      <c r="L781" s="299"/>
      <c r="M781" s="299"/>
      <c r="N781" s="300"/>
      <c r="O781" s="299"/>
      <c r="P781" s="299"/>
      <c r="Q781" s="299"/>
      <c r="R781" s="299"/>
      <c r="S781" s="299"/>
      <c r="T781" s="299"/>
      <c r="U781" s="299"/>
      <c r="V781" s="299"/>
      <c r="W781" s="299"/>
      <c r="X781" s="299"/>
      <c r="Y781" s="412"/>
      <c r="Z781" s="413"/>
      <c r="AA781" s="413"/>
      <c r="AB781" s="413"/>
      <c r="AC781" s="413"/>
      <c r="AD781" s="413"/>
      <c r="AE781" s="413"/>
      <c r="AF781" s="413"/>
      <c r="AG781" s="413"/>
      <c r="AH781" s="413"/>
      <c r="AI781" s="413"/>
      <c r="AJ781" s="413"/>
      <c r="AK781" s="413"/>
      <c r="AL781" s="413"/>
      <c r="AM781" s="302"/>
    </row>
    <row r="782" spans="1:39" hidden="1" outlineLevel="1">
      <c r="A782" s="532">
        <v>2</v>
      </c>
      <c r="B782" s="428" t="s">
        <v>96</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0"/>
      <c r="Z782" s="410"/>
      <c r="AA782" s="410"/>
      <c r="AB782" s="410"/>
      <c r="AC782" s="410"/>
      <c r="AD782" s="410"/>
      <c r="AE782" s="410"/>
      <c r="AF782" s="410"/>
      <c r="AG782" s="410"/>
      <c r="AH782" s="410"/>
      <c r="AI782" s="410"/>
      <c r="AJ782" s="410"/>
      <c r="AK782" s="410"/>
      <c r="AL782" s="410"/>
      <c r="AM782" s="296">
        <f>SUM(Y782:AL782)</f>
        <v>0</v>
      </c>
    </row>
    <row r="783" spans="1:39" hidden="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02">Z782</f>
        <v>0</v>
      </c>
      <c r="AA783" s="411">
        <f t="shared" ref="AA783" si="2303">AA782</f>
        <v>0</v>
      </c>
      <c r="AB783" s="411">
        <f t="shared" ref="AB783" si="2304">AB782</f>
        <v>0</v>
      </c>
      <c r="AC783" s="411">
        <f t="shared" ref="AC783" si="2305">AC782</f>
        <v>0</v>
      </c>
      <c r="AD783" s="411">
        <f t="shared" ref="AD783" si="2306">AD782</f>
        <v>0</v>
      </c>
      <c r="AE783" s="411">
        <f t="shared" ref="AE783" si="2307">AE782</f>
        <v>0</v>
      </c>
      <c r="AF783" s="411">
        <f t="shared" ref="AF783" si="2308">AF782</f>
        <v>0</v>
      </c>
      <c r="AG783" s="411">
        <f t="shared" ref="AG783" si="2309">AG782</f>
        <v>0</v>
      </c>
      <c r="AH783" s="411">
        <f t="shared" ref="AH783" si="2310">AH782</f>
        <v>0</v>
      </c>
      <c r="AI783" s="411">
        <f t="shared" ref="AI783" si="2311">AI782</f>
        <v>0</v>
      </c>
      <c r="AJ783" s="411">
        <f t="shared" ref="AJ783" si="2312">AJ782</f>
        <v>0</v>
      </c>
      <c r="AK783" s="411">
        <f t="shared" ref="AK783" si="2313">AK782</f>
        <v>0</v>
      </c>
      <c r="AL783" s="411">
        <f t="shared" ref="AL783" si="2314">AL782</f>
        <v>0</v>
      </c>
      <c r="AM783" s="297"/>
    </row>
    <row r="784" spans="1:39" ht="15.75" hidden="1" outlineLevel="1">
      <c r="A784" s="532"/>
      <c r="B784" s="298"/>
      <c r="C784" s="299"/>
      <c r="D784" s="304"/>
      <c r="E784" s="304"/>
      <c r="F784" s="304"/>
      <c r="G784" s="304"/>
      <c r="H784" s="304"/>
      <c r="I784" s="304"/>
      <c r="J784" s="304"/>
      <c r="K784" s="304"/>
      <c r="L784" s="304"/>
      <c r="M784" s="304"/>
      <c r="N784" s="300"/>
      <c r="O784" s="304"/>
      <c r="P784" s="304"/>
      <c r="Q784" s="304"/>
      <c r="R784" s="304"/>
      <c r="S784" s="304"/>
      <c r="T784" s="304"/>
      <c r="U784" s="304"/>
      <c r="V784" s="304"/>
      <c r="W784" s="304"/>
      <c r="X784" s="304"/>
      <c r="Y784" s="412"/>
      <c r="Z784" s="413"/>
      <c r="AA784" s="413"/>
      <c r="AB784" s="413"/>
      <c r="AC784" s="413"/>
      <c r="AD784" s="413"/>
      <c r="AE784" s="413"/>
      <c r="AF784" s="413"/>
      <c r="AG784" s="413"/>
      <c r="AH784" s="413"/>
      <c r="AI784" s="413"/>
      <c r="AJ784" s="413"/>
      <c r="AK784" s="413"/>
      <c r="AL784" s="413"/>
      <c r="AM784" s="302"/>
    </row>
    <row r="785" spans="1:39" hidden="1" outlineLevel="1">
      <c r="A785" s="532">
        <v>3</v>
      </c>
      <c r="B785" s="428" t="s">
        <v>97</v>
      </c>
      <c r="C785" s="291" t="s">
        <v>25</v>
      </c>
      <c r="D785" s="295"/>
      <c r="E785" s="295"/>
      <c r="F785" s="295"/>
      <c r="G785" s="295"/>
      <c r="H785" s="295"/>
      <c r="I785" s="295"/>
      <c r="J785" s="295"/>
      <c r="K785" s="295"/>
      <c r="L785" s="295"/>
      <c r="M785" s="295"/>
      <c r="N785" s="291"/>
      <c r="O785" s="295"/>
      <c r="P785" s="295"/>
      <c r="Q785" s="295"/>
      <c r="R785" s="295"/>
      <c r="S785" s="295"/>
      <c r="T785" s="295"/>
      <c r="U785" s="295"/>
      <c r="V785" s="295"/>
      <c r="W785" s="295"/>
      <c r="X785" s="295"/>
      <c r="Y785" s="410"/>
      <c r="Z785" s="410"/>
      <c r="AA785" s="410"/>
      <c r="AB785" s="410"/>
      <c r="AC785" s="410"/>
      <c r="AD785" s="410"/>
      <c r="AE785" s="410"/>
      <c r="AF785" s="410"/>
      <c r="AG785" s="410"/>
      <c r="AH785" s="410"/>
      <c r="AI785" s="410"/>
      <c r="AJ785" s="410"/>
      <c r="AK785" s="410"/>
      <c r="AL785" s="410"/>
      <c r="AM785" s="296">
        <f>SUM(Y785:AL785)</f>
        <v>0</v>
      </c>
    </row>
    <row r="786" spans="1:39" hidden="1" outlineLevel="1">
      <c r="A786" s="532"/>
      <c r="B786" s="294" t="s">
        <v>342</v>
      </c>
      <c r="C786" s="291" t="s">
        <v>163</v>
      </c>
      <c r="D786" s="295"/>
      <c r="E786" s="295"/>
      <c r="F786" s="295"/>
      <c r="G786" s="295"/>
      <c r="H786" s="295"/>
      <c r="I786" s="295"/>
      <c r="J786" s="295"/>
      <c r="K786" s="295"/>
      <c r="L786" s="295"/>
      <c r="M786" s="295"/>
      <c r="N786" s="468"/>
      <c r="O786" s="295"/>
      <c r="P786" s="295"/>
      <c r="Q786" s="295"/>
      <c r="R786" s="295"/>
      <c r="S786" s="295"/>
      <c r="T786" s="295"/>
      <c r="U786" s="295"/>
      <c r="V786" s="295"/>
      <c r="W786" s="295"/>
      <c r="X786" s="295"/>
      <c r="Y786" s="411">
        <f>Y785</f>
        <v>0</v>
      </c>
      <c r="Z786" s="411">
        <f t="shared" ref="Z786" si="2315">Z785</f>
        <v>0</v>
      </c>
      <c r="AA786" s="411">
        <f t="shared" ref="AA786" si="2316">AA785</f>
        <v>0</v>
      </c>
      <c r="AB786" s="411">
        <f t="shared" ref="AB786" si="2317">AB785</f>
        <v>0</v>
      </c>
      <c r="AC786" s="411">
        <f t="shared" ref="AC786" si="2318">AC785</f>
        <v>0</v>
      </c>
      <c r="AD786" s="411">
        <f t="shared" ref="AD786" si="2319">AD785</f>
        <v>0</v>
      </c>
      <c r="AE786" s="411">
        <f t="shared" ref="AE786" si="2320">AE785</f>
        <v>0</v>
      </c>
      <c r="AF786" s="411">
        <f t="shared" ref="AF786" si="2321">AF785</f>
        <v>0</v>
      </c>
      <c r="AG786" s="411">
        <f t="shared" ref="AG786" si="2322">AG785</f>
        <v>0</v>
      </c>
      <c r="AH786" s="411">
        <f t="shared" ref="AH786" si="2323">AH785</f>
        <v>0</v>
      </c>
      <c r="AI786" s="411">
        <f t="shared" ref="AI786" si="2324">AI785</f>
        <v>0</v>
      </c>
      <c r="AJ786" s="411">
        <f t="shared" ref="AJ786" si="2325">AJ785</f>
        <v>0</v>
      </c>
      <c r="AK786" s="411">
        <f t="shared" ref="AK786" si="2326">AK785</f>
        <v>0</v>
      </c>
      <c r="AL786" s="411">
        <f t="shared" ref="AL786" si="2327">AL785</f>
        <v>0</v>
      </c>
      <c r="AM786" s="297"/>
    </row>
    <row r="787" spans="1:39" hidden="1" outlineLevel="1">
      <c r="A787" s="532"/>
      <c r="B787" s="294"/>
      <c r="C787" s="305"/>
      <c r="D787" s="291"/>
      <c r="E787" s="291"/>
      <c r="F787" s="291"/>
      <c r="G787" s="291"/>
      <c r="H787" s="291"/>
      <c r="I787" s="291"/>
      <c r="J787" s="291"/>
      <c r="K787" s="291"/>
      <c r="L787" s="291"/>
      <c r="M787" s="291"/>
      <c r="N787" s="291"/>
      <c r="O787" s="291"/>
      <c r="P787" s="291"/>
      <c r="Q787" s="291"/>
      <c r="R787" s="291"/>
      <c r="S787" s="291"/>
      <c r="T787" s="291"/>
      <c r="U787" s="291"/>
      <c r="V787" s="291"/>
      <c r="W787" s="291"/>
      <c r="X787" s="291"/>
      <c r="Y787" s="412"/>
      <c r="Z787" s="412"/>
      <c r="AA787" s="412"/>
      <c r="AB787" s="412"/>
      <c r="AC787" s="412"/>
      <c r="AD787" s="412"/>
      <c r="AE787" s="412"/>
      <c r="AF787" s="412"/>
      <c r="AG787" s="412"/>
      <c r="AH787" s="412"/>
      <c r="AI787" s="412"/>
      <c r="AJ787" s="412"/>
      <c r="AK787" s="412"/>
      <c r="AL787" s="412"/>
      <c r="AM787" s="306"/>
    </row>
    <row r="788" spans="1:39" hidden="1" outlineLevel="1">
      <c r="A788" s="532">
        <v>4</v>
      </c>
      <c r="B788" s="520" t="s">
        <v>677</v>
      </c>
      <c r="C788" s="291" t="s">
        <v>25</v>
      </c>
      <c r="D788" s="295"/>
      <c r="E788" s="295"/>
      <c r="F788" s="295"/>
      <c r="G788" s="295"/>
      <c r="H788" s="295"/>
      <c r="I788" s="295"/>
      <c r="J788" s="295"/>
      <c r="K788" s="295"/>
      <c r="L788" s="295"/>
      <c r="M788" s="295"/>
      <c r="N788" s="291"/>
      <c r="O788" s="295"/>
      <c r="P788" s="295"/>
      <c r="Q788" s="295"/>
      <c r="R788" s="295"/>
      <c r="S788" s="295"/>
      <c r="T788" s="295"/>
      <c r="U788" s="295"/>
      <c r="V788" s="295"/>
      <c r="W788" s="295"/>
      <c r="X788" s="295"/>
      <c r="Y788" s="415"/>
      <c r="Z788" s="415"/>
      <c r="AA788" s="415"/>
      <c r="AB788" s="415"/>
      <c r="AC788" s="415"/>
      <c r="AD788" s="415"/>
      <c r="AE788" s="415"/>
      <c r="AF788" s="410"/>
      <c r="AG788" s="410"/>
      <c r="AH788" s="410"/>
      <c r="AI788" s="410"/>
      <c r="AJ788" s="410"/>
      <c r="AK788" s="410"/>
      <c r="AL788" s="410"/>
      <c r="AM788" s="296">
        <f>SUM(Y788:AL788)</f>
        <v>0</v>
      </c>
    </row>
    <row r="789" spans="1:39" hidden="1" outlineLevel="1">
      <c r="A789" s="532"/>
      <c r="B789" s="294" t="s">
        <v>342</v>
      </c>
      <c r="C789" s="291" t="s">
        <v>163</v>
      </c>
      <c r="D789" s="295"/>
      <c r="E789" s="295"/>
      <c r="F789" s="295"/>
      <c r="G789" s="295"/>
      <c r="H789" s="295"/>
      <c r="I789" s="295"/>
      <c r="J789" s="295"/>
      <c r="K789" s="295"/>
      <c r="L789" s="295"/>
      <c r="M789" s="295"/>
      <c r="N789" s="468"/>
      <c r="O789" s="295"/>
      <c r="P789" s="295"/>
      <c r="Q789" s="295"/>
      <c r="R789" s="295"/>
      <c r="S789" s="295"/>
      <c r="T789" s="295"/>
      <c r="U789" s="295"/>
      <c r="V789" s="295"/>
      <c r="W789" s="295"/>
      <c r="X789" s="295"/>
      <c r="Y789" s="411">
        <f>Y788</f>
        <v>0</v>
      </c>
      <c r="Z789" s="411">
        <f t="shared" ref="Z789" si="2328">Z788</f>
        <v>0</v>
      </c>
      <c r="AA789" s="411">
        <f t="shared" ref="AA789" si="2329">AA788</f>
        <v>0</v>
      </c>
      <c r="AB789" s="411">
        <f t="shared" ref="AB789" si="2330">AB788</f>
        <v>0</v>
      </c>
      <c r="AC789" s="411">
        <f t="shared" ref="AC789" si="2331">AC788</f>
        <v>0</v>
      </c>
      <c r="AD789" s="411">
        <f t="shared" ref="AD789" si="2332">AD788</f>
        <v>0</v>
      </c>
      <c r="AE789" s="411">
        <f t="shared" ref="AE789" si="2333">AE788</f>
        <v>0</v>
      </c>
      <c r="AF789" s="411">
        <f t="shared" ref="AF789" si="2334">AF788</f>
        <v>0</v>
      </c>
      <c r="AG789" s="411">
        <f t="shared" ref="AG789" si="2335">AG788</f>
        <v>0</v>
      </c>
      <c r="AH789" s="411">
        <f t="shared" ref="AH789" si="2336">AH788</f>
        <v>0</v>
      </c>
      <c r="AI789" s="411">
        <f t="shared" ref="AI789" si="2337">AI788</f>
        <v>0</v>
      </c>
      <c r="AJ789" s="411">
        <f t="shared" ref="AJ789" si="2338">AJ788</f>
        <v>0</v>
      </c>
      <c r="AK789" s="411">
        <f t="shared" ref="AK789" si="2339">AK788</f>
        <v>0</v>
      </c>
      <c r="AL789" s="411">
        <f t="shared" ref="AL789" si="2340">AL788</f>
        <v>0</v>
      </c>
      <c r="AM789" s="297"/>
    </row>
    <row r="790" spans="1:39" hidden="1" outlineLevel="1">
      <c r="A790" s="532"/>
      <c r="B790" s="294"/>
      <c r="C790" s="305"/>
      <c r="D790" s="304"/>
      <c r="E790" s="304"/>
      <c r="F790" s="304"/>
      <c r="G790" s="304"/>
      <c r="H790" s="304"/>
      <c r="I790" s="304"/>
      <c r="J790" s="304"/>
      <c r="K790" s="304"/>
      <c r="L790" s="304"/>
      <c r="M790" s="304"/>
      <c r="N790" s="291"/>
      <c r="O790" s="304"/>
      <c r="P790" s="304"/>
      <c r="Q790" s="304"/>
      <c r="R790" s="304"/>
      <c r="S790" s="304"/>
      <c r="T790" s="304"/>
      <c r="U790" s="304"/>
      <c r="V790" s="304"/>
      <c r="W790" s="304"/>
      <c r="X790" s="304"/>
      <c r="Y790" s="412"/>
      <c r="Z790" s="412"/>
      <c r="AA790" s="412"/>
      <c r="AB790" s="412"/>
      <c r="AC790" s="412"/>
      <c r="AD790" s="412"/>
      <c r="AE790" s="412"/>
      <c r="AF790" s="412"/>
      <c r="AG790" s="412"/>
      <c r="AH790" s="412"/>
      <c r="AI790" s="412"/>
      <c r="AJ790" s="412"/>
      <c r="AK790" s="412"/>
      <c r="AL790" s="412"/>
      <c r="AM790" s="306"/>
    </row>
    <row r="791" spans="1:39" ht="15.75" hidden="1" customHeight="1" outlineLevel="1">
      <c r="A791" s="532">
        <v>5</v>
      </c>
      <c r="B791" s="428" t="s">
        <v>98</v>
      </c>
      <c r="C791" s="291" t="s">
        <v>25</v>
      </c>
      <c r="D791" s="295"/>
      <c r="E791" s="295"/>
      <c r="F791" s="295"/>
      <c r="G791" s="295"/>
      <c r="H791" s="295"/>
      <c r="I791" s="295"/>
      <c r="J791" s="295"/>
      <c r="K791" s="295"/>
      <c r="L791" s="295"/>
      <c r="M791" s="295"/>
      <c r="N791" s="291"/>
      <c r="O791" s="295"/>
      <c r="P791" s="295"/>
      <c r="Q791" s="295"/>
      <c r="R791" s="295"/>
      <c r="S791" s="295"/>
      <c r="T791" s="295"/>
      <c r="U791" s="295"/>
      <c r="V791" s="295"/>
      <c r="W791" s="295"/>
      <c r="X791" s="295"/>
      <c r="Y791" s="415"/>
      <c r="Z791" s="415"/>
      <c r="AA791" s="415"/>
      <c r="AB791" s="415"/>
      <c r="AC791" s="415"/>
      <c r="AD791" s="415"/>
      <c r="AE791" s="415"/>
      <c r="AF791" s="410"/>
      <c r="AG791" s="410"/>
      <c r="AH791" s="410"/>
      <c r="AI791" s="410"/>
      <c r="AJ791" s="410"/>
      <c r="AK791" s="410"/>
      <c r="AL791" s="410"/>
      <c r="AM791" s="296">
        <f>SUM(Y791:AL791)</f>
        <v>0</v>
      </c>
    </row>
    <row r="792" spans="1:39" ht="20.25" hidden="1" customHeight="1" outlineLevel="1">
      <c r="A792" s="532"/>
      <c r="B792" s="294" t="s">
        <v>342</v>
      </c>
      <c r="C792" s="291" t="s">
        <v>163</v>
      </c>
      <c r="D792" s="295"/>
      <c r="E792" s="295"/>
      <c r="F792" s="295"/>
      <c r="G792" s="295"/>
      <c r="H792" s="295"/>
      <c r="I792" s="295"/>
      <c r="J792" s="295"/>
      <c r="K792" s="295"/>
      <c r="L792" s="295"/>
      <c r="M792" s="295"/>
      <c r="N792" s="468"/>
      <c r="O792" s="295"/>
      <c r="P792" s="295"/>
      <c r="Q792" s="295"/>
      <c r="R792" s="295"/>
      <c r="S792" s="295"/>
      <c r="T792" s="295"/>
      <c r="U792" s="295"/>
      <c r="V792" s="295"/>
      <c r="W792" s="295"/>
      <c r="X792" s="295"/>
      <c r="Y792" s="411">
        <f>Y791</f>
        <v>0</v>
      </c>
      <c r="Z792" s="411">
        <f t="shared" ref="Z792" si="2341">Z791</f>
        <v>0</v>
      </c>
      <c r="AA792" s="411">
        <f t="shared" ref="AA792" si="2342">AA791</f>
        <v>0</v>
      </c>
      <c r="AB792" s="411">
        <f t="shared" ref="AB792" si="2343">AB791</f>
        <v>0</v>
      </c>
      <c r="AC792" s="411">
        <f t="shared" ref="AC792" si="2344">AC791</f>
        <v>0</v>
      </c>
      <c r="AD792" s="411">
        <f t="shared" ref="AD792" si="2345">AD791</f>
        <v>0</v>
      </c>
      <c r="AE792" s="411">
        <f t="shared" ref="AE792" si="2346">AE791</f>
        <v>0</v>
      </c>
      <c r="AF792" s="411">
        <f t="shared" ref="AF792" si="2347">AF791</f>
        <v>0</v>
      </c>
      <c r="AG792" s="411">
        <f t="shared" ref="AG792" si="2348">AG791</f>
        <v>0</v>
      </c>
      <c r="AH792" s="411">
        <f t="shared" ref="AH792" si="2349">AH791</f>
        <v>0</v>
      </c>
      <c r="AI792" s="411">
        <f t="shared" ref="AI792" si="2350">AI791</f>
        <v>0</v>
      </c>
      <c r="AJ792" s="411">
        <f t="shared" ref="AJ792" si="2351">AJ791</f>
        <v>0</v>
      </c>
      <c r="AK792" s="411">
        <f t="shared" ref="AK792" si="2352">AK791</f>
        <v>0</v>
      </c>
      <c r="AL792" s="411">
        <f t="shared" ref="AL792" si="2353">AL791</f>
        <v>0</v>
      </c>
      <c r="AM792" s="297"/>
    </row>
    <row r="793" spans="1:39" hidden="1" outlineLevel="1">
      <c r="A793" s="532"/>
      <c r="B793" s="294"/>
      <c r="C793" s="291"/>
      <c r="D793" s="291"/>
      <c r="E793" s="291"/>
      <c r="F793" s="291"/>
      <c r="G793" s="291"/>
      <c r="H793" s="291"/>
      <c r="I793" s="291"/>
      <c r="J793" s="291"/>
      <c r="K793" s="291"/>
      <c r="L793" s="291"/>
      <c r="M793" s="291"/>
      <c r="N793" s="291"/>
      <c r="O793" s="291"/>
      <c r="P793" s="291"/>
      <c r="Q793" s="291"/>
      <c r="R793" s="291"/>
      <c r="S793" s="291"/>
      <c r="T793" s="291"/>
      <c r="U793" s="291"/>
      <c r="V793" s="291"/>
      <c r="W793" s="291"/>
      <c r="X793" s="291"/>
      <c r="Y793" s="422"/>
      <c r="Z793" s="423"/>
      <c r="AA793" s="423"/>
      <c r="AB793" s="423"/>
      <c r="AC793" s="423"/>
      <c r="AD793" s="423"/>
      <c r="AE793" s="423"/>
      <c r="AF793" s="423"/>
      <c r="AG793" s="423"/>
      <c r="AH793" s="423"/>
      <c r="AI793" s="423"/>
      <c r="AJ793" s="423"/>
      <c r="AK793" s="423"/>
      <c r="AL793" s="423"/>
      <c r="AM793" s="297"/>
    </row>
    <row r="794" spans="1:39" ht="15.75" hidden="1" outlineLevel="1">
      <c r="A794" s="532"/>
      <c r="B794" s="319" t="s">
        <v>497</v>
      </c>
      <c r="C794" s="289"/>
      <c r="D794" s="289"/>
      <c r="E794" s="289"/>
      <c r="F794" s="289"/>
      <c r="G794" s="289"/>
      <c r="H794" s="289"/>
      <c r="I794" s="289"/>
      <c r="J794" s="289"/>
      <c r="K794" s="289"/>
      <c r="L794" s="289"/>
      <c r="M794" s="289"/>
      <c r="N794" s="290"/>
      <c r="O794" s="289"/>
      <c r="P794" s="289"/>
      <c r="Q794" s="289"/>
      <c r="R794" s="289"/>
      <c r="S794" s="289"/>
      <c r="T794" s="289"/>
      <c r="U794" s="289"/>
      <c r="V794" s="289"/>
      <c r="W794" s="289"/>
      <c r="X794" s="289"/>
      <c r="Y794" s="414"/>
      <c r="Z794" s="414"/>
      <c r="AA794" s="414"/>
      <c r="AB794" s="414"/>
      <c r="AC794" s="414"/>
      <c r="AD794" s="414"/>
      <c r="AE794" s="414"/>
      <c r="AF794" s="414"/>
      <c r="AG794" s="414"/>
      <c r="AH794" s="414"/>
      <c r="AI794" s="414"/>
      <c r="AJ794" s="414"/>
      <c r="AK794" s="414"/>
      <c r="AL794" s="414"/>
      <c r="AM794" s="292"/>
    </row>
    <row r="795" spans="1:39" hidden="1" outlineLevel="1">
      <c r="A795" s="532">
        <v>6</v>
      </c>
      <c r="B795" s="428" t="s">
        <v>99</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54">Z795</f>
        <v>0</v>
      </c>
      <c r="AA796" s="411">
        <f t="shared" ref="AA796" si="2355">AA795</f>
        <v>0</v>
      </c>
      <c r="AB796" s="411">
        <f t="shared" ref="AB796" si="2356">AB795</f>
        <v>0</v>
      </c>
      <c r="AC796" s="411">
        <f t="shared" ref="AC796" si="2357">AC795</f>
        <v>0</v>
      </c>
      <c r="AD796" s="411">
        <f t="shared" ref="AD796" si="2358">AD795</f>
        <v>0</v>
      </c>
      <c r="AE796" s="411">
        <f t="shared" ref="AE796" si="2359">AE795</f>
        <v>0</v>
      </c>
      <c r="AF796" s="411">
        <f t="shared" ref="AF796" si="2360">AF795</f>
        <v>0</v>
      </c>
      <c r="AG796" s="411">
        <f t="shared" ref="AG796" si="2361">AG795</f>
        <v>0</v>
      </c>
      <c r="AH796" s="411">
        <f t="shared" ref="AH796" si="2362">AH795</f>
        <v>0</v>
      </c>
      <c r="AI796" s="411">
        <f t="shared" ref="AI796" si="2363">AI795</f>
        <v>0</v>
      </c>
      <c r="AJ796" s="411">
        <f t="shared" ref="AJ796" si="2364">AJ795</f>
        <v>0</v>
      </c>
      <c r="AK796" s="411">
        <f t="shared" ref="AK796" si="2365">AK795</f>
        <v>0</v>
      </c>
      <c r="AL796" s="411">
        <f t="shared" ref="AL796" si="2366">AL795</f>
        <v>0</v>
      </c>
      <c r="AM796" s="311"/>
    </row>
    <row r="797" spans="1:39" hidden="1" outlineLevel="1">
      <c r="A797" s="532"/>
      <c r="B797" s="310"/>
      <c r="C797" s="312"/>
      <c r="D797" s="291"/>
      <c r="E797" s="291"/>
      <c r="F797" s="291"/>
      <c r="G797" s="291"/>
      <c r="H797" s="291"/>
      <c r="I797" s="291"/>
      <c r="J797" s="291"/>
      <c r="K797" s="291"/>
      <c r="L797" s="291"/>
      <c r="M797" s="291"/>
      <c r="N797" s="291"/>
      <c r="O797" s="291"/>
      <c r="P797" s="291"/>
      <c r="Q797" s="291"/>
      <c r="R797" s="291"/>
      <c r="S797" s="291"/>
      <c r="T797" s="291"/>
      <c r="U797" s="291"/>
      <c r="V797" s="291"/>
      <c r="W797" s="291"/>
      <c r="X797" s="291"/>
      <c r="Y797" s="416"/>
      <c r="Z797" s="416"/>
      <c r="AA797" s="416"/>
      <c r="AB797" s="416"/>
      <c r="AC797" s="416"/>
      <c r="AD797" s="416"/>
      <c r="AE797" s="416"/>
      <c r="AF797" s="416"/>
      <c r="AG797" s="416"/>
      <c r="AH797" s="416"/>
      <c r="AI797" s="416"/>
      <c r="AJ797" s="416"/>
      <c r="AK797" s="416"/>
      <c r="AL797" s="416"/>
      <c r="AM797" s="313"/>
    </row>
    <row r="798" spans="1:39" ht="30" hidden="1" outlineLevel="1">
      <c r="A798" s="532">
        <v>7</v>
      </c>
      <c r="B798" s="428" t="s">
        <v>100</v>
      </c>
      <c r="C798" s="291" t="s">
        <v>25</v>
      </c>
      <c r="D798" s="295"/>
      <c r="E798" s="295"/>
      <c r="F798" s="295"/>
      <c r="G798" s="295"/>
      <c r="H798" s="295"/>
      <c r="I798" s="295"/>
      <c r="J798" s="295"/>
      <c r="K798" s="295"/>
      <c r="L798" s="295"/>
      <c r="M798" s="295"/>
      <c r="N798" s="295">
        <v>12</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342</v>
      </c>
      <c r="C799" s="291" t="s">
        <v>163</v>
      </c>
      <c r="D799" s="295"/>
      <c r="E799" s="295"/>
      <c r="F799" s="295"/>
      <c r="G799" s="295"/>
      <c r="H799" s="295"/>
      <c r="I799" s="295"/>
      <c r="J799" s="295"/>
      <c r="K799" s="295"/>
      <c r="L799" s="295"/>
      <c r="M799" s="295"/>
      <c r="N799" s="295">
        <f>N798</f>
        <v>12</v>
      </c>
      <c r="O799" s="295"/>
      <c r="P799" s="295"/>
      <c r="Q799" s="295"/>
      <c r="R799" s="295"/>
      <c r="S799" s="295"/>
      <c r="T799" s="295"/>
      <c r="U799" s="295"/>
      <c r="V799" s="295"/>
      <c r="W799" s="295"/>
      <c r="X799" s="295"/>
      <c r="Y799" s="411">
        <f>Y798</f>
        <v>0</v>
      </c>
      <c r="Z799" s="411">
        <f t="shared" ref="Z799" si="2367">Z798</f>
        <v>0</v>
      </c>
      <c r="AA799" s="411">
        <f t="shared" ref="AA799" si="2368">AA798</f>
        <v>0</v>
      </c>
      <c r="AB799" s="411">
        <f t="shared" ref="AB799" si="2369">AB798</f>
        <v>0</v>
      </c>
      <c r="AC799" s="411">
        <f t="shared" ref="AC799" si="2370">AC798</f>
        <v>0</v>
      </c>
      <c r="AD799" s="411">
        <f t="shared" ref="AD799" si="2371">AD798</f>
        <v>0</v>
      </c>
      <c r="AE799" s="411">
        <f t="shared" ref="AE799" si="2372">AE798</f>
        <v>0</v>
      </c>
      <c r="AF799" s="411">
        <f t="shared" ref="AF799" si="2373">AF798</f>
        <v>0</v>
      </c>
      <c r="AG799" s="411">
        <f t="shared" ref="AG799" si="2374">AG798</f>
        <v>0</v>
      </c>
      <c r="AH799" s="411">
        <f t="shared" ref="AH799" si="2375">AH798</f>
        <v>0</v>
      </c>
      <c r="AI799" s="411">
        <f t="shared" ref="AI799" si="2376">AI798</f>
        <v>0</v>
      </c>
      <c r="AJ799" s="411">
        <f t="shared" ref="AJ799" si="2377">AJ798</f>
        <v>0</v>
      </c>
      <c r="AK799" s="411">
        <f t="shared" ref="AK799" si="2378">AK798</f>
        <v>0</v>
      </c>
      <c r="AL799" s="411">
        <f t="shared" ref="AL799" si="2379">AL798</f>
        <v>0</v>
      </c>
      <c r="AM799" s="311"/>
    </row>
    <row r="800" spans="1:39" hidden="1" outlineLevel="1">
      <c r="A800" s="532"/>
      <c r="B800" s="314"/>
      <c r="C800" s="312"/>
      <c r="D800" s="291"/>
      <c r="E800" s="291"/>
      <c r="F800" s="291"/>
      <c r="G800" s="291"/>
      <c r="H800" s="291"/>
      <c r="I800" s="291"/>
      <c r="J800" s="291"/>
      <c r="K800" s="291"/>
      <c r="L800" s="291"/>
      <c r="M800" s="291"/>
      <c r="N800" s="291"/>
      <c r="O800" s="291"/>
      <c r="P800" s="291"/>
      <c r="Q800" s="291"/>
      <c r="R800" s="291"/>
      <c r="S800" s="291"/>
      <c r="T800" s="291"/>
      <c r="U800" s="291"/>
      <c r="V800" s="291"/>
      <c r="W800" s="291"/>
      <c r="X800" s="291"/>
      <c r="Y800" s="416"/>
      <c r="Z800" s="417"/>
      <c r="AA800" s="416"/>
      <c r="AB800" s="416"/>
      <c r="AC800" s="416"/>
      <c r="AD800" s="416"/>
      <c r="AE800" s="416"/>
      <c r="AF800" s="416"/>
      <c r="AG800" s="416"/>
      <c r="AH800" s="416"/>
      <c r="AI800" s="416"/>
      <c r="AJ800" s="416"/>
      <c r="AK800" s="416"/>
      <c r="AL800" s="416"/>
      <c r="AM800" s="313"/>
    </row>
    <row r="801" spans="1:39" ht="30" hidden="1" outlineLevel="1">
      <c r="A801" s="532">
        <v>8</v>
      </c>
      <c r="B801" s="428" t="s">
        <v>101</v>
      </c>
      <c r="C801" s="291" t="s">
        <v>25</v>
      </c>
      <c r="D801" s="295"/>
      <c r="E801" s="295"/>
      <c r="F801" s="295"/>
      <c r="G801" s="295"/>
      <c r="H801" s="295"/>
      <c r="I801" s="295"/>
      <c r="J801" s="295"/>
      <c r="K801" s="295"/>
      <c r="L801" s="295"/>
      <c r="M801" s="295"/>
      <c r="N801" s="295">
        <v>12</v>
      </c>
      <c r="O801" s="295"/>
      <c r="P801" s="295"/>
      <c r="Q801" s="295"/>
      <c r="R801" s="295"/>
      <c r="S801" s="295"/>
      <c r="T801" s="295"/>
      <c r="U801" s="295"/>
      <c r="V801" s="295"/>
      <c r="W801" s="295"/>
      <c r="X801" s="295"/>
      <c r="Y801" s="415"/>
      <c r="Z801" s="415"/>
      <c r="AA801" s="415"/>
      <c r="AB801" s="415"/>
      <c r="AC801" s="415"/>
      <c r="AD801" s="415"/>
      <c r="AE801" s="415"/>
      <c r="AF801" s="415"/>
      <c r="AG801" s="415"/>
      <c r="AH801" s="415"/>
      <c r="AI801" s="415"/>
      <c r="AJ801" s="415"/>
      <c r="AK801" s="415"/>
      <c r="AL801" s="415"/>
      <c r="AM801" s="296">
        <f>SUM(Y801:AL801)</f>
        <v>0</v>
      </c>
    </row>
    <row r="802" spans="1:39" hidden="1" outlineLevel="1">
      <c r="A802" s="532"/>
      <c r="B802" s="294" t="s">
        <v>342</v>
      </c>
      <c r="C802" s="291" t="s">
        <v>163</v>
      </c>
      <c r="D802" s="295"/>
      <c r="E802" s="295"/>
      <c r="F802" s="295"/>
      <c r="G802" s="295"/>
      <c r="H802" s="295"/>
      <c r="I802" s="295"/>
      <c r="J802" s="295"/>
      <c r="K802" s="295"/>
      <c r="L802" s="295"/>
      <c r="M802" s="295"/>
      <c r="N802" s="295">
        <f>N801</f>
        <v>12</v>
      </c>
      <c r="O802" s="295"/>
      <c r="P802" s="295"/>
      <c r="Q802" s="295"/>
      <c r="R802" s="295"/>
      <c r="S802" s="295"/>
      <c r="T802" s="295"/>
      <c r="U802" s="295"/>
      <c r="V802" s="295"/>
      <c r="W802" s="295"/>
      <c r="X802" s="295"/>
      <c r="Y802" s="411">
        <f>Y801</f>
        <v>0</v>
      </c>
      <c r="Z802" s="411">
        <f t="shared" ref="Z802" si="2380">Z801</f>
        <v>0</v>
      </c>
      <c r="AA802" s="411">
        <f t="shared" ref="AA802" si="2381">AA801</f>
        <v>0</v>
      </c>
      <c r="AB802" s="411">
        <f t="shared" ref="AB802" si="2382">AB801</f>
        <v>0</v>
      </c>
      <c r="AC802" s="411">
        <f t="shared" ref="AC802" si="2383">AC801</f>
        <v>0</v>
      </c>
      <c r="AD802" s="411">
        <f t="shared" ref="AD802" si="2384">AD801</f>
        <v>0</v>
      </c>
      <c r="AE802" s="411">
        <f t="shared" ref="AE802" si="2385">AE801</f>
        <v>0</v>
      </c>
      <c r="AF802" s="411">
        <f t="shared" ref="AF802" si="2386">AF801</f>
        <v>0</v>
      </c>
      <c r="AG802" s="411">
        <f t="shared" ref="AG802" si="2387">AG801</f>
        <v>0</v>
      </c>
      <c r="AH802" s="411">
        <f t="shared" ref="AH802" si="2388">AH801</f>
        <v>0</v>
      </c>
      <c r="AI802" s="411">
        <f t="shared" ref="AI802" si="2389">AI801</f>
        <v>0</v>
      </c>
      <c r="AJ802" s="411">
        <f t="shared" ref="AJ802" si="2390">AJ801</f>
        <v>0</v>
      </c>
      <c r="AK802" s="411">
        <f t="shared" ref="AK802" si="2391">AK801</f>
        <v>0</v>
      </c>
      <c r="AL802" s="411">
        <f t="shared" ref="AL802" si="2392">AL801</f>
        <v>0</v>
      </c>
      <c r="AM802" s="311"/>
    </row>
    <row r="803" spans="1:39" hidden="1" outlineLevel="1">
      <c r="A803" s="532"/>
      <c r="B803" s="314"/>
      <c r="C803" s="312"/>
      <c r="D803" s="316"/>
      <c r="E803" s="316"/>
      <c r="F803" s="316"/>
      <c r="G803" s="316"/>
      <c r="H803" s="316"/>
      <c r="I803" s="316"/>
      <c r="J803" s="316"/>
      <c r="K803" s="316"/>
      <c r="L803" s="316"/>
      <c r="M803" s="316"/>
      <c r="N803" s="291"/>
      <c r="O803" s="316"/>
      <c r="P803" s="316"/>
      <c r="Q803" s="316"/>
      <c r="R803" s="316"/>
      <c r="S803" s="316"/>
      <c r="T803" s="316"/>
      <c r="U803" s="316"/>
      <c r="V803" s="316"/>
      <c r="W803" s="316"/>
      <c r="X803" s="316"/>
      <c r="Y803" s="416"/>
      <c r="Z803" s="417"/>
      <c r="AA803" s="416"/>
      <c r="AB803" s="416"/>
      <c r="AC803" s="416"/>
      <c r="AD803" s="416"/>
      <c r="AE803" s="416"/>
      <c r="AF803" s="416"/>
      <c r="AG803" s="416"/>
      <c r="AH803" s="416"/>
      <c r="AI803" s="416"/>
      <c r="AJ803" s="416"/>
      <c r="AK803" s="416"/>
      <c r="AL803" s="416"/>
      <c r="AM803" s="313"/>
    </row>
    <row r="804" spans="1:39" ht="30" hidden="1" outlineLevel="1">
      <c r="A804" s="532">
        <v>9</v>
      </c>
      <c r="B804" s="428" t="s">
        <v>102</v>
      </c>
      <c r="C804" s="291" t="s">
        <v>25</v>
      </c>
      <c r="D804" s="295"/>
      <c r="E804" s="295"/>
      <c r="F804" s="295"/>
      <c r="G804" s="295"/>
      <c r="H804" s="295"/>
      <c r="I804" s="295"/>
      <c r="J804" s="295"/>
      <c r="K804" s="295"/>
      <c r="L804" s="295"/>
      <c r="M804" s="295"/>
      <c r="N804" s="295">
        <v>12</v>
      </c>
      <c r="O804" s="295"/>
      <c r="P804" s="295"/>
      <c r="Q804" s="295"/>
      <c r="R804" s="295"/>
      <c r="S804" s="295"/>
      <c r="T804" s="295"/>
      <c r="U804" s="295"/>
      <c r="V804" s="295"/>
      <c r="W804" s="295"/>
      <c r="X804" s="295"/>
      <c r="Y804" s="415"/>
      <c r="Z804" s="415"/>
      <c r="AA804" s="415"/>
      <c r="AB804" s="415"/>
      <c r="AC804" s="415"/>
      <c r="AD804" s="415"/>
      <c r="AE804" s="415"/>
      <c r="AF804" s="415"/>
      <c r="AG804" s="415"/>
      <c r="AH804" s="415"/>
      <c r="AI804" s="415"/>
      <c r="AJ804" s="415"/>
      <c r="AK804" s="415"/>
      <c r="AL804" s="415"/>
      <c r="AM804" s="296">
        <f>SUM(Y804:AL804)</f>
        <v>0</v>
      </c>
    </row>
    <row r="805" spans="1:39" hidden="1" outlineLevel="1">
      <c r="A805" s="532"/>
      <c r="B805" s="294" t="s">
        <v>342</v>
      </c>
      <c r="C805" s="291" t="s">
        <v>163</v>
      </c>
      <c r="D805" s="295"/>
      <c r="E805" s="295"/>
      <c r="F805" s="295"/>
      <c r="G805" s="295"/>
      <c r="H805" s="295"/>
      <c r="I805" s="295"/>
      <c r="J805" s="295"/>
      <c r="K805" s="295"/>
      <c r="L805" s="295"/>
      <c r="M805" s="295"/>
      <c r="N805" s="295">
        <f>N804</f>
        <v>12</v>
      </c>
      <c r="O805" s="295"/>
      <c r="P805" s="295"/>
      <c r="Q805" s="295"/>
      <c r="R805" s="295"/>
      <c r="S805" s="295"/>
      <c r="T805" s="295"/>
      <c r="U805" s="295"/>
      <c r="V805" s="295"/>
      <c r="W805" s="295"/>
      <c r="X805" s="295"/>
      <c r="Y805" s="411">
        <f>Y804</f>
        <v>0</v>
      </c>
      <c r="Z805" s="411">
        <f t="shared" ref="Z805" si="2393">Z804</f>
        <v>0</v>
      </c>
      <c r="AA805" s="411">
        <f t="shared" ref="AA805" si="2394">AA804</f>
        <v>0</v>
      </c>
      <c r="AB805" s="411">
        <f t="shared" ref="AB805" si="2395">AB804</f>
        <v>0</v>
      </c>
      <c r="AC805" s="411">
        <f t="shared" ref="AC805" si="2396">AC804</f>
        <v>0</v>
      </c>
      <c r="AD805" s="411">
        <f t="shared" ref="AD805" si="2397">AD804</f>
        <v>0</v>
      </c>
      <c r="AE805" s="411">
        <f t="shared" ref="AE805" si="2398">AE804</f>
        <v>0</v>
      </c>
      <c r="AF805" s="411">
        <f t="shared" ref="AF805" si="2399">AF804</f>
        <v>0</v>
      </c>
      <c r="AG805" s="411">
        <f t="shared" ref="AG805" si="2400">AG804</f>
        <v>0</v>
      </c>
      <c r="AH805" s="411">
        <f t="shared" ref="AH805" si="2401">AH804</f>
        <v>0</v>
      </c>
      <c r="AI805" s="411">
        <f t="shared" ref="AI805" si="2402">AI804</f>
        <v>0</v>
      </c>
      <c r="AJ805" s="411">
        <f t="shared" ref="AJ805" si="2403">AJ804</f>
        <v>0</v>
      </c>
      <c r="AK805" s="411">
        <f t="shared" ref="AK805" si="2404">AK804</f>
        <v>0</v>
      </c>
      <c r="AL805" s="411">
        <f t="shared" ref="AL805" si="2405">AL804</f>
        <v>0</v>
      </c>
      <c r="AM805" s="311"/>
    </row>
    <row r="806" spans="1:39" hidden="1" outlineLevel="1">
      <c r="A806" s="532"/>
      <c r="B806" s="314"/>
      <c r="C806" s="312"/>
      <c r="D806" s="316"/>
      <c r="E806" s="316"/>
      <c r="F806" s="316"/>
      <c r="G806" s="316"/>
      <c r="H806" s="316"/>
      <c r="I806" s="316"/>
      <c r="J806" s="316"/>
      <c r="K806" s="316"/>
      <c r="L806" s="316"/>
      <c r="M806" s="316"/>
      <c r="N806" s="291"/>
      <c r="O806" s="316"/>
      <c r="P806" s="316"/>
      <c r="Q806" s="316"/>
      <c r="R806" s="316"/>
      <c r="S806" s="316"/>
      <c r="T806" s="316"/>
      <c r="U806" s="316"/>
      <c r="V806" s="316"/>
      <c r="W806" s="316"/>
      <c r="X806" s="316"/>
      <c r="Y806" s="416"/>
      <c r="Z806" s="416"/>
      <c r="AA806" s="416"/>
      <c r="AB806" s="416"/>
      <c r="AC806" s="416"/>
      <c r="AD806" s="416"/>
      <c r="AE806" s="416"/>
      <c r="AF806" s="416"/>
      <c r="AG806" s="416"/>
      <c r="AH806" s="416"/>
      <c r="AI806" s="416"/>
      <c r="AJ806" s="416"/>
      <c r="AK806" s="416"/>
      <c r="AL806" s="416"/>
      <c r="AM806" s="313"/>
    </row>
    <row r="807" spans="1:39" ht="30" hidden="1" outlineLevel="1">
      <c r="A807" s="532">
        <v>10</v>
      </c>
      <c r="B807" s="428" t="s">
        <v>103</v>
      </c>
      <c r="C807" s="291" t="s">
        <v>25</v>
      </c>
      <c r="D807" s="295"/>
      <c r="E807" s="295"/>
      <c r="F807" s="295"/>
      <c r="G807" s="295"/>
      <c r="H807" s="295"/>
      <c r="I807" s="295"/>
      <c r="J807" s="295"/>
      <c r="K807" s="295"/>
      <c r="L807" s="295"/>
      <c r="M807" s="295"/>
      <c r="N807" s="295">
        <v>3</v>
      </c>
      <c r="O807" s="295"/>
      <c r="P807" s="295"/>
      <c r="Q807" s="295"/>
      <c r="R807" s="295"/>
      <c r="S807" s="295"/>
      <c r="T807" s="295"/>
      <c r="U807" s="295"/>
      <c r="V807" s="295"/>
      <c r="W807" s="295"/>
      <c r="X807" s="295"/>
      <c r="Y807" s="415"/>
      <c r="Z807" s="415"/>
      <c r="AA807" s="415"/>
      <c r="AB807" s="415"/>
      <c r="AC807" s="415"/>
      <c r="AD807" s="415"/>
      <c r="AE807" s="415"/>
      <c r="AF807" s="415"/>
      <c r="AG807" s="415"/>
      <c r="AH807" s="415"/>
      <c r="AI807" s="415"/>
      <c r="AJ807" s="415"/>
      <c r="AK807" s="415"/>
      <c r="AL807" s="415"/>
      <c r="AM807" s="296">
        <f>SUM(Y807:AL807)</f>
        <v>0</v>
      </c>
    </row>
    <row r="808" spans="1:39" hidden="1" outlineLevel="1">
      <c r="A808" s="532"/>
      <c r="B808" s="294" t="s">
        <v>342</v>
      </c>
      <c r="C808" s="291" t="s">
        <v>163</v>
      </c>
      <c r="D808" s="295"/>
      <c r="E808" s="295"/>
      <c r="F808" s="295"/>
      <c r="G808" s="295"/>
      <c r="H808" s="295"/>
      <c r="I808" s="295"/>
      <c r="J808" s="295"/>
      <c r="K808" s="295"/>
      <c r="L808" s="295"/>
      <c r="M808" s="295"/>
      <c r="N808" s="295">
        <f>N807</f>
        <v>3</v>
      </c>
      <c r="O808" s="295"/>
      <c r="P808" s="295"/>
      <c r="Q808" s="295"/>
      <c r="R808" s="295"/>
      <c r="S808" s="295"/>
      <c r="T808" s="295"/>
      <c r="U808" s="295"/>
      <c r="V808" s="295"/>
      <c r="W808" s="295"/>
      <c r="X808" s="295"/>
      <c r="Y808" s="411">
        <f>Y807</f>
        <v>0</v>
      </c>
      <c r="Z808" s="411">
        <f t="shared" ref="Z808" si="2406">Z807</f>
        <v>0</v>
      </c>
      <c r="AA808" s="411">
        <f t="shared" ref="AA808" si="2407">AA807</f>
        <v>0</v>
      </c>
      <c r="AB808" s="411">
        <f t="shared" ref="AB808" si="2408">AB807</f>
        <v>0</v>
      </c>
      <c r="AC808" s="411">
        <f t="shared" ref="AC808" si="2409">AC807</f>
        <v>0</v>
      </c>
      <c r="AD808" s="411">
        <f t="shared" ref="AD808" si="2410">AD807</f>
        <v>0</v>
      </c>
      <c r="AE808" s="411">
        <f t="shared" ref="AE808" si="2411">AE807</f>
        <v>0</v>
      </c>
      <c r="AF808" s="411">
        <f t="shared" ref="AF808" si="2412">AF807</f>
        <v>0</v>
      </c>
      <c r="AG808" s="411">
        <f t="shared" ref="AG808" si="2413">AG807</f>
        <v>0</v>
      </c>
      <c r="AH808" s="411">
        <f t="shared" ref="AH808" si="2414">AH807</f>
        <v>0</v>
      </c>
      <c r="AI808" s="411">
        <f t="shared" ref="AI808" si="2415">AI807</f>
        <v>0</v>
      </c>
      <c r="AJ808" s="411">
        <f t="shared" ref="AJ808" si="2416">AJ807</f>
        <v>0</v>
      </c>
      <c r="AK808" s="411">
        <f t="shared" ref="AK808" si="2417">AK807</f>
        <v>0</v>
      </c>
      <c r="AL808" s="411">
        <f t="shared" ref="AL808" si="2418">AL807</f>
        <v>0</v>
      </c>
      <c r="AM808" s="311"/>
    </row>
    <row r="809" spans="1:39" hidden="1" outlineLevel="1">
      <c r="A809" s="532"/>
      <c r="B809" s="314"/>
      <c r="C809" s="312"/>
      <c r="D809" s="316"/>
      <c r="E809" s="316"/>
      <c r="F809" s="316"/>
      <c r="G809" s="316"/>
      <c r="H809" s="316"/>
      <c r="I809" s="316"/>
      <c r="J809" s="316"/>
      <c r="K809" s="316"/>
      <c r="L809" s="316"/>
      <c r="M809" s="316"/>
      <c r="N809" s="291"/>
      <c r="O809" s="316"/>
      <c r="P809" s="316"/>
      <c r="Q809" s="316"/>
      <c r="R809" s="316"/>
      <c r="S809" s="316"/>
      <c r="T809" s="316"/>
      <c r="U809" s="316"/>
      <c r="V809" s="316"/>
      <c r="W809" s="316"/>
      <c r="X809" s="316"/>
      <c r="Y809" s="416"/>
      <c r="Z809" s="417"/>
      <c r="AA809" s="416"/>
      <c r="AB809" s="416"/>
      <c r="AC809" s="416"/>
      <c r="AD809" s="416"/>
      <c r="AE809" s="416"/>
      <c r="AF809" s="416"/>
      <c r="AG809" s="416"/>
      <c r="AH809" s="416"/>
      <c r="AI809" s="416"/>
      <c r="AJ809" s="416"/>
      <c r="AK809" s="416"/>
      <c r="AL809" s="416"/>
      <c r="AM809" s="313"/>
    </row>
    <row r="810" spans="1:39" ht="15.75" hidden="1" outlineLevel="1">
      <c r="A810" s="532"/>
      <c r="B810" s="288" t="s">
        <v>10</v>
      </c>
      <c r="C810" s="289"/>
      <c r="D810" s="289"/>
      <c r="E810" s="289"/>
      <c r="F810" s="289"/>
      <c r="G810" s="289"/>
      <c r="H810" s="289"/>
      <c r="I810" s="289"/>
      <c r="J810" s="289"/>
      <c r="K810" s="289"/>
      <c r="L810" s="289"/>
      <c r="M810" s="289"/>
      <c r="N810" s="290"/>
      <c r="O810" s="289"/>
      <c r="P810" s="289"/>
      <c r="Q810" s="289"/>
      <c r="R810" s="289"/>
      <c r="S810" s="289"/>
      <c r="T810" s="289"/>
      <c r="U810" s="289"/>
      <c r="V810" s="289"/>
      <c r="W810" s="289"/>
      <c r="X810" s="289"/>
      <c r="Y810" s="414"/>
      <c r="Z810" s="414"/>
      <c r="AA810" s="414"/>
      <c r="AB810" s="414"/>
      <c r="AC810" s="414"/>
      <c r="AD810" s="414"/>
      <c r="AE810" s="414"/>
      <c r="AF810" s="414"/>
      <c r="AG810" s="414"/>
      <c r="AH810" s="414"/>
      <c r="AI810" s="414"/>
      <c r="AJ810" s="414"/>
      <c r="AK810" s="414"/>
      <c r="AL810" s="414"/>
      <c r="AM810" s="292"/>
    </row>
    <row r="811" spans="1:39" ht="30" hidden="1" outlineLevel="1">
      <c r="A811" s="532">
        <v>11</v>
      </c>
      <c r="B811" s="428" t="s">
        <v>104</v>
      </c>
      <c r="C811" s="291" t="s">
        <v>25</v>
      </c>
      <c r="D811" s="295"/>
      <c r="E811" s="295"/>
      <c r="F811" s="295"/>
      <c r="G811" s="295"/>
      <c r="H811" s="295"/>
      <c r="I811" s="295"/>
      <c r="J811" s="295"/>
      <c r="K811" s="295"/>
      <c r="L811" s="295"/>
      <c r="M811" s="295"/>
      <c r="N811" s="295">
        <v>12</v>
      </c>
      <c r="O811" s="295"/>
      <c r="P811" s="295"/>
      <c r="Q811" s="295"/>
      <c r="R811" s="295"/>
      <c r="S811" s="295"/>
      <c r="T811" s="295"/>
      <c r="U811" s="295"/>
      <c r="V811" s="295"/>
      <c r="W811" s="295"/>
      <c r="X811" s="295"/>
      <c r="Y811" s="426"/>
      <c r="Z811" s="415"/>
      <c r="AA811" s="415"/>
      <c r="AB811" s="415"/>
      <c r="AC811" s="415"/>
      <c r="AD811" s="415"/>
      <c r="AE811" s="415"/>
      <c r="AF811" s="415"/>
      <c r="AG811" s="415"/>
      <c r="AH811" s="415"/>
      <c r="AI811" s="415"/>
      <c r="AJ811" s="415"/>
      <c r="AK811" s="415"/>
      <c r="AL811" s="415"/>
      <c r="AM811" s="296">
        <f>SUM(Y811:AL811)</f>
        <v>0</v>
      </c>
    </row>
    <row r="812" spans="1:39" hidden="1" outlineLevel="1">
      <c r="A812" s="532"/>
      <c r="B812" s="294" t="s">
        <v>342</v>
      </c>
      <c r="C812" s="291" t="s">
        <v>163</v>
      </c>
      <c r="D812" s="295"/>
      <c r="E812" s="295"/>
      <c r="F812" s="295"/>
      <c r="G812" s="295"/>
      <c r="H812" s="295"/>
      <c r="I812" s="295"/>
      <c r="J812" s="295"/>
      <c r="K812" s="295"/>
      <c r="L812" s="295"/>
      <c r="M812" s="295"/>
      <c r="N812" s="295">
        <f>N811</f>
        <v>12</v>
      </c>
      <c r="O812" s="295"/>
      <c r="P812" s="295"/>
      <c r="Q812" s="295"/>
      <c r="R812" s="295"/>
      <c r="S812" s="295"/>
      <c r="T812" s="295"/>
      <c r="U812" s="295"/>
      <c r="V812" s="295"/>
      <c r="W812" s="295"/>
      <c r="X812" s="295"/>
      <c r="Y812" s="411">
        <f>Y811</f>
        <v>0</v>
      </c>
      <c r="Z812" s="411">
        <f t="shared" ref="Z812" si="2419">Z811</f>
        <v>0</v>
      </c>
      <c r="AA812" s="411">
        <f t="shared" ref="AA812" si="2420">AA811</f>
        <v>0</v>
      </c>
      <c r="AB812" s="411">
        <f t="shared" ref="AB812" si="2421">AB811</f>
        <v>0</v>
      </c>
      <c r="AC812" s="411">
        <f t="shared" ref="AC812" si="2422">AC811</f>
        <v>0</v>
      </c>
      <c r="AD812" s="411">
        <f t="shared" ref="AD812" si="2423">AD811</f>
        <v>0</v>
      </c>
      <c r="AE812" s="411">
        <f t="shared" ref="AE812" si="2424">AE811</f>
        <v>0</v>
      </c>
      <c r="AF812" s="411">
        <f t="shared" ref="AF812" si="2425">AF811</f>
        <v>0</v>
      </c>
      <c r="AG812" s="411">
        <f t="shared" ref="AG812" si="2426">AG811</f>
        <v>0</v>
      </c>
      <c r="AH812" s="411">
        <f t="shared" ref="AH812" si="2427">AH811</f>
        <v>0</v>
      </c>
      <c r="AI812" s="411">
        <f t="shared" ref="AI812" si="2428">AI811</f>
        <v>0</v>
      </c>
      <c r="AJ812" s="411">
        <f t="shared" ref="AJ812" si="2429">AJ811</f>
        <v>0</v>
      </c>
      <c r="AK812" s="411">
        <f t="shared" ref="AK812" si="2430">AK811</f>
        <v>0</v>
      </c>
      <c r="AL812" s="411">
        <f t="shared" ref="AL812" si="2431">AL811</f>
        <v>0</v>
      </c>
      <c r="AM812" s="297"/>
    </row>
    <row r="813" spans="1:39" hidden="1" outlineLevel="1">
      <c r="A813" s="532"/>
      <c r="B813" s="315"/>
      <c r="C813" s="305"/>
      <c r="D813" s="291"/>
      <c r="E813" s="291"/>
      <c r="F813" s="291"/>
      <c r="G813" s="291"/>
      <c r="H813" s="291"/>
      <c r="I813" s="291"/>
      <c r="J813" s="291"/>
      <c r="K813" s="291"/>
      <c r="L813" s="291"/>
      <c r="M813" s="291"/>
      <c r="N813" s="291"/>
      <c r="O813" s="291"/>
      <c r="P813" s="291"/>
      <c r="Q813" s="291"/>
      <c r="R813" s="291"/>
      <c r="S813" s="291"/>
      <c r="T813" s="291"/>
      <c r="U813" s="291"/>
      <c r="V813" s="291"/>
      <c r="W813" s="291"/>
      <c r="X813" s="291"/>
      <c r="Y813" s="412"/>
      <c r="Z813" s="421"/>
      <c r="AA813" s="421"/>
      <c r="AB813" s="421"/>
      <c r="AC813" s="421"/>
      <c r="AD813" s="421"/>
      <c r="AE813" s="421"/>
      <c r="AF813" s="421"/>
      <c r="AG813" s="421"/>
      <c r="AH813" s="421"/>
      <c r="AI813" s="421"/>
      <c r="AJ813" s="421"/>
      <c r="AK813" s="421"/>
      <c r="AL813" s="421"/>
      <c r="AM813" s="306"/>
    </row>
    <row r="814" spans="1:39" ht="45" hidden="1" outlineLevel="1">
      <c r="A814" s="532">
        <v>12</v>
      </c>
      <c r="B814" s="428" t="s">
        <v>105</v>
      </c>
      <c r="C814" s="291" t="s">
        <v>25</v>
      </c>
      <c r="D814" s="295"/>
      <c r="E814" s="295"/>
      <c r="F814" s="295"/>
      <c r="G814" s="295"/>
      <c r="H814" s="295"/>
      <c r="I814" s="295"/>
      <c r="J814" s="295"/>
      <c r="K814" s="295"/>
      <c r="L814" s="295"/>
      <c r="M814" s="295"/>
      <c r="N814" s="295">
        <v>12</v>
      </c>
      <c r="O814" s="295"/>
      <c r="P814" s="295"/>
      <c r="Q814" s="295"/>
      <c r="R814" s="295"/>
      <c r="S814" s="295"/>
      <c r="T814" s="295"/>
      <c r="U814" s="295"/>
      <c r="V814" s="295"/>
      <c r="W814" s="295"/>
      <c r="X814" s="295"/>
      <c r="Y814" s="410"/>
      <c r="Z814" s="415"/>
      <c r="AA814" s="415"/>
      <c r="AB814" s="415"/>
      <c r="AC814" s="415"/>
      <c r="AD814" s="415"/>
      <c r="AE814" s="415"/>
      <c r="AF814" s="415"/>
      <c r="AG814" s="415"/>
      <c r="AH814" s="415"/>
      <c r="AI814" s="415"/>
      <c r="AJ814" s="415"/>
      <c r="AK814" s="415"/>
      <c r="AL814" s="415"/>
      <c r="AM814" s="296">
        <f>SUM(Y814:AL814)</f>
        <v>0</v>
      </c>
    </row>
    <row r="815" spans="1:39" hidden="1" outlineLevel="1">
      <c r="A815" s="532"/>
      <c r="B815" s="294" t="s">
        <v>342</v>
      </c>
      <c r="C815" s="291" t="s">
        <v>163</v>
      </c>
      <c r="D815" s="295"/>
      <c r="E815" s="295"/>
      <c r="F815" s="295"/>
      <c r="G815" s="295"/>
      <c r="H815" s="295"/>
      <c r="I815" s="295"/>
      <c r="J815" s="295"/>
      <c r="K815" s="295"/>
      <c r="L815" s="295"/>
      <c r="M815" s="295"/>
      <c r="N815" s="295">
        <f>N814</f>
        <v>12</v>
      </c>
      <c r="O815" s="295"/>
      <c r="P815" s="295"/>
      <c r="Q815" s="295"/>
      <c r="R815" s="295"/>
      <c r="S815" s="295"/>
      <c r="T815" s="295"/>
      <c r="U815" s="295"/>
      <c r="V815" s="295"/>
      <c r="W815" s="295"/>
      <c r="X815" s="295"/>
      <c r="Y815" s="411">
        <f>Y814</f>
        <v>0</v>
      </c>
      <c r="Z815" s="411">
        <f t="shared" ref="Z815" si="2432">Z814</f>
        <v>0</v>
      </c>
      <c r="AA815" s="411">
        <f t="shared" ref="AA815" si="2433">AA814</f>
        <v>0</v>
      </c>
      <c r="AB815" s="411">
        <f t="shared" ref="AB815" si="2434">AB814</f>
        <v>0</v>
      </c>
      <c r="AC815" s="411">
        <f t="shared" ref="AC815" si="2435">AC814</f>
        <v>0</v>
      </c>
      <c r="AD815" s="411">
        <f t="shared" ref="AD815" si="2436">AD814</f>
        <v>0</v>
      </c>
      <c r="AE815" s="411">
        <f t="shared" ref="AE815" si="2437">AE814</f>
        <v>0</v>
      </c>
      <c r="AF815" s="411">
        <f t="shared" ref="AF815" si="2438">AF814</f>
        <v>0</v>
      </c>
      <c r="AG815" s="411">
        <f t="shared" ref="AG815" si="2439">AG814</f>
        <v>0</v>
      </c>
      <c r="AH815" s="411">
        <f t="shared" ref="AH815" si="2440">AH814</f>
        <v>0</v>
      </c>
      <c r="AI815" s="411">
        <f t="shared" ref="AI815" si="2441">AI814</f>
        <v>0</v>
      </c>
      <c r="AJ815" s="411">
        <f t="shared" ref="AJ815" si="2442">AJ814</f>
        <v>0</v>
      </c>
      <c r="AK815" s="411">
        <f t="shared" ref="AK815" si="2443">AK814</f>
        <v>0</v>
      </c>
      <c r="AL815" s="411">
        <f t="shared" ref="AL815" si="2444">AL814</f>
        <v>0</v>
      </c>
      <c r="AM815" s="297"/>
    </row>
    <row r="816" spans="1:39" hidden="1" outlineLevel="1">
      <c r="A816" s="532"/>
      <c r="B816" s="315"/>
      <c r="C816" s="305"/>
      <c r="D816" s="291"/>
      <c r="E816" s="291"/>
      <c r="F816" s="291"/>
      <c r="G816" s="291"/>
      <c r="H816" s="291"/>
      <c r="I816" s="291"/>
      <c r="J816" s="291"/>
      <c r="K816" s="291"/>
      <c r="L816" s="291"/>
      <c r="M816" s="291"/>
      <c r="N816" s="291"/>
      <c r="O816" s="291"/>
      <c r="P816" s="291"/>
      <c r="Q816" s="291"/>
      <c r="R816" s="291"/>
      <c r="S816" s="291"/>
      <c r="T816" s="291"/>
      <c r="U816" s="291"/>
      <c r="V816" s="291"/>
      <c r="W816" s="291"/>
      <c r="X816" s="291"/>
      <c r="Y816" s="422"/>
      <c r="Z816" s="422"/>
      <c r="AA816" s="412"/>
      <c r="AB816" s="412"/>
      <c r="AC816" s="412"/>
      <c r="AD816" s="412"/>
      <c r="AE816" s="412"/>
      <c r="AF816" s="412"/>
      <c r="AG816" s="412"/>
      <c r="AH816" s="412"/>
      <c r="AI816" s="412"/>
      <c r="AJ816" s="412"/>
      <c r="AK816" s="412"/>
      <c r="AL816" s="412"/>
      <c r="AM816" s="306"/>
    </row>
    <row r="817" spans="1:39" ht="30" hidden="1" outlineLevel="1">
      <c r="A817" s="532">
        <v>13</v>
      </c>
      <c r="B817" s="428" t="s">
        <v>106</v>
      </c>
      <c r="C817" s="291" t="s">
        <v>25</v>
      </c>
      <c r="D817" s="295"/>
      <c r="E817" s="295"/>
      <c r="F817" s="295"/>
      <c r="G817" s="295"/>
      <c r="H817" s="295"/>
      <c r="I817" s="295"/>
      <c r="J817" s="295"/>
      <c r="K817" s="295"/>
      <c r="L817" s="295"/>
      <c r="M817" s="295"/>
      <c r="N817" s="295">
        <v>12</v>
      </c>
      <c r="O817" s="295"/>
      <c r="P817" s="295"/>
      <c r="Q817" s="295"/>
      <c r="R817" s="295"/>
      <c r="S817" s="295"/>
      <c r="T817" s="295"/>
      <c r="U817" s="295"/>
      <c r="V817" s="295"/>
      <c r="W817" s="295"/>
      <c r="X817" s="295"/>
      <c r="Y817" s="410"/>
      <c r="Z817" s="415"/>
      <c r="AA817" s="415"/>
      <c r="AB817" s="415"/>
      <c r="AC817" s="415"/>
      <c r="AD817" s="415"/>
      <c r="AE817" s="415"/>
      <c r="AF817" s="415"/>
      <c r="AG817" s="415"/>
      <c r="AH817" s="415"/>
      <c r="AI817" s="415"/>
      <c r="AJ817" s="415"/>
      <c r="AK817" s="415"/>
      <c r="AL817" s="415"/>
      <c r="AM817" s="296">
        <f>SUM(Y817:AL817)</f>
        <v>0</v>
      </c>
    </row>
    <row r="818" spans="1:39" hidden="1" outlineLevel="1">
      <c r="A818" s="532"/>
      <c r="B818" s="294" t="s">
        <v>342</v>
      </c>
      <c r="C818" s="291" t="s">
        <v>163</v>
      </c>
      <c r="D818" s="295"/>
      <c r="E818" s="295"/>
      <c r="F818" s="295"/>
      <c r="G818" s="295"/>
      <c r="H818" s="295"/>
      <c r="I818" s="295"/>
      <c r="J818" s="295"/>
      <c r="K818" s="295"/>
      <c r="L818" s="295"/>
      <c r="M818" s="295"/>
      <c r="N818" s="295">
        <f>N817</f>
        <v>12</v>
      </c>
      <c r="O818" s="295"/>
      <c r="P818" s="295"/>
      <c r="Q818" s="295"/>
      <c r="R818" s="295"/>
      <c r="S818" s="295"/>
      <c r="T818" s="295"/>
      <c r="U818" s="295"/>
      <c r="V818" s="295"/>
      <c r="W818" s="295"/>
      <c r="X818" s="295"/>
      <c r="Y818" s="411">
        <f>Y817</f>
        <v>0</v>
      </c>
      <c r="Z818" s="411">
        <f t="shared" ref="Z818" si="2445">Z817</f>
        <v>0</v>
      </c>
      <c r="AA818" s="411">
        <f t="shared" ref="AA818" si="2446">AA817</f>
        <v>0</v>
      </c>
      <c r="AB818" s="411">
        <f t="shared" ref="AB818" si="2447">AB817</f>
        <v>0</v>
      </c>
      <c r="AC818" s="411">
        <f t="shared" ref="AC818" si="2448">AC817</f>
        <v>0</v>
      </c>
      <c r="AD818" s="411">
        <f t="shared" ref="AD818" si="2449">AD817</f>
        <v>0</v>
      </c>
      <c r="AE818" s="411">
        <f t="shared" ref="AE818" si="2450">AE817</f>
        <v>0</v>
      </c>
      <c r="AF818" s="411">
        <f t="shared" ref="AF818" si="2451">AF817</f>
        <v>0</v>
      </c>
      <c r="AG818" s="411">
        <f t="shared" ref="AG818" si="2452">AG817</f>
        <v>0</v>
      </c>
      <c r="AH818" s="411">
        <f t="shared" ref="AH818" si="2453">AH817</f>
        <v>0</v>
      </c>
      <c r="AI818" s="411">
        <f t="shared" ref="AI818" si="2454">AI817</f>
        <v>0</v>
      </c>
      <c r="AJ818" s="411">
        <f t="shared" ref="AJ818" si="2455">AJ817</f>
        <v>0</v>
      </c>
      <c r="AK818" s="411">
        <f t="shared" ref="AK818" si="2456">AK817</f>
        <v>0</v>
      </c>
      <c r="AL818" s="411">
        <f t="shared" ref="AL818" si="2457">AL817</f>
        <v>0</v>
      </c>
      <c r="AM818" s="306"/>
    </row>
    <row r="819" spans="1:39" hidden="1" outlineLevel="1">
      <c r="A819" s="532"/>
      <c r="B819" s="315"/>
      <c r="C819" s="305"/>
      <c r="D819" s="291"/>
      <c r="E819" s="291"/>
      <c r="F819" s="291"/>
      <c r="G819" s="291"/>
      <c r="H819" s="291"/>
      <c r="I819" s="291"/>
      <c r="J819" s="291"/>
      <c r="K819" s="291"/>
      <c r="L819" s="291"/>
      <c r="M819" s="291"/>
      <c r="N819" s="291"/>
      <c r="O819" s="291"/>
      <c r="P819" s="291"/>
      <c r="Q819" s="291"/>
      <c r="R819" s="291"/>
      <c r="S819" s="291"/>
      <c r="T819" s="291"/>
      <c r="U819" s="291"/>
      <c r="V819" s="291"/>
      <c r="W819" s="291"/>
      <c r="X819" s="291"/>
      <c r="Y819" s="412"/>
      <c r="Z819" s="412"/>
      <c r="AA819" s="412"/>
      <c r="AB819" s="412"/>
      <c r="AC819" s="412"/>
      <c r="AD819" s="412"/>
      <c r="AE819" s="412"/>
      <c r="AF819" s="412"/>
      <c r="AG819" s="412"/>
      <c r="AH819" s="412"/>
      <c r="AI819" s="412"/>
      <c r="AJ819" s="412"/>
      <c r="AK819" s="412"/>
      <c r="AL819" s="412"/>
      <c r="AM819" s="306"/>
    </row>
    <row r="820" spans="1:39" ht="15.75" hidden="1" outlineLevel="1">
      <c r="A820" s="532"/>
      <c r="B820" s="288" t="s">
        <v>107</v>
      </c>
      <c r="C820" s="289"/>
      <c r="D820" s="290"/>
      <c r="E820" s="290"/>
      <c r="F820" s="290"/>
      <c r="G820" s="290"/>
      <c r="H820" s="290"/>
      <c r="I820" s="290"/>
      <c r="J820" s="290"/>
      <c r="K820" s="290"/>
      <c r="L820" s="290"/>
      <c r="M820" s="290"/>
      <c r="N820" s="290"/>
      <c r="O820" s="290"/>
      <c r="P820" s="289"/>
      <c r="Q820" s="289"/>
      <c r="R820" s="289"/>
      <c r="S820" s="289"/>
      <c r="T820" s="289"/>
      <c r="U820" s="289"/>
      <c r="V820" s="289"/>
      <c r="W820" s="289"/>
      <c r="X820" s="289"/>
      <c r="Y820" s="414"/>
      <c r="Z820" s="414"/>
      <c r="AA820" s="414"/>
      <c r="AB820" s="414"/>
      <c r="AC820" s="414"/>
      <c r="AD820" s="414"/>
      <c r="AE820" s="414"/>
      <c r="AF820" s="414"/>
      <c r="AG820" s="414"/>
      <c r="AH820" s="414"/>
      <c r="AI820" s="414"/>
      <c r="AJ820" s="414"/>
      <c r="AK820" s="414"/>
      <c r="AL820" s="414"/>
      <c r="AM820" s="292"/>
    </row>
    <row r="821" spans="1:39" hidden="1" outlineLevel="1">
      <c r="A821" s="532">
        <v>14</v>
      </c>
      <c r="B821" s="315" t="s">
        <v>108</v>
      </c>
      <c r="C821" s="291" t="s">
        <v>25</v>
      </c>
      <c r="D821" s="295"/>
      <c r="E821" s="295"/>
      <c r="F821" s="295"/>
      <c r="G821" s="295"/>
      <c r="H821" s="295"/>
      <c r="I821" s="295"/>
      <c r="J821" s="295"/>
      <c r="K821" s="295"/>
      <c r="L821" s="295"/>
      <c r="M821" s="295"/>
      <c r="N821" s="295">
        <v>12</v>
      </c>
      <c r="O821" s="295"/>
      <c r="P821" s="295"/>
      <c r="Q821" s="295"/>
      <c r="R821" s="295"/>
      <c r="S821" s="295"/>
      <c r="T821" s="295"/>
      <c r="U821" s="295"/>
      <c r="V821" s="295"/>
      <c r="W821" s="295"/>
      <c r="X821" s="295"/>
      <c r="Y821" s="415"/>
      <c r="Z821" s="415"/>
      <c r="AA821" s="415"/>
      <c r="AB821" s="415"/>
      <c r="AC821" s="415"/>
      <c r="AD821" s="415"/>
      <c r="AE821" s="415"/>
      <c r="AF821" s="410"/>
      <c r="AG821" s="410"/>
      <c r="AH821" s="410"/>
      <c r="AI821" s="410"/>
      <c r="AJ821" s="410"/>
      <c r="AK821" s="410"/>
      <c r="AL821" s="410"/>
      <c r="AM821" s="296">
        <f>SUM(Y821:AL821)</f>
        <v>0</v>
      </c>
    </row>
    <row r="822" spans="1:39" hidden="1" outlineLevel="1">
      <c r="A822" s="532"/>
      <c r="B822" s="294" t="s">
        <v>342</v>
      </c>
      <c r="C822" s="291" t="s">
        <v>163</v>
      </c>
      <c r="D822" s="295"/>
      <c r="E822" s="295"/>
      <c r="F822" s="295"/>
      <c r="G822" s="295"/>
      <c r="H822" s="295"/>
      <c r="I822" s="295"/>
      <c r="J822" s="295"/>
      <c r="K822" s="295"/>
      <c r="L822" s="295"/>
      <c r="M822" s="295"/>
      <c r="N822" s="295">
        <f>N821</f>
        <v>12</v>
      </c>
      <c r="O822" s="295"/>
      <c r="P822" s="295"/>
      <c r="Q822" s="295"/>
      <c r="R822" s="295"/>
      <c r="S822" s="295"/>
      <c r="T822" s="295"/>
      <c r="U822" s="295"/>
      <c r="V822" s="295"/>
      <c r="W822" s="295"/>
      <c r="X822" s="295"/>
      <c r="Y822" s="411">
        <f>Y821</f>
        <v>0</v>
      </c>
      <c r="Z822" s="411">
        <f t="shared" ref="Z822" si="2458">Z821</f>
        <v>0</v>
      </c>
      <c r="AA822" s="411">
        <f t="shared" ref="AA822" si="2459">AA821</f>
        <v>0</v>
      </c>
      <c r="AB822" s="411">
        <f t="shared" ref="AB822" si="2460">AB821</f>
        <v>0</v>
      </c>
      <c r="AC822" s="411">
        <f t="shared" ref="AC822" si="2461">AC821</f>
        <v>0</v>
      </c>
      <c r="AD822" s="411">
        <f t="shared" ref="AD822" si="2462">AD821</f>
        <v>0</v>
      </c>
      <c r="AE822" s="411">
        <f t="shared" ref="AE822" si="2463">AE821</f>
        <v>0</v>
      </c>
      <c r="AF822" s="411">
        <f t="shared" ref="AF822" si="2464">AF821</f>
        <v>0</v>
      </c>
      <c r="AG822" s="411">
        <f t="shared" ref="AG822" si="2465">AG821</f>
        <v>0</v>
      </c>
      <c r="AH822" s="411">
        <f t="shared" ref="AH822" si="2466">AH821</f>
        <v>0</v>
      </c>
      <c r="AI822" s="411">
        <f t="shared" ref="AI822" si="2467">AI821</f>
        <v>0</v>
      </c>
      <c r="AJ822" s="411">
        <f t="shared" ref="AJ822" si="2468">AJ821</f>
        <v>0</v>
      </c>
      <c r="AK822" s="411">
        <f t="shared" ref="AK822" si="2469">AK821</f>
        <v>0</v>
      </c>
      <c r="AL822" s="411">
        <f t="shared" ref="AL822" si="2470">AL821</f>
        <v>0</v>
      </c>
      <c r="AM822" s="297"/>
    </row>
    <row r="823" spans="1:39" hidden="1" outlineLevel="1">
      <c r="A823" s="532"/>
      <c r="B823" s="315"/>
      <c r="C823" s="305"/>
      <c r="D823" s="291"/>
      <c r="E823" s="291"/>
      <c r="F823" s="291"/>
      <c r="G823" s="291"/>
      <c r="H823" s="291"/>
      <c r="I823" s="291"/>
      <c r="J823" s="291"/>
      <c r="K823" s="291"/>
      <c r="L823" s="291"/>
      <c r="M823" s="291"/>
      <c r="N823" s="468"/>
      <c r="O823" s="291"/>
      <c r="P823" s="291"/>
      <c r="Q823" s="291"/>
      <c r="R823" s="291"/>
      <c r="S823" s="291"/>
      <c r="T823" s="291"/>
      <c r="U823" s="291"/>
      <c r="V823" s="291"/>
      <c r="W823" s="291"/>
      <c r="X823" s="291"/>
      <c r="Y823" s="412"/>
      <c r="Z823" s="412"/>
      <c r="AA823" s="412"/>
      <c r="AB823" s="412"/>
      <c r="AC823" s="412"/>
      <c r="AD823" s="412"/>
      <c r="AE823" s="412"/>
      <c r="AF823" s="412"/>
      <c r="AG823" s="412"/>
      <c r="AH823" s="412"/>
      <c r="AI823" s="412"/>
      <c r="AJ823" s="412"/>
      <c r="AK823" s="412"/>
      <c r="AL823" s="412"/>
      <c r="AM823" s="306"/>
    </row>
    <row r="824" spans="1:39" s="309" customFormat="1" ht="15.75" hidden="1" outlineLevel="1">
      <c r="A824" s="532"/>
      <c r="B824" s="288" t="s">
        <v>489</v>
      </c>
      <c r="C824" s="291"/>
      <c r="D824" s="291"/>
      <c r="E824" s="291"/>
      <c r="F824" s="291"/>
      <c r="G824" s="291"/>
      <c r="H824" s="291"/>
      <c r="I824" s="291"/>
      <c r="J824" s="291"/>
      <c r="K824" s="291"/>
      <c r="L824" s="291"/>
      <c r="M824" s="291"/>
      <c r="N824" s="291"/>
      <c r="O824" s="291"/>
      <c r="P824" s="291"/>
      <c r="Q824" s="291"/>
      <c r="R824" s="291"/>
      <c r="S824" s="291"/>
      <c r="T824" s="291"/>
      <c r="U824" s="291"/>
      <c r="V824" s="291"/>
      <c r="W824" s="291"/>
      <c r="X824" s="291"/>
      <c r="Y824" s="412"/>
      <c r="Z824" s="412"/>
      <c r="AA824" s="412"/>
      <c r="AB824" s="412"/>
      <c r="AC824" s="412"/>
      <c r="AD824" s="412"/>
      <c r="AE824" s="416"/>
      <c r="AF824" s="416"/>
      <c r="AG824" s="416"/>
      <c r="AH824" s="416"/>
      <c r="AI824" s="416"/>
      <c r="AJ824" s="416"/>
      <c r="AK824" s="416"/>
      <c r="AL824" s="416"/>
      <c r="AM824" s="517"/>
    </row>
    <row r="825" spans="1:39" hidden="1" outlineLevel="1">
      <c r="A825" s="532">
        <v>15</v>
      </c>
      <c r="B825" s="294" t="s">
        <v>494</v>
      </c>
      <c r="C825" s="291" t="s">
        <v>25</v>
      </c>
      <c r="D825" s="295"/>
      <c r="E825" s="295"/>
      <c r="F825" s="295"/>
      <c r="G825" s="295"/>
      <c r="H825" s="295"/>
      <c r="I825" s="295"/>
      <c r="J825" s="295"/>
      <c r="K825" s="295"/>
      <c r="L825" s="295"/>
      <c r="M825" s="295"/>
      <c r="N825" s="295">
        <v>0</v>
      </c>
      <c r="O825" s="295"/>
      <c r="P825" s="295"/>
      <c r="Q825" s="295"/>
      <c r="R825" s="295"/>
      <c r="S825" s="295"/>
      <c r="T825" s="295"/>
      <c r="U825" s="295"/>
      <c r="V825" s="295"/>
      <c r="W825" s="295"/>
      <c r="X825" s="295"/>
      <c r="Y825" s="415"/>
      <c r="Z825" s="415"/>
      <c r="AA825" s="415"/>
      <c r="AB825" s="415"/>
      <c r="AC825" s="415"/>
      <c r="AD825" s="415"/>
      <c r="AE825" s="415"/>
      <c r="AF825" s="410"/>
      <c r="AG825" s="410"/>
      <c r="AH825" s="410"/>
      <c r="AI825" s="410"/>
      <c r="AJ825" s="410"/>
      <c r="AK825" s="410"/>
      <c r="AL825" s="410"/>
      <c r="AM825" s="296">
        <f>SUM(Y825:AL825)</f>
        <v>0</v>
      </c>
    </row>
    <row r="826" spans="1:39" hidden="1" outlineLevel="1">
      <c r="A826" s="532"/>
      <c r="B826" s="294" t="s">
        <v>342</v>
      </c>
      <c r="C826" s="291" t="s">
        <v>163</v>
      </c>
      <c r="D826" s="295"/>
      <c r="E826" s="295"/>
      <c r="F826" s="295"/>
      <c r="G826" s="295"/>
      <c r="H826" s="295"/>
      <c r="I826" s="295"/>
      <c r="J826" s="295"/>
      <c r="K826" s="295"/>
      <c r="L826" s="295"/>
      <c r="M826" s="295"/>
      <c r="N826" s="295">
        <f>N825</f>
        <v>0</v>
      </c>
      <c r="O826" s="295"/>
      <c r="P826" s="295"/>
      <c r="Q826" s="295"/>
      <c r="R826" s="295"/>
      <c r="S826" s="295"/>
      <c r="T826" s="295"/>
      <c r="U826" s="295"/>
      <c r="V826" s="295"/>
      <c r="W826" s="295"/>
      <c r="X826" s="295"/>
      <c r="Y826" s="411">
        <f>Y825</f>
        <v>0</v>
      </c>
      <c r="Z826" s="411">
        <f t="shared" ref="Z826:AL826" si="2471">Z825</f>
        <v>0</v>
      </c>
      <c r="AA826" s="411">
        <f t="shared" si="2471"/>
        <v>0</v>
      </c>
      <c r="AB826" s="411">
        <f t="shared" si="2471"/>
        <v>0</v>
      </c>
      <c r="AC826" s="411">
        <f t="shared" si="2471"/>
        <v>0</v>
      </c>
      <c r="AD826" s="411">
        <f t="shared" si="2471"/>
        <v>0</v>
      </c>
      <c r="AE826" s="411">
        <f t="shared" si="2471"/>
        <v>0</v>
      </c>
      <c r="AF826" s="411">
        <f t="shared" si="2471"/>
        <v>0</v>
      </c>
      <c r="AG826" s="411">
        <f t="shared" si="2471"/>
        <v>0</v>
      </c>
      <c r="AH826" s="411">
        <f t="shared" si="2471"/>
        <v>0</v>
      </c>
      <c r="AI826" s="411">
        <f t="shared" si="2471"/>
        <v>0</v>
      </c>
      <c r="AJ826" s="411">
        <f t="shared" si="2471"/>
        <v>0</v>
      </c>
      <c r="AK826" s="411">
        <f t="shared" si="2471"/>
        <v>0</v>
      </c>
      <c r="AL826" s="411">
        <f t="shared" si="2471"/>
        <v>0</v>
      </c>
      <c r="AM826" s="297"/>
    </row>
    <row r="827" spans="1:39" hidden="1" outlineLevel="1">
      <c r="A827" s="532"/>
      <c r="B827" s="315"/>
      <c r="C827" s="305"/>
      <c r="D827" s="291"/>
      <c r="E827" s="291"/>
      <c r="F827" s="291"/>
      <c r="G827" s="291"/>
      <c r="H827" s="291"/>
      <c r="I827" s="291"/>
      <c r="J827" s="291"/>
      <c r="K827" s="291"/>
      <c r="L827" s="291"/>
      <c r="M827" s="291"/>
      <c r="N827" s="291"/>
      <c r="O827" s="291"/>
      <c r="P827" s="291"/>
      <c r="Q827" s="291"/>
      <c r="R827" s="291"/>
      <c r="S827" s="291"/>
      <c r="T827" s="291"/>
      <c r="U827" s="291"/>
      <c r="V827" s="291"/>
      <c r="W827" s="291"/>
      <c r="X827" s="291"/>
      <c r="Y827" s="412"/>
      <c r="Z827" s="412"/>
      <c r="AA827" s="412"/>
      <c r="AB827" s="412"/>
      <c r="AC827" s="412"/>
      <c r="AD827" s="412"/>
      <c r="AE827" s="412"/>
      <c r="AF827" s="412"/>
      <c r="AG827" s="412"/>
      <c r="AH827" s="412"/>
      <c r="AI827" s="412"/>
      <c r="AJ827" s="412"/>
      <c r="AK827" s="412"/>
      <c r="AL827" s="412"/>
      <c r="AM827" s="306"/>
    </row>
    <row r="828" spans="1:39" s="283" customFormat="1" hidden="1" outlineLevel="1">
      <c r="A828" s="532">
        <v>16</v>
      </c>
      <c r="B828" s="324" t="s">
        <v>490</v>
      </c>
      <c r="C828" s="291" t="s">
        <v>25</v>
      </c>
      <c r="D828" s="295"/>
      <c r="E828" s="295"/>
      <c r="F828" s="295"/>
      <c r="G828" s="295"/>
      <c r="H828" s="295"/>
      <c r="I828" s="295"/>
      <c r="J828" s="295"/>
      <c r="K828" s="295"/>
      <c r="L828" s="295"/>
      <c r="M828" s="295"/>
      <c r="N828" s="295">
        <v>0</v>
      </c>
      <c r="O828" s="295"/>
      <c r="P828" s="295"/>
      <c r="Q828" s="295"/>
      <c r="R828" s="295"/>
      <c r="S828" s="295"/>
      <c r="T828" s="295"/>
      <c r="U828" s="295"/>
      <c r="V828" s="295"/>
      <c r="W828" s="295"/>
      <c r="X828" s="295"/>
      <c r="Y828" s="415"/>
      <c r="Z828" s="415"/>
      <c r="AA828" s="415"/>
      <c r="AB828" s="415"/>
      <c r="AC828" s="415"/>
      <c r="AD828" s="415"/>
      <c r="AE828" s="415"/>
      <c r="AF828" s="410"/>
      <c r="AG828" s="410"/>
      <c r="AH828" s="410"/>
      <c r="AI828" s="410"/>
      <c r="AJ828" s="410"/>
      <c r="AK828" s="410"/>
      <c r="AL828" s="410"/>
      <c r="AM828" s="296">
        <f>SUM(Y828:AL828)</f>
        <v>0</v>
      </c>
    </row>
    <row r="829" spans="1:39" s="283" customFormat="1" hidden="1" outlineLevel="1">
      <c r="A829" s="532"/>
      <c r="B829" s="294" t="s">
        <v>342</v>
      </c>
      <c r="C829" s="291" t="s">
        <v>163</v>
      </c>
      <c r="D829" s="295"/>
      <c r="E829" s="295"/>
      <c r="F829" s="295"/>
      <c r="G829" s="295"/>
      <c r="H829" s="295"/>
      <c r="I829" s="295"/>
      <c r="J829" s="295"/>
      <c r="K829" s="295"/>
      <c r="L829" s="295"/>
      <c r="M829" s="295"/>
      <c r="N829" s="295">
        <f>N828</f>
        <v>0</v>
      </c>
      <c r="O829" s="295"/>
      <c r="P829" s="295"/>
      <c r="Q829" s="295"/>
      <c r="R829" s="295"/>
      <c r="S829" s="295"/>
      <c r="T829" s="295"/>
      <c r="U829" s="295"/>
      <c r="V829" s="295"/>
      <c r="W829" s="295"/>
      <c r="X829" s="295"/>
      <c r="Y829" s="411">
        <f>Y828</f>
        <v>0</v>
      </c>
      <c r="Z829" s="411">
        <f t="shared" ref="Z829:AL829" si="2472">Z828</f>
        <v>0</v>
      </c>
      <c r="AA829" s="411">
        <f t="shared" si="2472"/>
        <v>0</v>
      </c>
      <c r="AB829" s="411">
        <f t="shared" si="2472"/>
        <v>0</v>
      </c>
      <c r="AC829" s="411">
        <f t="shared" si="2472"/>
        <v>0</v>
      </c>
      <c r="AD829" s="411">
        <f t="shared" si="2472"/>
        <v>0</v>
      </c>
      <c r="AE829" s="411">
        <f t="shared" si="2472"/>
        <v>0</v>
      </c>
      <c r="AF829" s="411">
        <f t="shared" si="2472"/>
        <v>0</v>
      </c>
      <c r="AG829" s="411">
        <f t="shared" si="2472"/>
        <v>0</v>
      </c>
      <c r="AH829" s="411">
        <f t="shared" si="2472"/>
        <v>0</v>
      </c>
      <c r="AI829" s="411">
        <f t="shared" si="2472"/>
        <v>0</v>
      </c>
      <c r="AJ829" s="411">
        <f t="shared" si="2472"/>
        <v>0</v>
      </c>
      <c r="AK829" s="411">
        <f t="shared" si="2472"/>
        <v>0</v>
      </c>
      <c r="AL829" s="411">
        <f t="shared" si="2472"/>
        <v>0</v>
      </c>
      <c r="AM829" s="297"/>
    </row>
    <row r="830" spans="1:39" s="283" customFormat="1" hidden="1" outlineLevel="1">
      <c r="A830" s="532"/>
      <c r="B830" s="324"/>
      <c r="C830" s="291"/>
      <c r="D830" s="291"/>
      <c r="E830" s="291"/>
      <c r="F830" s="291"/>
      <c r="G830" s="291"/>
      <c r="H830" s="291"/>
      <c r="I830" s="291"/>
      <c r="J830" s="291"/>
      <c r="K830" s="291"/>
      <c r="L830" s="291"/>
      <c r="M830" s="291"/>
      <c r="N830" s="291"/>
      <c r="O830" s="291"/>
      <c r="P830" s="291"/>
      <c r="Q830" s="291"/>
      <c r="R830" s="291"/>
      <c r="S830" s="291"/>
      <c r="T830" s="291"/>
      <c r="U830" s="291"/>
      <c r="V830" s="291"/>
      <c r="W830" s="291"/>
      <c r="X830" s="291"/>
      <c r="Y830" s="412"/>
      <c r="Z830" s="412"/>
      <c r="AA830" s="412"/>
      <c r="AB830" s="412"/>
      <c r="AC830" s="412"/>
      <c r="AD830" s="412"/>
      <c r="AE830" s="416"/>
      <c r="AF830" s="416"/>
      <c r="AG830" s="416"/>
      <c r="AH830" s="416"/>
      <c r="AI830" s="416"/>
      <c r="AJ830" s="416"/>
      <c r="AK830" s="416"/>
      <c r="AL830" s="416"/>
      <c r="AM830" s="313"/>
    </row>
    <row r="831" spans="1:39" ht="15.75" hidden="1" outlineLevel="1">
      <c r="A831" s="532"/>
      <c r="B831" s="519" t="s">
        <v>495</v>
      </c>
      <c r="C831" s="320"/>
      <c r="D831" s="290"/>
      <c r="E831" s="289"/>
      <c r="F831" s="289"/>
      <c r="G831" s="289"/>
      <c r="H831" s="289"/>
      <c r="I831" s="289"/>
      <c r="J831" s="289"/>
      <c r="K831" s="289"/>
      <c r="L831" s="289"/>
      <c r="M831" s="289"/>
      <c r="N831" s="290"/>
      <c r="O831" s="289"/>
      <c r="P831" s="289"/>
      <c r="Q831" s="289"/>
      <c r="R831" s="289"/>
      <c r="S831" s="289"/>
      <c r="T831" s="289"/>
      <c r="U831" s="289"/>
      <c r="V831" s="289"/>
      <c r="W831" s="289"/>
      <c r="X831" s="289"/>
      <c r="Y831" s="414"/>
      <c r="Z831" s="414"/>
      <c r="AA831" s="414"/>
      <c r="AB831" s="414"/>
      <c r="AC831" s="414"/>
      <c r="AD831" s="414"/>
      <c r="AE831" s="414"/>
      <c r="AF831" s="414"/>
      <c r="AG831" s="414"/>
      <c r="AH831" s="414"/>
      <c r="AI831" s="414"/>
      <c r="AJ831" s="414"/>
      <c r="AK831" s="414"/>
      <c r="AL831" s="414"/>
      <c r="AM831" s="292"/>
    </row>
    <row r="832" spans="1:39" hidden="1" outlineLevel="1">
      <c r="A832" s="532">
        <v>17</v>
      </c>
      <c r="B832" s="428" t="s">
        <v>112</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idden="1" outlineLevel="1">
      <c r="A834" s="532"/>
      <c r="B834" s="294"/>
      <c r="C834" s="291"/>
      <c r="D834" s="291"/>
      <c r="E834" s="291"/>
      <c r="F834" s="291"/>
      <c r="G834" s="291"/>
      <c r="H834" s="291"/>
      <c r="I834" s="291"/>
      <c r="J834" s="291"/>
      <c r="K834" s="291"/>
      <c r="L834" s="291"/>
      <c r="M834" s="291"/>
      <c r="N834" s="291"/>
      <c r="O834" s="291"/>
      <c r="P834" s="291"/>
      <c r="Q834" s="291"/>
      <c r="R834" s="291"/>
      <c r="S834" s="291"/>
      <c r="T834" s="291"/>
      <c r="U834" s="291"/>
      <c r="V834" s="291"/>
      <c r="W834" s="291"/>
      <c r="X834" s="291"/>
      <c r="Y834" s="422"/>
      <c r="Z834" s="425"/>
      <c r="AA834" s="425"/>
      <c r="AB834" s="425"/>
      <c r="AC834" s="425"/>
      <c r="AD834" s="425"/>
      <c r="AE834" s="425"/>
      <c r="AF834" s="425"/>
      <c r="AG834" s="425"/>
      <c r="AH834" s="425"/>
      <c r="AI834" s="425"/>
      <c r="AJ834" s="425"/>
      <c r="AK834" s="425"/>
      <c r="AL834" s="425"/>
      <c r="AM834" s="306"/>
    </row>
    <row r="835" spans="1:39" hidden="1" outlineLevel="1">
      <c r="A835" s="532">
        <v>18</v>
      </c>
      <c r="B835" s="428" t="s">
        <v>109</v>
      </c>
      <c r="C835" s="291" t="s">
        <v>25</v>
      </c>
      <c r="D835" s="295"/>
      <c r="E835" s="295"/>
      <c r="F835" s="295"/>
      <c r="G835" s="295"/>
      <c r="H835" s="295"/>
      <c r="I835" s="295"/>
      <c r="J835" s="295"/>
      <c r="K835" s="295"/>
      <c r="L835" s="295"/>
      <c r="M835" s="295"/>
      <c r="N835" s="295">
        <v>12</v>
      </c>
      <c r="O835" s="295"/>
      <c r="P835" s="295"/>
      <c r="Q835" s="295"/>
      <c r="R835" s="295"/>
      <c r="S835" s="295"/>
      <c r="T835" s="295"/>
      <c r="U835" s="295"/>
      <c r="V835" s="295"/>
      <c r="W835" s="295"/>
      <c r="X835" s="295"/>
      <c r="Y835" s="426"/>
      <c r="Z835" s="410"/>
      <c r="AA835" s="410"/>
      <c r="AB835" s="410"/>
      <c r="AC835" s="410"/>
      <c r="AD835" s="410"/>
      <c r="AE835" s="410"/>
      <c r="AF835" s="415"/>
      <c r="AG835" s="415"/>
      <c r="AH835" s="415"/>
      <c r="AI835" s="415"/>
      <c r="AJ835" s="415"/>
      <c r="AK835" s="415"/>
      <c r="AL835" s="415"/>
      <c r="AM835" s="296">
        <f>SUM(Y835:AL835)</f>
        <v>0</v>
      </c>
    </row>
    <row r="836" spans="1:39" hidden="1" outlineLevel="1">
      <c r="A836" s="532"/>
      <c r="B836" s="294" t="s">
        <v>342</v>
      </c>
      <c r="C836" s="291" t="s">
        <v>163</v>
      </c>
      <c r="D836" s="295"/>
      <c r="E836" s="295"/>
      <c r="F836" s="295"/>
      <c r="G836" s="295"/>
      <c r="H836" s="295"/>
      <c r="I836" s="295"/>
      <c r="J836" s="295"/>
      <c r="K836" s="295"/>
      <c r="L836" s="295"/>
      <c r="M836" s="295"/>
      <c r="N836" s="295">
        <f>N835</f>
        <v>12</v>
      </c>
      <c r="O836" s="295"/>
      <c r="P836" s="295"/>
      <c r="Q836" s="295"/>
      <c r="R836" s="295"/>
      <c r="S836" s="295"/>
      <c r="T836" s="295"/>
      <c r="U836" s="295"/>
      <c r="V836" s="295"/>
      <c r="W836" s="295"/>
      <c r="X836" s="295"/>
      <c r="Y836" s="411">
        <f>Y835</f>
        <v>0</v>
      </c>
      <c r="Z836" s="411">
        <f t="shared" ref="Z836:AL836" si="2474">Z835</f>
        <v>0</v>
      </c>
      <c r="AA836" s="411">
        <f t="shared" si="2474"/>
        <v>0</v>
      </c>
      <c r="AB836" s="411">
        <f t="shared" si="2474"/>
        <v>0</v>
      </c>
      <c r="AC836" s="411">
        <f t="shared" si="2474"/>
        <v>0</v>
      </c>
      <c r="AD836" s="411">
        <f t="shared" si="2474"/>
        <v>0</v>
      </c>
      <c r="AE836" s="411">
        <f t="shared" si="2474"/>
        <v>0</v>
      </c>
      <c r="AF836" s="411">
        <f t="shared" si="2474"/>
        <v>0</v>
      </c>
      <c r="AG836" s="411">
        <f t="shared" si="2474"/>
        <v>0</v>
      </c>
      <c r="AH836" s="411">
        <f t="shared" si="2474"/>
        <v>0</v>
      </c>
      <c r="AI836" s="411">
        <f t="shared" si="2474"/>
        <v>0</v>
      </c>
      <c r="AJ836" s="411">
        <f t="shared" si="2474"/>
        <v>0</v>
      </c>
      <c r="AK836" s="411">
        <f t="shared" si="2474"/>
        <v>0</v>
      </c>
      <c r="AL836" s="411">
        <f t="shared" si="2474"/>
        <v>0</v>
      </c>
      <c r="AM836" s="306"/>
    </row>
    <row r="837" spans="1:39" hidden="1" outlineLevel="1">
      <c r="A837" s="532"/>
      <c r="B837" s="322"/>
      <c r="C837" s="291"/>
      <c r="D837" s="291"/>
      <c r="E837" s="291"/>
      <c r="F837" s="291"/>
      <c r="G837" s="291"/>
      <c r="H837" s="291"/>
      <c r="I837" s="291"/>
      <c r="J837" s="291"/>
      <c r="K837" s="291"/>
      <c r="L837" s="291"/>
      <c r="M837" s="291"/>
      <c r="N837" s="291"/>
      <c r="O837" s="291"/>
      <c r="P837" s="291"/>
      <c r="Q837" s="291"/>
      <c r="R837" s="291"/>
      <c r="S837" s="291"/>
      <c r="T837" s="291"/>
      <c r="U837" s="291"/>
      <c r="V837" s="291"/>
      <c r="W837" s="291"/>
      <c r="X837" s="291"/>
      <c r="Y837" s="423"/>
      <c r="Z837" s="424"/>
      <c r="AA837" s="424"/>
      <c r="AB837" s="424"/>
      <c r="AC837" s="424"/>
      <c r="AD837" s="424"/>
      <c r="AE837" s="424"/>
      <c r="AF837" s="424"/>
      <c r="AG837" s="424"/>
      <c r="AH837" s="424"/>
      <c r="AI837" s="424"/>
      <c r="AJ837" s="424"/>
      <c r="AK837" s="424"/>
      <c r="AL837" s="424"/>
      <c r="AM837" s="297"/>
    </row>
    <row r="838" spans="1:39" hidden="1" outlineLevel="1">
      <c r="A838" s="532">
        <v>19</v>
      </c>
      <c r="B838" s="428" t="s">
        <v>111</v>
      </c>
      <c r="C838" s="291" t="s">
        <v>25</v>
      </c>
      <c r="D838" s="295"/>
      <c r="E838" s="295"/>
      <c r="F838" s="295"/>
      <c r="G838" s="295"/>
      <c r="H838" s="295"/>
      <c r="I838" s="295"/>
      <c r="J838" s="295"/>
      <c r="K838" s="295"/>
      <c r="L838" s="295"/>
      <c r="M838" s="295"/>
      <c r="N838" s="295">
        <v>12</v>
      </c>
      <c r="O838" s="295"/>
      <c r="P838" s="295"/>
      <c r="Q838" s="295"/>
      <c r="R838" s="295"/>
      <c r="S838" s="295"/>
      <c r="T838" s="295"/>
      <c r="U838" s="295"/>
      <c r="V838" s="295"/>
      <c r="W838" s="295"/>
      <c r="X838" s="295"/>
      <c r="Y838" s="426"/>
      <c r="Z838" s="410"/>
      <c r="AA838" s="410"/>
      <c r="AB838" s="410"/>
      <c r="AC838" s="410"/>
      <c r="AD838" s="410"/>
      <c r="AE838" s="410"/>
      <c r="AF838" s="415"/>
      <c r="AG838" s="415"/>
      <c r="AH838" s="415"/>
      <c r="AI838" s="415"/>
      <c r="AJ838" s="415"/>
      <c r="AK838" s="415"/>
      <c r="AL838" s="415"/>
      <c r="AM838" s="296">
        <f>SUM(Y838:AL838)</f>
        <v>0</v>
      </c>
    </row>
    <row r="839" spans="1:39" hidden="1" outlineLevel="1">
      <c r="A839" s="532"/>
      <c r="B839" s="294" t="s">
        <v>342</v>
      </c>
      <c r="C839" s="291" t="s">
        <v>163</v>
      </c>
      <c r="D839" s="295"/>
      <c r="E839" s="295"/>
      <c r="F839" s="295"/>
      <c r="G839" s="295"/>
      <c r="H839" s="295"/>
      <c r="I839" s="295"/>
      <c r="J839" s="295"/>
      <c r="K839" s="295"/>
      <c r="L839" s="295"/>
      <c r="M839" s="295"/>
      <c r="N839" s="295">
        <f>N838</f>
        <v>12</v>
      </c>
      <c r="O839" s="295"/>
      <c r="P839" s="295"/>
      <c r="Q839" s="295"/>
      <c r="R839" s="295"/>
      <c r="S839" s="295"/>
      <c r="T839" s="295"/>
      <c r="U839" s="295"/>
      <c r="V839" s="295"/>
      <c r="W839" s="295"/>
      <c r="X839" s="295"/>
      <c r="Y839" s="411">
        <f>Y838</f>
        <v>0</v>
      </c>
      <c r="Z839" s="411">
        <f t="shared" ref="Z839:AL839" si="2475">Z838</f>
        <v>0</v>
      </c>
      <c r="AA839" s="411">
        <f t="shared" si="2475"/>
        <v>0</v>
      </c>
      <c r="AB839" s="411">
        <f t="shared" si="2475"/>
        <v>0</v>
      </c>
      <c r="AC839" s="411">
        <f t="shared" si="2475"/>
        <v>0</v>
      </c>
      <c r="AD839" s="411">
        <f t="shared" si="2475"/>
        <v>0</v>
      </c>
      <c r="AE839" s="411">
        <f t="shared" si="2475"/>
        <v>0</v>
      </c>
      <c r="AF839" s="411">
        <f t="shared" si="2475"/>
        <v>0</v>
      </c>
      <c r="AG839" s="411">
        <f t="shared" si="2475"/>
        <v>0</v>
      </c>
      <c r="AH839" s="411">
        <f t="shared" si="2475"/>
        <v>0</v>
      </c>
      <c r="AI839" s="411">
        <f t="shared" si="2475"/>
        <v>0</v>
      </c>
      <c r="AJ839" s="411">
        <f t="shared" si="2475"/>
        <v>0</v>
      </c>
      <c r="AK839" s="411">
        <f t="shared" si="2475"/>
        <v>0</v>
      </c>
      <c r="AL839" s="411">
        <f t="shared" si="2475"/>
        <v>0</v>
      </c>
      <c r="AM839" s="297"/>
    </row>
    <row r="840" spans="1:39" hidden="1" outlineLevel="1">
      <c r="A840" s="532"/>
      <c r="B840" s="322"/>
      <c r="C840" s="291"/>
      <c r="D840" s="291"/>
      <c r="E840" s="291"/>
      <c r="F840" s="291"/>
      <c r="G840" s="291"/>
      <c r="H840" s="291"/>
      <c r="I840" s="291"/>
      <c r="J840" s="291"/>
      <c r="K840" s="291"/>
      <c r="L840" s="291"/>
      <c r="M840" s="291"/>
      <c r="N840" s="291"/>
      <c r="O840" s="291"/>
      <c r="P840" s="291"/>
      <c r="Q840" s="291"/>
      <c r="R840" s="291"/>
      <c r="S840" s="291"/>
      <c r="T840" s="291"/>
      <c r="U840" s="291"/>
      <c r="V840" s="291"/>
      <c r="W840" s="291"/>
      <c r="X840" s="291"/>
      <c r="Y840" s="412"/>
      <c r="Z840" s="412"/>
      <c r="AA840" s="412"/>
      <c r="AB840" s="412"/>
      <c r="AC840" s="412"/>
      <c r="AD840" s="412"/>
      <c r="AE840" s="412"/>
      <c r="AF840" s="412"/>
      <c r="AG840" s="412"/>
      <c r="AH840" s="412"/>
      <c r="AI840" s="412"/>
      <c r="AJ840" s="412"/>
      <c r="AK840" s="412"/>
      <c r="AL840" s="412"/>
      <c r="AM840" s="306"/>
    </row>
    <row r="841" spans="1:39" hidden="1" outlineLevel="1">
      <c r="A841" s="532">
        <v>20</v>
      </c>
      <c r="B841" s="428" t="s">
        <v>110</v>
      </c>
      <c r="C841" s="291" t="s">
        <v>25</v>
      </c>
      <c r="D841" s="295"/>
      <c r="E841" s="295"/>
      <c r="F841" s="295"/>
      <c r="G841" s="295"/>
      <c r="H841" s="295"/>
      <c r="I841" s="295"/>
      <c r="J841" s="295"/>
      <c r="K841" s="295"/>
      <c r="L841" s="295"/>
      <c r="M841" s="295"/>
      <c r="N841" s="295">
        <v>12</v>
      </c>
      <c r="O841" s="295"/>
      <c r="P841" s="295"/>
      <c r="Q841" s="295"/>
      <c r="R841" s="295"/>
      <c r="S841" s="295"/>
      <c r="T841" s="295"/>
      <c r="U841" s="295"/>
      <c r="V841" s="295"/>
      <c r="W841" s="295"/>
      <c r="X841" s="295"/>
      <c r="Y841" s="426"/>
      <c r="Z841" s="410"/>
      <c r="AA841" s="410"/>
      <c r="AB841" s="410"/>
      <c r="AC841" s="410"/>
      <c r="AD841" s="410"/>
      <c r="AE841" s="410"/>
      <c r="AF841" s="415"/>
      <c r="AG841" s="415"/>
      <c r="AH841" s="415"/>
      <c r="AI841" s="415"/>
      <c r="AJ841" s="415"/>
      <c r="AK841" s="415"/>
      <c r="AL841" s="415"/>
      <c r="AM841" s="296">
        <f>SUM(Y841:AL841)</f>
        <v>0</v>
      </c>
    </row>
    <row r="842" spans="1:39" hidden="1" outlineLevel="1">
      <c r="A842" s="532"/>
      <c r="B842" s="294" t="s">
        <v>342</v>
      </c>
      <c r="C842" s="291" t="s">
        <v>163</v>
      </c>
      <c r="D842" s="295"/>
      <c r="E842" s="295"/>
      <c r="F842" s="295"/>
      <c r="G842" s="295"/>
      <c r="H842" s="295"/>
      <c r="I842" s="295"/>
      <c r="J842" s="295"/>
      <c r="K842" s="295"/>
      <c r="L842" s="295"/>
      <c r="M842" s="295"/>
      <c r="N842" s="295">
        <f>N841</f>
        <v>12</v>
      </c>
      <c r="O842" s="295"/>
      <c r="P842" s="295"/>
      <c r="Q842" s="295"/>
      <c r="R842" s="295"/>
      <c r="S842" s="295"/>
      <c r="T842" s="295"/>
      <c r="U842" s="295"/>
      <c r="V842" s="295"/>
      <c r="W842" s="295"/>
      <c r="X842" s="295"/>
      <c r="Y842" s="411">
        <f>Y841</f>
        <v>0</v>
      </c>
      <c r="Z842" s="411">
        <f t="shared" ref="Z842:AL842" si="2476">Z841</f>
        <v>0</v>
      </c>
      <c r="AA842" s="411">
        <f t="shared" si="2476"/>
        <v>0</v>
      </c>
      <c r="AB842" s="411">
        <f t="shared" si="2476"/>
        <v>0</v>
      </c>
      <c r="AC842" s="411">
        <f t="shared" si="2476"/>
        <v>0</v>
      </c>
      <c r="AD842" s="411">
        <f t="shared" si="2476"/>
        <v>0</v>
      </c>
      <c r="AE842" s="411">
        <f t="shared" si="2476"/>
        <v>0</v>
      </c>
      <c r="AF842" s="411">
        <f t="shared" si="2476"/>
        <v>0</v>
      </c>
      <c r="AG842" s="411">
        <f t="shared" si="2476"/>
        <v>0</v>
      </c>
      <c r="AH842" s="411">
        <f t="shared" si="2476"/>
        <v>0</v>
      </c>
      <c r="AI842" s="411">
        <f t="shared" si="2476"/>
        <v>0</v>
      </c>
      <c r="AJ842" s="411">
        <f t="shared" si="2476"/>
        <v>0</v>
      </c>
      <c r="AK842" s="411">
        <f t="shared" si="2476"/>
        <v>0</v>
      </c>
      <c r="AL842" s="411">
        <f t="shared" si="2476"/>
        <v>0</v>
      </c>
      <c r="AM842" s="306"/>
    </row>
    <row r="843" spans="1:39" ht="15.75" hidden="1" outlineLevel="1">
      <c r="A843" s="532"/>
      <c r="B843" s="323"/>
      <c r="C843" s="300"/>
      <c r="D843" s="291"/>
      <c r="E843" s="291"/>
      <c r="F843" s="291"/>
      <c r="G843" s="291"/>
      <c r="H843" s="291"/>
      <c r="I843" s="291"/>
      <c r="J843" s="291"/>
      <c r="K843" s="291"/>
      <c r="L843" s="291"/>
      <c r="M843" s="291"/>
      <c r="N843" s="300"/>
      <c r="O843" s="291"/>
      <c r="P843" s="291"/>
      <c r="Q843" s="291"/>
      <c r="R843" s="291"/>
      <c r="S843" s="291"/>
      <c r="T843" s="291"/>
      <c r="U843" s="291"/>
      <c r="V843" s="291"/>
      <c r="W843" s="291"/>
      <c r="X843" s="291"/>
      <c r="Y843" s="412"/>
      <c r="Z843" s="412"/>
      <c r="AA843" s="412"/>
      <c r="AB843" s="412"/>
      <c r="AC843" s="412"/>
      <c r="AD843" s="412"/>
      <c r="AE843" s="412"/>
      <c r="AF843" s="412"/>
      <c r="AG843" s="412"/>
      <c r="AH843" s="412"/>
      <c r="AI843" s="412"/>
      <c r="AJ843" s="412"/>
      <c r="AK843" s="412"/>
      <c r="AL843" s="412"/>
      <c r="AM843" s="306"/>
    </row>
    <row r="844" spans="1:39" ht="15.75" hidden="1" outlineLevel="1">
      <c r="A844" s="532"/>
      <c r="B844" s="518" t="s">
        <v>502</v>
      </c>
      <c r="C844" s="291"/>
      <c r="D844" s="291"/>
      <c r="E844" s="291"/>
      <c r="F844" s="291"/>
      <c r="G844" s="291"/>
      <c r="H844" s="291"/>
      <c r="I844" s="291"/>
      <c r="J844" s="291"/>
      <c r="K844" s="291"/>
      <c r="L844" s="291"/>
      <c r="M844" s="291"/>
      <c r="N844" s="291"/>
      <c r="O844" s="291"/>
      <c r="P844" s="291"/>
      <c r="Q844" s="291"/>
      <c r="R844" s="291"/>
      <c r="S844" s="291"/>
      <c r="T844" s="291"/>
      <c r="U844" s="291"/>
      <c r="V844" s="291"/>
      <c r="W844" s="291"/>
      <c r="X844" s="291"/>
      <c r="Y844" s="422"/>
      <c r="Z844" s="425"/>
      <c r="AA844" s="425"/>
      <c r="AB844" s="425"/>
      <c r="AC844" s="425"/>
      <c r="AD844" s="425"/>
      <c r="AE844" s="425"/>
      <c r="AF844" s="425"/>
      <c r="AG844" s="425"/>
      <c r="AH844" s="425"/>
      <c r="AI844" s="425"/>
      <c r="AJ844" s="425"/>
      <c r="AK844" s="425"/>
      <c r="AL844" s="425"/>
      <c r="AM844" s="306"/>
    </row>
    <row r="845" spans="1:39" ht="15.75" hidden="1" outlineLevel="1">
      <c r="A845" s="532"/>
      <c r="B845" s="504" t="s">
        <v>498</v>
      </c>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idden="1" outlineLevel="1">
      <c r="A846" s="532">
        <v>21</v>
      </c>
      <c r="B846" s="428" t="s">
        <v>113</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477">Z846</f>
        <v>0</v>
      </c>
      <c r="AA847" s="411">
        <f t="shared" ref="AA847" si="2478">AA846</f>
        <v>0</v>
      </c>
      <c r="AB847" s="411">
        <f t="shared" ref="AB847" si="2479">AB846</f>
        <v>0</v>
      </c>
      <c r="AC847" s="411">
        <f t="shared" ref="AC847" si="2480">AC846</f>
        <v>0</v>
      </c>
      <c r="AD847" s="411">
        <f t="shared" ref="AD847" si="2481">AD846</f>
        <v>0</v>
      </c>
      <c r="AE847" s="411">
        <f t="shared" ref="AE847" si="2482">AE846</f>
        <v>0</v>
      </c>
      <c r="AF847" s="411">
        <f t="shared" ref="AF847" si="2483">AF846</f>
        <v>0</v>
      </c>
      <c r="AG847" s="411">
        <f t="shared" ref="AG847" si="2484">AG846</f>
        <v>0</v>
      </c>
      <c r="AH847" s="411">
        <f t="shared" ref="AH847" si="2485">AH846</f>
        <v>0</v>
      </c>
      <c r="AI847" s="411">
        <f t="shared" ref="AI847" si="2486">AI846</f>
        <v>0</v>
      </c>
      <c r="AJ847" s="411">
        <f t="shared" ref="AJ847" si="2487">AJ846</f>
        <v>0</v>
      </c>
      <c r="AK847" s="411">
        <f t="shared" ref="AK847" si="2488">AK846</f>
        <v>0</v>
      </c>
      <c r="AL847" s="411">
        <f t="shared" ref="AL847" si="2489">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22"/>
      <c r="Z848" s="425"/>
      <c r="AA848" s="425"/>
      <c r="AB848" s="425"/>
      <c r="AC848" s="425"/>
      <c r="AD848" s="425"/>
      <c r="AE848" s="425"/>
      <c r="AF848" s="425"/>
      <c r="AG848" s="425"/>
      <c r="AH848" s="425"/>
      <c r="AI848" s="425"/>
      <c r="AJ848" s="425"/>
      <c r="AK848" s="425"/>
      <c r="AL848" s="425"/>
      <c r="AM848" s="306"/>
    </row>
    <row r="849" spans="1:39" ht="30" hidden="1" outlineLevel="1">
      <c r="A849" s="532">
        <v>22</v>
      </c>
      <c r="B849" s="428" t="s">
        <v>114</v>
      </c>
      <c r="C849" s="291" t="s">
        <v>25</v>
      </c>
      <c r="D849" s="295"/>
      <c r="E849" s="295"/>
      <c r="F849" s="295"/>
      <c r="G849" s="295"/>
      <c r="H849" s="295"/>
      <c r="I849" s="295"/>
      <c r="J849" s="295"/>
      <c r="K849" s="295"/>
      <c r="L849" s="295"/>
      <c r="M849" s="295"/>
      <c r="N849" s="291"/>
      <c r="O849" s="295"/>
      <c r="P849" s="295"/>
      <c r="Q849" s="295"/>
      <c r="R849" s="295"/>
      <c r="S849" s="295"/>
      <c r="T849" s="295"/>
      <c r="U849" s="295"/>
      <c r="V849" s="295"/>
      <c r="W849" s="295"/>
      <c r="X849" s="295"/>
      <c r="Y849" s="415"/>
      <c r="Z849" s="415"/>
      <c r="AA849" s="415"/>
      <c r="AB849" s="415"/>
      <c r="AC849" s="415"/>
      <c r="AD849" s="415"/>
      <c r="AE849" s="415"/>
      <c r="AF849" s="410"/>
      <c r="AG849" s="410"/>
      <c r="AH849" s="410"/>
      <c r="AI849" s="410"/>
      <c r="AJ849" s="410"/>
      <c r="AK849" s="410"/>
      <c r="AL849" s="410"/>
      <c r="AM849" s="296">
        <f>SUM(Y849:AL849)</f>
        <v>0</v>
      </c>
    </row>
    <row r="850" spans="1:39" hidden="1" outlineLevel="1">
      <c r="A850" s="532"/>
      <c r="B850" s="294" t="s">
        <v>342</v>
      </c>
      <c r="C850" s="291" t="s">
        <v>163</v>
      </c>
      <c r="D850" s="295"/>
      <c r="E850" s="295"/>
      <c r="F850" s="295"/>
      <c r="G850" s="295"/>
      <c r="H850" s="295"/>
      <c r="I850" s="295"/>
      <c r="J850" s="295"/>
      <c r="K850" s="295"/>
      <c r="L850" s="295"/>
      <c r="M850" s="295"/>
      <c r="N850" s="291"/>
      <c r="O850" s="295"/>
      <c r="P850" s="295"/>
      <c r="Q850" s="295"/>
      <c r="R850" s="295"/>
      <c r="S850" s="295"/>
      <c r="T850" s="295"/>
      <c r="U850" s="295"/>
      <c r="V850" s="295"/>
      <c r="W850" s="295"/>
      <c r="X850" s="295"/>
      <c r="Y850" s="411">
        <f>Y849</f>
        <v>0</v>
      </c>
      <c r="Z850" s="411">
        <f t="shared" ref="Z850" si="2490">Z849</f>
        <v>0</v>
      </c>
      <c r="AA850" s="411">
        <f t="shared" ref="AA850" si="2491">AA849</f>
        <v>0</v>
      </c>
      <c r="AB850" s="411">
        <f t="shared" ref="AB850" si="2492">AB849</f>
        <v>0</v>
      </c>
      <c r="AC850" s="411">
        <f t="shared" ref="AC850" si="2493">AC849</f>
        <v>0</v>
      </c>
      <c r="AD850" s="411">
        <f t="shared" ref="AD850" si="2494">AD849</f>
        <v>0</v>
      </c>
      <c r="AE850" s="411">
        <f t="shared" ref="AE850" si="2495">AE849</f>
        <v>0</v>
      </c>
      <c r="AF850" s="411">
        <f t="shared" ref="AF850" si="2496">AF849</f>
        <v>0</v>
      </c>
      <c r="AG850" s="411">
        <f t="shared" ref="AG850" si="2497">AG849</f>
        <v>0</v>
      </c>
      <c r="AH850" s="411">
        <f t="shared" ref="AH850" si="2498">AH849</f>
        <v>0</v>
      </c>
      <c r="AI850" s="411">
        <f t="shared" ref="AI850" si="2499">AI849</f>
        <v>0</v>
      </c>
      <c r="AJ850" s="411">
        <f t="shared" ref="AJ850" si="2500">AJ849</f>
        <v>0</v>
      </c>
      <c r="AK850" s="411">
        <f t="shared" ref="AK850" si="2501">AK849</f>
        <v>0</v>
      </c>
      <c r="AL850" s="411">
        <f t="shared" ref="AL850" si="2502">AL849</f>
        <v>0</v>
      </c>
      <c r="AM850" s="306"/>
    </row>
    <row r="851" spans="1:39" hidden="1" outlineLevel="1">
      <c r="A851" s="532"/>
      <c r="B851" s="294"/>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22"/>
      <c r="Z851" s="425"/>
      <c r="AA851" s="425"/>
      <c r="AB851" s="425"/>
      <c r="AC851" s="425"/>
      <c r="AD851" s="425"/>
      <c r="AE851" s="425"/>
      <c r="AF851" s="425"/>
      <c r="AG851" s="425"/>
      <c r="AH851" s="425"/>
      <c r="AI851" s="425"/>
      <c r="AJ851" s="425"/>
      <c r="AK851" s="425"/>
      <c r="AL851" s="425"/>
      <c r="AM851" s="306"/>
    </row>
    <row r="852" spans="1:39" ht="30" hidden="1" outlineLevel="1">
      <c r="A852" s="532">
        <v>23</v>
      </c>
      <c r="B852" s="428" t="s">
        <v>115</v>
      </c>
      <c r="C852" s="291" t="s">
        <v>25</v>
      </c>
      <c r="D852" s="295"/>
      <c r="E852" s="295"/>
      <c r="F852" s="295"/>
      <c r="G852" s="295"/>
      <c r="H852" s="295"/>
      <c r="I852" s="295"/>
      <c r="J852" s="295"/>
      <c r="K852" s="295"/>
      <c r="L852" s="295"/>
      <c r="M852" s="295"/>
      <c r="N852" s="291"/>
      <c r="O852" s="295"/>
      <c r="P852" s="295"/>
      <c r="Q852" s="295"/>
      <c r="R852" s="295"/>
      <c r="S852" s="295"/>
      <c r="T852" s="295"/>
      <c r="U852" s="295"/>
      <c r="V852" s="295"/>
      <c r="W852" s="295"/>
      <c r="X852" s="295"/>
      <c r="Y852" s="415"/>
      <c r="Z852" s="415"/>
      <c r="AA852" s="415"/>
      <c r="AB852" s="415"/>
      <c r="AC852" s="415"/>
      <c r="AD852" s="415"/>
      <c r="AE852" s="415"/>
      <c r="AF852" s="410"/>
      <c r="AG852" s="410"/>
      <c r="AH852" s="410"/>
      <c r="AI852" s="410"/>
      <c r="AJ852" s="410"/>
      <c r="AK852" s="410"/>
      <c r="AL852" s="410"/>
      <c r="AM852" s="296">
        <f>SUM(Y852:AL852)</f>
        <v>0</v>
      </c>
    </row>
    <row r="853" spans="1:39" hidden="1" outlineLevel="1">
      <c r="A853" s="532"/>
      <c r="B853" s="294" t="s">
        <v>342</v>
      </c>
      <c r="C853" s="291" t="s">
        <v>163</v>
      </c>
      <c r="D853" s="295"/>
      <c r="E853" s="295"/>
      <c r="F853" s="295"/>
      <c r="G853" s="295"/>
      <c r="H853" s="295"/>
      <c r="I853" s="295"/>
      <c r="J853" s="295"/>
      <c r="K853" s="295"/>
      <c r="L853" s="295"/>
      <c r="M853" s="295"/>
      <c r="N853" s="291"/>
      <c r="O853" s="295"/>
      <c r="P853" s="295"/>
      <c r="Q853" s="295"/>
      <c r="R853" s="295"/>
      <c r="S853" s="295"/>
      <c r="T853" s="295"/>
      <c r="U853" s="295"/>
      <c r="V853" s="295"/>
      <c r="W853" s="295"/>
      <c r="X853" s="295"/>
      <c r="Y853" s="411">
        <f>Y852</f>
        <v>0</v>
      </c>
      <c r="Z853" s="411">
        <f t="shared" ref="Z853" si="2503">Z852</f>
        <v>0</v>
      </c>
      <c r="AA853" s="411">
        <f t="shared" ref="AA853" si="2504">AA852</f>
        <v>0</v>
      </c>
      <c r="AB853" s="411">
        <f t="shared" ref="AB853" si="2505">AB852</f>
        <v>0</v>
      </c>
      <c r="AC853" s="411">
        <f t="shared" ref="AC853" si="2506">AC852</f>
        <v>0</v>
      </c>
      <c r="AD853" s="411">
        <f t="shared" ref="AD853" si="2507">AD852</f>
        <v>0</v>
      </c>
      <c r="AE853" s="411">
        <f t="shared" ref="AE853" si="2508">AE852</f>
        <v>0</v>
      </c>
      <c r="AF853" s="411">
        <f t="shared" ref="AF853" si="2509">AF852</f>
        <v>0</v>
      </c>
      <c r="AG853" s="411">
        <f t="shared" ref="AG853" si="2510">AG852</f>
        <v>0</v>
      </c>
      <c r="AH853" s="411">
        <f t="shared" ref="AH853" si="2511">AH852</f>
        <v>0</v>
      </c>
      <c r="AI853" s="411">
        <f t="shared" ref="AI853" si="2512">AI852</f>
        <v>0</v>
      </c>
      <c r="AJ853" s="411">
        <f t="shared" ref="AJ853" si="2513">AJ852</f>
        <v>0</v>
      </c>
      <c r="AK853" s="411">
        <f t="shared" ref="AK853" si="2514">AK852</f>
        <v>0</v>
      </c>
      <c r="AL853" s="411">
        <f t="shared" ref="AL853" si="2515">AL852</f>
        <v>0</v>
      </c>
      <c r="AM853" s="306"/>
    </row>
    <row r="854" spans="1:39" hidden="1" outlineLevel="1">
      <c r="A854" s="532"/>
      <c r="B854" s="430"/>
      <c r="C854" s="291"/>
      <c r="D854" s="291"/>
      <c r="E854" s="291"/>
      <c r="F854" s="291"/>
      <c r="G854" s="291"/>
      <c r="H854" s="291"/>
      <c r="I854" s="291"/>
      <c r="J854" s="291"/>
      <c r="K854" s="291"/>
      <c r="L854" s="291"/>
      <c r="M854" s="291"/>
      <c r="N854" s="291"/>
      <c r="O854" s="291"/>
      <c r="P854" s="291"/>
      <c r="Q854" s="291"/>
      <c r="R854" s="291"/>
      <c r="S854" s="291"/>
      <c r="T854" s="291"/>
      <c r="U854" s="291"/>
      <c r="V854" s="291"/>
      <c r="W854" s="291"/>
      <c r="X854" s="291"/>
      <c r="Y854" s="422"/>
      <c r="Z854" s="425"/>
      <c r="AA854" s="425"/>
      <c r="AB854" s="425"/>
      <c r="AC854" s="425"/>
      <c r="AD854" s="425"/>
      <c r="AE854" s="425"/>
      <c r="AF854" s="425"/>
      <c r="AG854" s="425"/>
      <c r="AH854" s="425"/>
      <c r="AI854" s="425"/>
      <c r="AJ854" s="425"/>
      <c r="AK854" s="425"/>
      <c r="AL854" s="425"/>
      <c r="AM854" s="306"/>
    </row>
    <row r="855" spans="1:39" ht="30" hidden="1" outlineLevel="1">
      <c r="A855" s="532">
        <v>24</v>
      </c>
      <c r="B855" s="428" t="s">
        <v>116</v>
      </c>
      <c r="C855" s="291" t="s">
        <v>25</v>
      </c>
      <c r="D855" s="295"/>
      <c r="E855" s="295"/>
      <c r="F855" s="295"/>
      <c r="G855" s="295"/>
      <c r="H855" s="295"/>
      <c r="I855" s="295"/>
      <c r="J855" s="295"/>
      <c r="K855" s="295"/>
      <c r="L855" s="295"/>
      <c r="M855" s="295"/>
      <c r="N855" s="291"/>
      <c r="O855" s="295"/>
      <c r="P855" s="295"/>
      <c r="Q855" s="295"/>
      <c r="R855" s="295"/>
      <c r="S855" s="295"/>
      <c r="T855" s="295"/>
      <c r="U855" s="295"/>
      <c r="V855" s="295"/>
      <c r="W855" s="295"/>
      <c r="X855" s="295"/>
      <c r="Y855" s="415"/>
      <c r="Z855" s="415"/>
      <c r="AA855" s="415"/>
      <c r="AB855" s="415"/>
      <c r="AC855" s="415"/>
      <c r="AD855" s="415"/>
      <c r="AE855" s="415"/>
      <c r="AF855" s="410"/>
      <c r="AG855" s="410"/>
      <c r="AH855" s="410"/>
      <c r="AI855" s="410"/>
      <c r="AJ855" s="410"/>
      <c r="AK855" s="410"/>
      <c r="AL855" s="410"/>
      <c r="AM855" s="296">
        <f>SUM(Y855:AL855)</f>
        <v>0</v>
      </c>
    </row>
    <row r="856" spans="1:39" hidden="1" outlineLevel="1">
      <c r="A856" s="532"/>
      <c r="B856" s="294" t="s">
        <v>342</v>
      </c>
      <c r="C856" s="291" t="s">
        <v>163</v>
      </c>
      <c r="D856" s="295"/>
      <c r="E856" s="295"/>
      <c r="F856" s="295"/>
      <c r="G856" s="295"/>
      <c r="H856" s="295"/>
      <c r="I856" s="295"/>
      <c r="J856" s="295"/>
      <c r="K856" s="295"/>
      <c r="L856" s="295"/>
      <c r="M856" s="295"/>
      <c r="N856" s="291"/>
      <c r="O856" s="295"/>
      <c r="P856" s="295"/>
      <c r="Q856" s="295"/>
      <c r="R856" s="295"/>
      <c r="S856" s="295"/>
      <c r="T856" s="295"/>
      <c r="U856" s="295"/>
      <c r="V856" s="295"/>
      <c r="W856" s="295"/>
      <c r="X856" s="295"/>
      <c r="Y856" s="411">
        <f>Y855</f>
        <v>0</v>
      </c>
      <c r="Z856" s="411">
        <f t="shared" ref="Z856" si="2516">Z855</f>
        <v>0</v>
      </c>
      <c r="AA856" s="411">
        <f t="shared" ref="AA856" si="2517">AA855</f>
        <v>0</v>
      </c>
      <c r="AB856" s="411">
        <f t="shared" ref="AB856" si="2518">AB855</f>
        <v>0</v>
      </c>
      <c r="AC856" s="411">
        <f t="shared" ref="AC856" si="2519">AC855</f>
        <v>0</v>
      </c>
      <c r="AD856" s="411">
        <f t="shared" ref="AD856" si="2520">AD855</f>
        <v>0</v>
      </c>
      <c r="AE856" s="411">
        <f t="shared" ref="AE856" si="2521">AE855</f>
        <v>0</v>
      </c>
      <c r="AF856" s="411">
        <f t="shared" ref="AF856" si="2522">AF855</f>
        <v>0</v>
      </c>
      <c r="AG856" s="411">
        <f t="shared" ref="AG856" si="2523">AG855</f>
        <v>0</v>
      </c>
      <c r="AH856" s="411">
        <f t="shared" ref="AH856" si="2524">AH855</f>
        <v>0</v>
      </c>
      <c r="AI856" s="411">
        <f t="shared" ref="AI856" si="2525">AI855</f>
        <v>0</v>
      </c>
      <c r="AJ856" s="411">
        <f t="shared" ref="AJ856" si="2526">AJ855</f>
        <v>0</v>
      </c>
      <c r="AK856" s="411">
        <f t="shared" ref="AK856" si="2527">AK855</f>
        <v>0</v>
      </c>
      <c r="AL856" s="411">
        <f t="shared" ref="AL856" si="2528">AL855</f>
        <v>0</v>
      </c>
      <c r="AM856" s="306"/>
    </row>
    <row r="857" spans="1:39" hidden="1" outlineLevel="1">
      <c r="A857" s="532"/>
      <c r="B857" s="294"/>
      <c r="C857" s="291"/>
      <c r="D857" s="291"/>
      <c r="E857" s="291"/>
      <c r="F857" s="291"/>
      <c r="G857" s="291"/>
      <c r="H857" s="291"/>
      <c r="I857" s="291"/>
      <c r="J857" s="291"/>
      <c r="K857" s="291"/>
      <c r="L857" s="291"/>
      <c r="M857" s="291"/>
      <c r="N857" s="291"/>
      <c r="O857" s="291"/>
      <c r="P857" s="291"/>
      <c r="Q857" s="291"/>
      <c r="R857" s="291"/>
      <c r="S857" s="291"/>
      <c r="T857" s="291"/>
      <c r="U857" s="291"/>
      <c r="V857" s="291"/>
      <c r="W857" s="291"/>
      <c r="X857" s="291"/>
      <c r="Y857" s="412"/>
      <c r="Z857" s="425"/>
      <c r="AA857" s="425"/>
      <c r="AB857" s="425"/>
      <c r="AC857" s="425"/>
      <c r="AD857" s="425"/>
      <c r="AE857" s="425"/>
      <c r="AF857" s="425"/>
      <c r="AG857" s="425"/>
      <c r="AH857" s="425"/>
      <c r="AI857" s="425"/>
      <c r="AJ857" s="425"/>
      <c r="AK857" s="425"/>
      <c r="AL857" s="425"/>
      <c r="AM857" s="306"/>
    </row>
    <row r="858" spans="1:39" ht="15.75" hidden="1" outlineLevel="1">
      <c r="A858" s="532"/>
      <c r="B858" s="288" t="s">
        <v>499</v>
      </c>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idden="1" outlineLevel="1">
      <c r="A859" s="532">
        <v>25</v>
      </c>
      <c r="B859" s="428" t="s">
        <v>117</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29">Z859</f>
        <v>0</v>
      </c>
      <c r="AA860" s="411">
        <f t="shared" ref="AA860" si="2530">AA859</f>
        <v>0</v>
      </c>
      <c r="AB860" s="411">
        <f t="shared" ref="AB860" si="2531">AB859</f>
        <v>0</v>
      </c>
      <c r="AC860" s="411">
        <f t="shared" ref="AC860" si="2532">AC859</f>
        <v>0</v>
      </c>
      <c r="AD860" s="411">
        <f t="shared" ref="AD860" si="2533">AD859</f>
        <v>0</v>
      </c>
      <c r="AE860" s="411">
        <f t="shared" ref="AE860" si="2534">AE859</f>
        <v>0</v>
      </c>
      <c r="AF860" s="411">
        <f t="shared" ref="AF860" si="2535">AF859</f>
        <v>0</v>
      </c>
      <c r="AG860" s="411">
        <f t="shared" ref="AG860" si="2536">AG859</f>
        <v>0</v>
      </c>
      <c r="AH860" s="411">
        <f t="shared" ref="AH860" si="2537">AH859</f>
        <v>0</v>
      </c>
      <c r="AI860" s="411">
        <f t="shared" ref="AI860" si="2538">AI859</f>
        <v>0</v>
      </c>
      <c r="AJ860" s="411">
        <f t="shared" ref="AJ860" si="2539">AJ859</f>
        <v>0</v>
      </c>
      <c r="AK860" s="411">
        <f t="shared" ref="AK860" si="2540">AK859</f>
        <v>0</v>
      </c>
      <c r="AL860" s="411">
        <f t="shared" ref="AL860" si="2541">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idden="1" outlineLevel="1">
      <c r="A862" s="532">
        <v>26</v>
      </c>
      <c r="B862" s="428" t="s">
        <v>118</v>
      </c>
      <c r="C862" s="291" t="s">
        <v>25</v>
      </c>
      <c r="D862" s="295"/>
      <c r="E862" s="295"/>
      <c r="F862" s="295"/>
      <c r="G862" s="295"/>
      <c r="H862" s="295"/>
      <c r="I862" s="295"/>
      <c r="J862" s="295"/>
      <c r="K862" s="295"/>
      <c r="L862" s="295"/>
      <c r="M862" s="295"/>
      <c r="N862" s="295">
        <v>12</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342</v>
      </c>
      <c r="C863" s="291" t="s">
        <v>163</v>
      </c>
      <c r="D863" s="295"/>
      <c r="E863" s="295"/>
      <c r="F863" s="295"/>
      <c r="G863" s="295"/>
      <c r="H863" s="295"/>
      <c r="I863" s="295"/>
      <c r="J863" s="295"/>
      <c r="K863" s="295"/>
      <c r="L863" s="295"/>
      <c r="M863" s="295"/>
      <c r="N863" s="295">
        <f>N862</f>
        <v>12</v>
      </c>
      <c r="O863" s="295"/>
      <c r="P863" s="295"/>
      <c r="Q863" s="295"/>
      <c r="R863" s="295"/>
      <c r="S863" s="295"/>
      <c r="T863" s="295"/>
      <c r="U863" s="295"/>
      <c r="V863" s="295"/>
      <c r="W863" s="295"/>
      <c r="X863" s="295"/>
      <c r="Y863" s="411">
        <f>Y862</f>
        <v>0</v>
      </c>
      <c r="Z863" s="411">
        <f t="shared" ref="Z863" si="2542">Z862</f>
        <v>0</v>
      </c>
      <c r="AA863" s="411">
        <f t="shared" ref="AA863" si="2543">AA862</f>
        <v>0</v>
      </c>
      <c r="AB863" s="411">
        <f t="shared" ref="AB863" si="2544">AB862</f>
        <v>0</v>
      </c>
      <c r="AC863" s="411">
        <f t="shared" ref="AC863" si="2545">AC862</f>
        <v>0</v>
      </c>
      <c r="AD863" s="411">
        <f t="shared" ref="AD863" si="2546">AD862</f>
        <v>0</v>
      </c>
      <c r="AE863" s="411">
        <f t="shared" ref="AE863" si="2547">AE862</f>
        <v>0</v>
      </c>
      <c r="AF863" s="411">
        <f t="shared" ref="AF863" si="2548">AF862</f>
        <v>0</v>
      </c>
      <c r="AG863" s="411">
        <f t="shared" ref="AG863" si="2549">AG862</f>
        <v>0</v>
      </c>
      <c r="AH863" s="411">
        <f t="shared" ref="AH863" si="2550">AH862</f>
        <v>0</v>
      </c>
      <c r="AI863" s="411">
        <f t="shared" ref="AI863" si="2551">AI862</f>
        <v>0</v>
      </c>
      <c r="AJ863" s="411">
        <f t="shared" ref="AJ863" si="2552">AJ862</f>
        <v>0</v>
      </c>
      <c r="AK863" s="411">
        <f t="shared" ref="AK863" si="2553">AK862</f>
        <v>0</v>
      </c>
      <c r="AL863" s="411">
        <f t="shared" ref="AL863" si="2554">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27</v>
      </c>
      <c r="B865" s="428" t="s">
        <v>119</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55">Z865</f>
        <v>0</v>
      </c>
      <c r="AA866" s="411">
        <f t="shared" ref="AA866" si="2556">AA865</f>
        <v>0</v>
      </c>
      <c r="AB866" s="411">
        <f t="shared" ref="AB866" si="2557">AB865</f>
        <v>0</v>
      </c>
      <c r="AC866" s="411">
        <f t="shared" ref="AC866" si="2558">AC865</f>
        <v>0</v>
      </c>
      <c r="AD866" s="411">
        <f t="shared" ref="AD866" si="2559">AD865</f>
        <v>0</v>
      </c>
      <c r="AE866" s="411">
        <f t="shared" ref="AE866" si="2560">AE865</f>
        <v>0</v>
      </c>
      <c r="AF866" s="411">
        <f t="shared" ref="AF866" si="2561">AF865</f>
        <v>0</v>
      </c>
      <c r="AG866" s="411">
        <f t="shared" ref="AG866" si="2562">AG865</f>
        <v>0</v>
      </c>
      <c r="AH866" s="411">
        <f t="shared" ref="AH866" si="2563">AH865</f>
        <v>0</v>
      </c>
      <c r="AI866" s="411">
        <f t="shared" ref="AI866" si="2564">AI865</f>
        <v>0</v>
      </c>
      <c r="AJ866" s="411">
        <f t="shared" ref="AJ866" si="2565">AJ865</f>
        <v>0</v>
      </c>
      <c r="AK866" s="411">
        <f t="shared" ref="AK866" si="2566">AK865</f>
        <v>0</v>
      </c>
      <c r="AL866" s="411">
        <f t="shared" ref="AL866" si="2567">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28</v>
      </c>
      <c r="B868" s="428" t="s">
        <v>120</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568">Z868</f>
        <v>0</v>
      </c>
      <c r="AA869" s="411">
        <f t="shared" ref="AA869" si="2569">AA868</f>
        <v>0</v>
      </c>
      <c r="AB869" s="411">
        <f t="shared" ref="AB869" si="2570">AB868</f>
        <v>0</v>
      </c>
      <c r="AC869" s="411">
        <f t="shared" ref="AC869" si="2571">AC868</f>
        <v>0</v>
      </c>
      <c r="AD869" s="411">
        <f t="shared" ref="AD869" si="2572">AD868</f>
        <v>0</v>
      </c>
      <c r="AE869" s="411">
        <f t="shared" ref="AE869" si="2573">AE868</f>
        <v>0</v>
      </c>
      <c r="AF869" s="411">
        <f t="shared" ref="AF869" si="2574">AF868</f>
        <v>0</v>
      </c>
      <c r="AG869" s="411">
        <f t="shared" ref="AG869" si="2575">AG868</f>
        <v>0</v>
      </c>
      <c r="AH869" s="411">
        <f t="shared" ref="AH869" si="2576">AH868</f>
        <v>0</v>
      </c>
      <c r="AI869" s="411">
        <f t="shared" ref="AI869" si="2577">AI868</f>
        <v>0</v>
      </c>
      <c r="AJ869" s="411">
        <f t="shared" ref="AJ869" si="2578">AJ868</f>
        <v>0</v>
      </c>
      <c r="AK869" s="411">
        <f t="shared" ref="AK869" si="2579">AK868</f>
        <v>0</v>
      </c>
      <c r="AL869" s="411">
        <f t="shared" ref="AL869" si="2580">AL868</f>
        <v>0</v>
      </c>
      <c r="AM869" s="306"/>
    </row>
    <row r="870" spans="1:39" hidden="1" outlineLevel="1">
      <c r="A870" s="532"/>
      <c r="B870" s="294"/>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29</v>
      </c>
      <c r="B871" s="428" t="s">
        <v>121</v>
      </c>
      <c r="C871" s="291" t="s">
        <v>25</v>
      </c>
      <c r="D871" s="295"/>
      <c r="E871" s="295"/>
      <c r="F871" s="295"/>
      <c r="G871" s="295"/>
      <c r="H871" s="295"/>
      <c r="I871" s="295"/>
      <c r="J871" s="295"/>
      <c r="K871" s="295"/>
      <c r="L871" s="295"/>
      <c r="M871" s="295"/>
      <c r="N871" s="295">
        <v>3</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342</v>
      </c>
      <c r="C872" s="291" t="s">
        <v>163</v>
      </c>
      <c r="D872" s="295"/>
      <c r="E872" s="295"/>
      <c r="F872" s="295"/>
      <c r="G872" s="295"/>
      <c r="H872" s="295"/>
      <c r="I872" s="295"/>
      <c r="J872" s="295"/>
      <c r="K872" s="295"/>
      <c r="L872" s="295"/>
      <c r="M872" s="295"/>
      <c r="N872" s="295">
        <f>N871</f>
        <v>3</v>
      </c>
      <c r="O872" s="295"/>
      <c r="P872" s="295"/>
      <c r="Q872" s="295"/>
      <c r="R872" s="295"/>
      <c r="S872" s="295"/>
      <c r="T872" s="295"/>
      <c r="U872" s="295"/>
      <c r="V872" s="295"/>
      <c r="W872" s="295"/>
      <c r="X872" s="295"/>
      <c r="Y872" s="411">
        <f>Y871</f>
        <v>0</v>
      </c>
      <c r="Z872" s="411">
        <f t="shared" ref="Z872" si="2581">Z871</f>
        <v>0</v>
      </c>
      <c r="AA872" s="411">
        <f t="shared" ref="AA872" si="2582">AA871</f>
        <v>0</v>
      </c>
      <c r="AB872" s="411">
        <f t="shared" ref="AB872" si="2583">AB871</f>
        <v>0</v>
      </c>
      <c r="AC872" s="411">
        <f t="shared" ref="AC872" si="2584">AC871</f>
        <v>0</v>
      </c>
      <c r="AD872" s="411">
        <f t="shared" ref="AD872" si="2585">AD871</f>
        <v>0</v>
      </c>
      <c r="AE872" s="411">
        <f t="shared" ref="AE872" si="2586">AE871</f>
        <v>0</v>
      </c>
      <c r="AF872" s="411">
        <f t="shared" ref="AF872" si="2587">AF871</f>
        <v>0</v>
      </c>
      <c r="AG872" s="411">
        <f t="shared" ref="AG872" si="2588">AG871</f>
        <v>0</v>
      </c>
      <c r="AH872" s="411">
        <f t="shared" ref="AH872" si="2589">AH871</f>
        <v>0</v>
      </c>
      <c r="AI872" s="411">
        <f t="shared" ref="AI872" si="2590">AI871</f>
        <v>0</v>
      </c>
      <c r="AJ872" s="411">
        <f t="shared" ref="AJ872" si="2591">AJ871</f>
        <v>0</v>
      </c>
      <c r="AK872" s="411">
        <f t="shared" ref="AK872" si="2592">AK871</f>
        <v>0</v>
      </c>
      <c r="AL872" s="411">
        <f t="shared" ref="AL872" si="2593">AL871</f>
        <v>0</v>
      </c>
      <c r="AM872" s="306"/>
    </row>
    <row r="873" spans="1:39" hidden="1" outlineLevel="1">
      <c r="A873" s="532"/>
      <c r="B873" s="294"/>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30" hidden="1" outlineLevel="1">
      <c r="A874" s="532">
        <v>30</v>
      </c>
      <c r="B874" s="428" t="s">
        <v>122</v>
      </c>
      <c r="C874" s="291" t="s">
        <v>25</v>
      </c>
      <c r="D874" s="295"/>
      <c r="E874" s="295"/>
      <c r="F874" s="295"/>
      <c r="G874" s="295"/>
      <c r="H874" s="295"/>
      <c r="I874" s="295"/>
      <c r="J874" s="295"/>
      <c r="K874" s="295"/>
      <c r="L874" s="295"/>
      <c r="M874" s="295"/>
      <c r="N874" s="295">
        <v>12</v>
      </c>
      <c r="O874" s="295"/>
      <c r="P874" s="295"/>
      <c r="Q874" s="295"/>
      <c r="R874" s="295"/>
      <c r="S874" s="295"/>
      <c r="T874" s="295"/>
      <c r="U874" s="295"/>
      <c r="V874" s="295"/>
      <c r="W874" s="295"/>
      <c r="X874" s="295"/>
      <c r="Y874" s="426"/>
      <c r="Z874" s="415"/>
      <c r="AA874" s="415"/>
      <c r="AB874" s="415"/>
      <c r="AC874" s="415"/>
      <c r="AD874" s="415"/>
      <c r="AE874" s="415"/>
      <c r="AF874" s="415"/>
      <c r="AG874" s="415"/>
      <c r="AH874" s="415"/>
      <c r="AI874" s="415"/>
      <c r="AJ874" s="415"/>
      <c r="AK874" s="415"/>
      <c r="AL874" s="415"/>
      <c r="AM874" s="296">
        <f>SUM(Y874:AL874)</f>
        <v>0</v>
      </c>
    </row>
    <row r="875" spans="1:39" hidden="1" outlineLevel="1">
      <c r="A875" s="532"/>
      <c r="B875" s="294" t="s">
        <v>342</v>
      </c>
      <c r="C875" s="291" t="s">
        <v>163</v>
      </c>
      <c r="D875" s="295"/>
      <c r="E875" s="295"/>
      <c r="F875" s="295"/>
      <c r="G875" s="295"/>
      <c r="H875" s="295"/>
      <c r="I875" s="295"/>
      <c r="J875" s="295"/>
      <c r="K875" s="295"/>
      <c r="L875" s="295"/>
      <c r="M875" s="295"/>
      <c r="N875" s="295">
        <f>N874</f>
        <v>12</v>
      </c>
      <c r="O875" s="295"/>
      <c r="P875" s="295"/>
      <c r="Q875" s="295"/>
      <c r="R875" s="295"/>
      <c r="S875" s="295"/>
      <c r="T875" s="295"/>
      <c r="U875" s="295"/>
      <c r="V875" s="295"/>
      <c r="W875" s="295"/>
      <c r="X875" s="295"/>
      <c r="Y875" s="411">
        <f>Y874</f>
        <v>0</v>
      </c>
      <c r="Z875" s="411">
        <f t="shared" ref="Z875" si="2594">Z874</f>
        <v>0</v>
      </c>
      <c r="AA875" s="411">
        <f t="shared" ref="AA875" si="2595">AA874</f>
        <v>0</v>
      </c>
      <c r="AB875" s="411">
        <f t="shared" ref="AB875" si="2596">AB874</f>
        <v>0</v>
      </c>
      <c r="AC875" s="411">
        <f t="shared" ref="AC875" si="2597">AC874</f>
        <v>0</v>
      </c>
      <c r="AD875" s="411">
        <f t="shared" ref="AD875" si="2598">AD874</f>
        <v>0</v>
      </c>
      <c r="AE875" s="411">
        <f t="shared" ref="AE875" si="2599">AE874</f>
        <v>0</v>
      </c>
      <c r="AF875" s="411">
        <f t="shared" ref="AF875" si="2600">AF874</f>
        <v>0</v>
      </c>
      <c r="AG875" s="411">
        <f t="shared" ref="AG875" si="2601">AG874</f>
        <v>0</v>
      </c>
      <c r="AH875" s="411">
        <f t="shared" ref="AH875" si="2602">AH874</f>
        <v>0</v>
      </c>
      <c r="AI875" s="411">
        <f t="shared" ref="AI875" si="2603">AI874</f>
        <v>0</v>
      </c>
      <c r="AJ875" s="411">
        <f t="shared" ref="AJ875" si="2604">AJ874</f>
        <v>0</v>
      </c>
      <c r="AK875" s="411">
        <f t="shared" ref="AK875" si="2605">AK874</f>
        <v>0</v>
      </c>
      <c r="AL875" s="411">
        <f t="shared" ref="AL875" si="2606">AL874</f>
        <v>0</v>
      </c>
      <c r="AM875" s="306"/>
    </row>
    <row r="876" spans="1:39" hidden="1" outlineLevel="1">
      <c r="A876" s="532"/>
      <c r="B876" s="294"/>
      <c r="C876" s="291"/>
      <c r="D876" s="291"/>
      <c r="E876" s="291"/>
      <c r="F876" s="291"/>
      <c r="G876" s="291"/>
      <c r="H876" s="291"/>
      <c r="I876" s="291"/>
      <c r="J876" s="291"/>
      <c r="K876" s="291"/>
      <c r="L876" s="291"/>
      <c r="M876" s="291"/>
      <c r="N876" s="291"/>
      <c r="O876" s="291"/>
      <c r="P876" s="291"/>
      <c r="Q876" s="291"/>
      <c r="R876" s="291"/>
      <c r="S876" s="291"/>
      <c r="T876" s="291"/>
      <c r="U876" s="291"/>
      <c r="V876" s="291"/>
      <c r="W876" s="291"/>
      <c r="X876" s="291"/>
      <c r="Y876" s="412"/>
      <c r="Z876" s="425"/>
      <c r="AA876" s="425"/>
      <c r="AB876" s="425"/>
      <c r="AC876" s="425"/>
      <c r="AD876" s="425"/>
      <c r="AE876" s="425"/>
      <c r="AF876" s="425"/>
      <c r="AG876" s="425"/>
      <c r="AH876" s="425"/>
      <c r="AI876" s="425"/>
      <c r="AJ876" s="425"/>
      <c r="AK876" s="425"/>
      <c r="AL876" s="425"/>
      <c r="AM876" s="306"/>
    </row>
    <row r="877" spans="1:39" ht="30" hidden="1" outlineLevel="1">
      <c r="A877" s="532">
        <v>31</v>
      </c>
      <c r="B877" s="428" t="s">
        <v>123</v>
      </c>
      <c r="C877" s="291" t="s">
        <v>25</v>
      </c>
      <c r="D877" s="295"/>
      <c r="E877" s="295"/>
      <c r="F877" s="295"/>
      <c r="G877" s="295"/>
      <c r="H877" s="295"/>
      <c r="I877" s="295"/>
      <c r="J877" s="295"/>
      <c r="K877" s="295"/>
      <c r="L877" s="295"/>
      <c r="M877" s="295"/>
      <c r="N877" s="295">
        <v>12</v>
      </c>
      <c r="O877" s="295"/>
      <c r="P877" s="295"/>
      <c r="Q877" s="295"/>
      <c r="R877" s="295"/>
      <c r="S877" s="295"/>
      <c r="T877" s="295"/>
      <c r="U877" s="295"/>
      <c r="V877" s="295"/>
      <c r="W877" s="295"/>
      <c r="X877" s="295"/>
      <c r="Y877" s="426"/>
      <c r="Z877" s="415"/>
      <c r="AA877" s="415"/>
      <c r="AB877" s="415"/>
      <c r="AC877" s="415"/>
      <c r="AD877" s="415"/>
      <c r="AE877" s="415"/>
      <c r="AF877" s="415"/>
      <c r="AG877" s="415"/>
      <c r="AH877" s="415"/>
      <c r="AI877" s="415"/>
      <c r="AJ877" s="415"/>
      <c r="AK877" s="415"/>
      <c r="AL877" s="415"/>
      <c r="AM877" s="296">
        <f>SUM(Y877:AL877)</f>
        <v>0</v>
      </c>
    </row>
    <row r="878" spans="1:39" hidden="1" outlineLevel="1">
      <c r="A878" s="532"/>
      <c r="B878" s="294" t="s">
        <v>342</v>
      </c>
      <c r="C878" s="291" t="s">
        <v>163</v>
      </c>
      <c r="D878" s="295"/>
      <c r="E878" s="295"/>
      <c r="F878" s="295"/>
      <c r="G878" s="295"/>
      <c r="H878" s="295"/>
      <c r="I878" s="295"/>
      <c r="J878" s="295"/>
      <c r="K878" s="295"/>
      <c r="L878" s="295"/>
      <c r="M878" s="295"/>
      <c r="N878" s="295">
        <f>N877</f>
        <v>12</v>
      </c>
      <c r="O878" s="295"/>
      <c r="P878" s="295"/>
      <c r="Q878" s="295"/>
      <c r="R878" s="295"/>
      <c r="S878" s="295"/>
      <c r="T878" s="295"/>
      <c r="U878" s="295"/>
      <c r="V878" s="295"/>
      <c r="W878" s="295"/>
      <c r="X878" s="295"/>
      <c r="Y878" s="411">
        <f>Y877</f>
        <v>0</v>
      </c>
      <c r="Z878" s="411">
        <f t="shared" ref="Z878" si="2607">Z877</f>
        <v>0</v>
      </c>
      <c r="AA878" s="411">
        <f t="shared" ref="AA878" si="2608">AA877</f>
        <v>0</v>
      </c>
      <c r="AB878" s="411">
        <f t="shared" ref="AB878" si="2609">AB877</f>
        <v>0</v>
      </c>
      <c r="AC878" s="411">
        <f t="shared" ref="AC878" si="2610">AC877</f>
        <v>0</v>
      </c>
      <c r="AD878" s="411">
        <f t="shared" ref="AD878" si="2611">AD877</f>
        <v>0</v>
      </c>
      <c r="AE878" s="411">
        <f t="shared" ref="AE878" si="2612">AE877</f>
        <v>0</v>
      </c>
      <c r="AF878" s="411">
        <f t="shared" ref="AF878" si="2613">AF877</f>
        <v>0</v>
      </c>
      <c r="AG878" s="411">
        <f t="shared" ref="AG878" si="2614">AG877</f>
        <v>0</v>
      </c>
      <c r="AH878" s="411">
        <f t="shared" ref="AH878" si="2615">AH877</f>
        <v>0</v>
      </c>
      <c r="AI878" s="411">
        <f t="shared" ref="AI878" si="2616">AI877</f>
        <v>0</v>
      </c>
      <c r="AJ878" s="411">
        <f t="shared" ref="AJ878" si="2617">AJ877</f>
        <v>0</v>
      </c>
      <c r="AK878" s="411">
        <f t="shared" ref="AK878" si="2618">AK877</f>
        <v>0</v>
      </c>
      <c r="AL878" s="411">
        <f t="shared" ref="AL878" si="2619">AL877</f>
        <v>0</v>
      </c>
      <c r="AM878" s="306"/>
    </row>
    <row r="879" spans="1:39" hidden="1" outlineLevel="1">
      <c r="A879" s="532"/>
      <c r="B879" s="428"/>
      <c r="C879" s="291"/>
      <c r="D879" s="291"/>
      <c r="E879" s="291"/>
      <c r="F879" s="291"/>
      <c r="G879" s="291"/>
      <c r="H879" s="291"/>
      <c r="I879" s="291"/>
      <c r="J879" s="291"/>
      <c r="K879" s="291"/>
      <c r="L879" s="291"/>
      <c r="M879" s="291"/>
      <c r="N879" s="291"/>
      <c r="O879" s="291"/>
      <c r="P879" s="291"/>
      <c r="Q879" s="291"/>
      <c r="R879" s="291"/>
      <c r="S879" s="291"/>
      <c r="T879" s="291"/>
      <c r="U879" s="291"/>
      <c r="V879" s="291"/>
      <c r="W879" s="291"/>
      <c r="X879" s="291"/>
      <c r="Y879" s="412"/>
      <c r="Z879" s="425"/>
      <c r="AA879" s="425"/>
      <c r="AB879" s="425"/>
      <c r="AC879" s="425"/>
      <c r="AD879" s="425"/>
      <c r="AE879" s="425"/>
      <c r="AF879" s="425"/>
      <c r="AG879" s="425"/>
      <c r="AH879" s="425"/>
      <c r="AI879" s="425"/>
      <c r="AJ879" s="425"/>
      <c r="AK879" s="425"/>
      <c r="AL879" s="425"/>
      <c r="AM879" s="306"/>
    </row>
    <row r="880" spans="1:39" ht="30" hidden="1" outlineLevel="1">
      <c r="A880" s="532">
        <v>32</v>
      </c>
      <c r="B880" s="428" t="s">
        <v>124</v>
      </c>
      <c r="C880" s="291" t="s">
        <v>25</v>
      </c>
      <c r="D880" s="295"/>
      <c r="E880" s="295"/>
      <c r="F880" s="295"/>
      <c r="G880" s="295"/>
      <c r="H880" s="295"/>
      <c r="I880" s="295"/>
      <c r="J880" s="295"/>
      <c r="K880" s="295"/>
      <c r="L880" s="295"/>
      <c r="M880" s="295"/>
      <c r="N880" s="295">
        <v>12</v>
      </c>
      <c r="O880" s="295"/>
      <c r="P880" s="295"/>
      <c r="Q880" s="295"/>
      <c r="R880" s="295"/>
      <c r="S880" s="295"/>
      <c r="T880" s="295"/>
      <c r="U880" s="295"/>
      <c r="V880" s="295"/>
      <c r="W880" s="295"/>
      <c r="X880" s="295"/>
      <c r="Y880" s="426"/>
      <c r="Z880" s="415"/>
      <c r="AA880" s="415"/>
      <c r="AB880" s="415"/>
      <c r="AC880" s="415"/>
      <c r="AD880" s="415"/>
      <c r="AE880" s="415"/>
      <c r="AF880" s="415"/>
      <c r="AG880" s="415"/>
      <c r="AH880" s="415"/>
      <c r="AI880" s="415"/>
      <c r="AJ880" s="415"/>
      <c r="AK880" s="415"/>
      <c r="AL880" s="415"/>
      <c r="AM880" s="296">
        <f>SUM(Y880:AL880)</f>
        <v>0</v>
      </c>
    </row>
    <row r="881" spans="1:39" hidden="1" outlineLevel="1">
      <c r="A881" s="532"/>
      <c r="B881" s="294" t="s">
        <v>342</v>
      </c>
      <c r="C881" s="291" t="s">
        <v>163</v>
      </c>
      <c r="D881" s="295"/>
      <c r="E881" s="295"/>
      <c r="F881" s="295"/>
      <c r="G881" s="295"/>
      <c r="H881" s="295"/>
      <c r="I881" s="295"/>
      <c r="J881" s="295"/>
      <c r="K881" s="295"/>
      <c r="L881" s="295"/>
      <c r="M881" s="295"/>
      <c r="N881" s="295">
        <f>N880</f>
        <v>12</v>
      </c>
      <c r="O881" s="295"/>
      <c r="P881" s="295"/>
      <c r="Q881" s="295"/>
      <c r="R881" s="295"/>
      <c r="S881" s="295"/>
      <c r="T881" s="295"/>
      <c r="U881" s="295"/>
      <c r="V881" s="295"/>
      <c r="W881" s="295"/>
      <c r="X881" s="295"/>
      <c r="Y881" s="411">
        <f>Y880</f>
        <v>0</v>
      </c>
      <c r="Z881" s="411">
        <f t="shared" ref="Z881" si="2620">Z880</f>
        <v>0</v>
      </c>
      <c r="AA881" s="411">
        <f t="shared" ref="AA881" si="2621">AA880</f>
        <v>0</v>
      </c>
      <c r="AB881" s="411">
        <f t="shared" ref="AB881" si="2622">AB880</f>
        <v>0</v>
      </c>
      <c r="AC881" s="411">
        <f t="shared" ref="AC881" si="2623">AC880</f>
        <v>0</v>
      </c>
      <c r="AD881" s="411">
        <f t="shared" ref="AD881" si="2624">AD880</f>
        <v>0</v>
      </c>
      <c r="AE881" s="411">
        <f t="shared" ref="AE881" si="2625">AE880</f>
        <v>0</v>
      </c>
      <c r="AF881" s="411">
        <f t="shared" ref="AF881" si="2626">AF880</f>
        <v>0</v>
      </c>
      <c r="AG881" s="411">
        <f t="shared" ref="AG881" si="2627">AG880</f>
        <v>0</v>
      </c>
      <c r="AH881" s="411">
        <f t="shared" ref="AH881" si="2628">AH880</f>
        <v>0</v>
      </c>
      <c r="AI881" s="411">
        <f t="shared" ref="AI881" si="2629">AI880</f>
        <v>0</v>
      </c>
      <c r="AJ881" s="411">
        <f t="shared" ref="AJ881" si="2630">AJ880</f>
        <v>0</v>
      </c>
      <c r="AK881" s="411">
        <f t="shared" ref="AK881" si="2631">AK880</f>
        <v>0</v>
      </c>
      <c r="AL881" s="411">
        <f>AL880</f>
        <v>0</v>
      </c>
      <c r="AM881" s="306"/>
    </row>
    <row r="882" spans="1:39" hidden="1" outlineLevel="1">
      <c r="A882" s="532"/>
      <c r="B882" s="428"/>
      <c r="C882" s="291"/>
      <c r="D882" s="291"/>
      <c r="E882" s="291"/>
      <c r="F882" s="291"/>
      <c r="G882" s="291"/>
      <c r="H882" s="291"/>
      <c r="I882" s="291"/>
      <c r="J882" s="291"/>
      <c r="K882" s="291"/>
      <c r="L882" s="291"/>
      <c r="M882" s="291"/>
      <c r="N882" s="291"/>
      <c r="O882" s="291"/>
      <c r="P882" s="291"/>
      <c r="Q882" s="291"/>
      <c r="R882" s="291"/>
      <c r="S882" s="291"/>
      <c r="T882" s="291"/>
      <c r="U882" s="291"/>
      <c r="V882" s="291"/>
      <c r="W882" s="291"/>
      <c r="X882" s="291"/>
      <c r="Y882" s="412"/>
      <c r="Z882" s="425"/>
      <c r="AA882" s="425"/>
      <c r="AB882" s="425"/>
      <c r="AC882" s="425"/>
      <c r="AD882" s="425"/>
      <c r="AE882" s="425"/>
      <c r="AF882" s="425"/>
      <c r="AG882" s="425"/>
      <c r="AH882" s="425"/>
      <c r="AI882" s="425"/>
      <c r="AJ882" s="425"/>
      <c r="AK882" s="425"/>
      <c r="AL882" s="425"/>
      <c r="AM882" s="306"/>
    </row>
    <row r="883" spans="1:39" ht="15.75" hidden="1" outlineLevel="1">
      <c r="A883" s="532"/>
      <c r="B883" s="288" t="s">
        <v>500</v>
      </c>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idden="1" outlineLevel="1">
      <c r="A884" s="532">
        <v>33</v>
      </c>
      <c r="B884" s="428" t="s">
        <v>125</v>
      </c>
      <c r="C884" s="291" t="s">
        <v>25</v>
      </c>
      <c r="D884" s="295"/>
      <c r="E884" s="295"/>
      <c r="F884" s="295"/>
      <c r="G884" s="295"/>
      <c r="H884" s="295"/>
      <c r="I884" s="295"/>
      <c r="J884" s="295"/>
      <c r="K884" s="295"/>
      <c r="L884" s="295"/>
      <c r="M884" s="295"/>
      <c r="N884" s="295">
        <v>0</v>
      </c>
      <c r="O884" s="295"/>
      <c r="P884" s="295"/>
      <c r="Q884" s="295"/>
      <c r="R884" s="295"/>
      <c r="S884" s="295"/>
      <c r="T884" s="295"/>
      <c r="U884" s="295"/>
      <c r="V884" s="295"/>
      <c r="W884" s="295"/>
      <c r="X884" s="295"/>
      <c r="Y884" s="426"/>
      <c r="Z884" s="415"/>
      <c r="AA884" s="415"/>
      <c r="AB884" s="415"/>
      <c r="AC884" s="415"/>
      <c r="AD884" s="415"/>
      <c r="AE884" s="415"/>
      <c r="AF884" s="415"/>
      <c r="AG884" s="415"/>
      <c r="AH884" s="415"/>
      <c r="AI884" s="415"/>
      <c r="AJ884" s="415"/>
      <c r="AK884" s="415"/>
      <c r="AL884" s="415"/>
      <c r="AM884" s="296">
        <f>SUM(Y884:AL884)</f>
        <v>0</v>
      </c>
    </row>
    <row r="885" spans="1:39" hidden="1" outlineLevel="1">
      <c r="A885" s="532"/>
      <c r="B885" s="294" t="s">
        <v>342</v>
      </c>
      <c r="C885" s="291" t="s">
        <v>163</v>
      </c>
      <c r="D885" s="295"/>
      <c r="E885" s="295"/>
      <c r="F885" s="295"/>
      <c r="G885" s="295"/>
      <c r="H885" s="295"/>
      <c r="I885" s="295"/>
      <c r="J885" s="295"/>
      <c r="K885" s="295"/>
      <c r="L885" s="295"/>
      <c r="M885" s="295"/>
      <c r="N885" s="295">
        <f>N884</f>
        <v>0</v>
      </c>
      <c r="O885" s="295"/>
      <c r="P885" s="295"/>
      <c r="Q885" s="295"/>
      <c r="R885" s="295"/>
      <c r="S885" s="295"/>
      <c r="T885" s="295"/>
      <c r="U885" s="295"/>
      <c r="V885" s="295"/>
      <c r="W885" s="295"/>
      <c r="X885" s="295"/>
      <c r="Y885" s="411">
        <f>Y884</f>
        <v>0</v>
      </c>
      <c r="Z885" s="411">
        <f t="shared" ref="Z885" si="2632">Z884</f>
        <v>0</v>
      </c>
      <c r="AA885" s="411">
        <f t="shared" ref="AA885" si="2633">AA884</f>
        <v>0</v>
      </c>
      <c r="AB885" s="411">
        <f t="shared" ref="AB885" si="2634">AB884</f>
        <v>0</v>
      </c>
      <c r="AC885" s="411">
        <f t="shared" ref="AC885" si="2635">AC884</f>
        <v>0</v>
      </c>
      <c r="AD885" s="411">
        <f t="shared" ref="AD885" si="2636">AD884</f>
        <v>0</v>
      </c>
      <c r="AE885" s="411">
        <f t="shared" ref="AE885" si="2637">AE884</f>
        <v>0</v>
      </c>
      <c r="AF885" s="411">
        <f t="shared" ref="AF885" si="2638">AF884</f>
        <v>0</v>
      </c>
      <c r="AG885" s="411">
        <f t="shared" ref="AG885" si="2639">AG884</f>
        <v>0</v>
      </c>
      <c r="AH885" s="411">
        <f t="shared" ref="AH885" si="2640">AH884</f>
        <v>0</v>
      </c>
      <c r="AI885" s="411">
        <f t="shared" ref="AI885" si="2641">AI884</f>
        <v>0</v>
      </c>
      <c r="AJ885" s="411">
        <f t="shared" ref="AJ885" si="2642">AJ884</f>
        <v>0</v>
      </c>
      <c r="AK885" s="411">
        <f t="shared" ref="AK885" si="2643">AK884</f>
        <v>0</v>
      </c>
      <c r="AL885" s="411">
        <f t="shared" ref="AL885" si="2644">AL884</f>
        <v>0</v>
      </c>
      <c r="AM885" s="306"/>
    </row>
    <row r="886" spans="1:39" hidden="1" outlineLevel="1">
      <c r="A886" s="532"/>
      <c r="B886" s="428"/>
      <c r="C886" s="291"/>
      <c r="D886" s="291"/>
      <c r="E886" s="291"/>
      <c r="F886" s="291"/>
      <c r="G886" s="291"/>
      <c r="H886" s="291"/>
      <c r="I886" s="291"/>
      <c r="J886" s="291"/>
      <c r="K886" s="291"/>
      <c r="L886" s="291"/>
      <c r="M886" s="291"/>
      <c r="N886" s="291"/>
      <c r="O886" s="291"/>
      <c r="P886" s="291"/>
      <c r="Q886" s="291"/>
      <c r="R886" s="291"/>
      <c r="S886" s="291"/>
      <c r="T886" s="291"/>
      <c r="U886" s="291"/>
      <c r="V886" s="291"/>
      <c r="W886" s="291"/>
      <c r="X886" s="291"/>
      <c r="Y886" s="412"/>
      <c r="Z886" s="425"/>
      <c r="AA886" s="425"/>
      <c r="AB886" s="425"/>
      <c r="AC886" s="425"/>
      <c r="AD886" s="425"/>
      <c r="AE886" s="425"/>
      <c r="AF886" s="425"/>
      <c r="AG886" s="425"/>
      <c r="AH886" s="425"/>
      <c r="AI886" s="425"/>
      <c r="AJ886" s="425"/>
      <c r="AK886" s="425"/>
      <c r="AL886" s="425"/>
      <c r="AM886" s="306"/>
    </row>
    <row r="887" spans="1:39" hidden="1" outlineLevel="1">
      <c r="A887" s="532">
        <v>34</v>
      </c>
      <c r="B887" s="428" t="s">
        <v>126</v>
      </c>
      <c r="C887" s="291" t="s">
        <v>25</v>
      </c>
      <c r="D887" s="295"/>
      <c r="E887" s="295"/>
      <c r="F887" s="295"/>
      <c r="G887" s="295"/>
      <c r="H887" s="295"/>
      <c r="I887" s="295"/>
      <c r="J887" s="295"/>
      <c r="K887" s="295"/>
      <c r="L887" s="295"/>
      <c r="M887" s="295"/>
      <c r="N887" s="295">
        <v>0</v>
      </c>
      <c r="O887" s="295"/>
      <c r="P887" s="295"/>
      <c r="Q887" s="295"/>
      <c r="R887" s="295"/>
      <c r="S887" s="295"/>
      <c r="T887" s="295"/>
      <c r="U887" s="295"/>
      <c r="V887" s="295"/>
      <c r="W887" s="295"/>
      <c r="X887" s="295"/>
      <c r="Y887" s="426"/>
      <c r="Z887" s="415"/>
      <c r="AA887" s="415"/>
      <c r="AB887" s="415"/>
      <c r="AC887" s="415"/>
      <c r="AD887" s="415"/>
      <c r="AE887" s="415"/>
      <c r="AF887" s="415"/>
      <c r="AG887" s="415"/>
      <c r="AH887" s="415"/>
      <c r="AI887" s="415"/>
      <c r="AJ887" s="415"/>
      <c r="AK887" s="415"/>
      <c r="AL887" s="415"/>
      <c r="AM887" s="296">
        <f>SUM(Y887:AL887)</f>
        <v>0</v>
      </c>
    </row>
    <row r="888" spans="1:39" hidden="1" outlineLevel="1">
      <c r="A888" s="532"/>
      <c r="B888" s="294" t="s">
        <v>342</v>
      </c>
      <c r="C888" s="291" t="s">
        <v>163</v>
      </c>
      <c r="D888" s="295"/>
      <c r="E888" s="295"/>
      <c r="F888" s="295"/>
      <c r="G888" s="295"/>
      <c r="H888" s="295"/>
      <c r="I888" s="295"/>
      <c r="J888" s="295"/>
      <c r="K888" s="295"/>
      <c r="L888" s="295"/>
      <c r="M888" s="295"/>
      <c r="N888" s="295">
        <f>N887</f>
        <v>0</v>
      </c>
      <c r="O888" s="295"/>
      <c r="P888" s="295"/>
      <c r="Q888" s="295"/>
      <c r="R888" s="295"/>
      <c r="S888" s="295"/>
      <c r="T888" s="295"/>
      <c r="U888" s="295"/>
      <c r="V888" s="295"/>
      <c r="W888" s="295"/>
      <c r="X888" s="295"/>
      <c r="Y888" s="411">
        <f>Y887</f>
        <v>0</v>
      </c>
      <c r="Z888" s="411">
        <f t="shared" ref="Z888" si="2645">Z887</f>
        <v>0</v>
      </c>
      <c r="AA888" s="411">
        <f t="shared" ref="AA888" si="2646">AA887</f>
        <v>0</v>
      </c>
      <c r="AB888" s="411">
        <f t="shared" ref="AB888" si="2647">AB887</f>
        <v>0</v>
      </c>
      <c r="AC888" s="411">
        <f t="shared" ref="AC888" si="2648">AC887</f>
        <v>0</v>
      </c>
      <c r="AD888" s="411">
        <f t="shared" ref="AD888" si="2649">AD887</f>
        <v>0</v>
      </c>
      <c r="AE888" s="411">
        <f t="shared" ref="AE888" si="2650">AE887</f>
        <v>0</v>
      </c>
      <c r="AF888" s="411">
        <f t="shared" ref="AF888" si="2651">AF887</f>
        <v>0</v>
      </c>
      <c r="AG888" s="411">
        <f t="shared" ref="AG888" si="2652">AG887</f>
        <v>0</v>
      </c>
      <c r="AH888" s="411">
        <f t="shared" ref="AH888" si="2653">AH887</f>
        <v>0</v>
      </c>
      <c r="AI888" s="411">
        <f t="shared" ref="AI888" si="2654">AI887</f>
        <v>0</v>
      </c>
      <c r="AJ888" s="411">
        <f t="shared" ref="AJ888" si="2655">AJ887</f>
        <v>0</v>
      </c>
      <c r="AK888" s="411">
        <f t="shared" ref="AK888" si="2656">AK887</f>
        <v>0</v>
      </c>
      <c r="AL888" s="411">
        <f t="shared" ref="AL888" si="2657">AL887</f>
        <v>0</v>
      </c>
      <c r="AM888" s="306"/>
    </row>
    <row r="889" spans="1:39" hidden="1" outlineLevel="1">
      <c r="A889" s="532"/>
      <c r="B889" s="428"/>
      <c r="C889" s="291"/>
      <c r="D889" s="291"/>
      <c r="E889" s="291"/>
      <c r="F889" s="291"/>
      <c r="G889" s="291"/>
      <c r="H889" s="291"/>
      <c r="I889" s="291"/>
      <c r="J889" s="291"/>
      <c r="K889" s="291"/>
      <c r="L889" s="291"/>
      <c r="M889" s="291"/>
      <c r="N889" s="291"/>
      <c r="O889" s="291"/>
      <c r="P889" s="291"/>
      <c r="Q889" s="291"/>
      <c r="R889" s="291"/>
      <c r="S889" s="291"/>
      <c r="T889" s="291"/>
      <c r="U889" s="291"/>
      <c r="V889" s="291"/>
      <c r="W889" s="291"/>
      <c r="X889" s="291"/>
      <c r="Y889" s="412"/>
      <c r="Z889" s="425"/>
      <c r="AA889" s="425"/>
      <c r="AB889" s="425"/>
      <c r="AC889" s="425"/>
      <c r="AD889" s="425"/>
      <c r="AE889" s="425"/>
      <c r="AF889" s="425"/>
      <c r="AG889" s="425"/>
      <c r="AH889" s="425"/>
      <c r="AI889" s="425"/>
      <c r="AJ889" s="425"/>
      <c r="AK889" s="425"/>
      <c r="AL889" s="425"/>
      <c r="AM889" s="306"/>
    </row>
    <row r="890" spans="1:39" hidden="1" outlineLevel="1">
      <c r="A890" s="532">
        <v>35</v>
      </c>
      <c r="B890" s="428" t="s">
        <v>127</v>
      </c>
      <c r="C890" s="291" t="s">
        <v>25</v>
      </c>
      <c r="D890" s="295"/>
      <c r="E890" s="295"/>
      <c r="F890" s="295"/>
      <c r="G890" s="295"/>
      <c r="H890" s="295"/>
      <c r="I890" s="295"/>
      <c r="J890" s="295"/>
      <c r="K890" s="295"/>
      <c r="L890" s="295"/>
      <c r="M890" s="295"/>
      <c r="N890" s="295">
        <v>0</v>
      </c>
      <c r="O890" s="295"/>
      <c r="P890" s="295"/>
      <c r="Q890" s="295"/>
      <c r="R890" s="295"/>
      <c r="S890" s="295"/>
      <c r="T890" s="295"/>
      <c r="U890" s="295"/>
      <c r="V890" s="295"/>
      <c r="W890" s="295"/>
      <c r="X890" s="295"/>
      <c r="Y890" s="426"/>
      <c r="Z890" s="415"/>
      <c r="AA890" s="415"/>
      <c r="AB890" s="415"/>
      <c r="AC890" s="415"/>
      <c r="AD890" s="415"/>
      <c r="AE890" s="415"/>
      <c r="AF890" s="415"/>
      <c r="AG890" s="415"/>
      <c r="AH890" s="415"/>
      <c r="AI890" s="415"/>
      <c r="AJ890" s="415"/>
      <c r="AK890" s="415"/>
      <c r="AL890" s="415"/>
      <c r="AM890" s="296">
        <f>SUM(Y890:AL890)</f>
        <v>0</v>
      </c>
    </row>
    <row r="891" spans="1:39" hidden="1" outlineLevel="1">
      <c r="A891" s="532"/>
      <c r="B891" s="294" t="s">
        <v>342</v>
      </c>
      <c r="C891" s="291" t="s">
        <v>163</v>
      </c>
      <c r="D891" s="295"/>
      <c r="E891" s="295"/>
      <c r="F891" s="295"/>
      <c r="G891" s="295"/>
      <c r="H891" s="295"/>
      <c r="I891" s="295"/>
      <c r="J891" s="295"/>
      <c r="K891" s="295"/>
      <c r="L891" s="295"/>
      <c r="M891" s="295"/>
      <c r="N891" s="295">
        <f>N890</f>
        <v>0</v>
      </c>
      <c r="O891" s="295"/>
      <c r="P891" s="295"/>
      <c r="Q891" s="295"/>
      <c r="R891" s="295"/>
      <c r="S891" s="295"/>
      <c r="T891" s="295"/>
      <c r="U891" s="295"/>
      <c r="V891" s="295"/>
      <c r="W891" s="295"/>
      <c r="X891" s="295"/>
      <c r="Y891" s="411">
        <f>Y890</f>
        <v>0</v>
      </c>
      <c r="Z891" s="411">
        <f t="shared" ref="Z891" si="2658">Z890</f>
        <v>0</v>
      </c>
      <c r="AA891" s="411">
        <f t="shared" ref="AA891" si="2659">AA890</f>
        <v>0</v>
      </c>
      <c r="AB891" s="411">
        <f t="shared" ref="AB891" si="2660">AB890</f>
        <v>0</v>
      </c>
      <c r="AC891" s="411">
        <f t="shared" ref="AC891" si="2661">AC890</f>
        <v>0</v>
      </c>
      <c r="AD891" s="411">
        <f t="shared" ref="AD891" si="2662">AD890</f>
        <v>0</v>
      </c>
      <c r="AE891" s="411">
        <f t="shared" ref="AE891" si="2663">AE890</f>
        <v>0</v>
      </c>
      <c r="AF891" s="411">
        <f t="shared" ref="AF891" si="2664">AF890</f>
        <v>0</v>
      </c>
      <c r="AG891" s="411">
        <f t="shared" ref="AG891" si="2665">AG890</f>
        <v>0</v>
      </c>
      <c r="AH891" s="411">
        <f t="shared" ref="AH891" si="2666">AH890</f>
        <v>0</v>
      </c>
      <c r="AI891" s="411">
        <f t="shared" ref="AI891" si="2667">AI890</f>
        <v>0</v>
      </c>
      <c r="AJ891" s="411">
        <f t="shared" ref="AJ891" si="2668">AJ890</f>
        <v>0</v>
      </c>
      <c r="AK891" s="411">
        <f t="shared" ref="AK891" si="2669">AK890</f>
        <v>0</v>
      </c>
      <c r="AL891" s="411">
        <f t="shared" ref="AL891" si="2670">AL890</f>
        <v>0</v>
      </c>
      <c r="AM891" s="306"/>
    </row>
    <row r="892" spans="1:39" hidden="1" outlineLevel="1">
      <c r="A892" s="532"/>
      <c r="B892" s="431"/>
      <c r="C892" s="291"/>
      <c r="D892" s="291"/>
      <c r="E892" s="291"/>
      <c r="F892" s="291"/>
      <c r="G892" s="291"/>
      <c r="H892" s="291"/>
      <c r="I892" s="291"/>
      <c r="J892" s="291"/>
      <c r="K892" s="291"/>
      <c r="L892" s="291"/>
      <c r="M892" s="291"/>
      <c r="N892" s="291"/>
      <c r="O892" s="291"/>
      <c r="P892" s="291"/>
      <c r="Q892" s="291"/>
      <c r="R892" s="291"/>
      <c r="S892" s="291"/>
      <c r="T892" s="291"/>
      <c r="U892" s="291"/>
      <c r="V892" s="291"/>
      <c r="W892" s="291"/>
      <c r="X892" s="291"/>
      <c r="Y892" s="412"/>
      <c r="Z892" s="425"/>
      <c r="AA892" s="425"/>
      <c r="AB892" s="425"/>
      <c r="AC892" s="425"/>
      <c r="AD892" s="425"/>
      <c r="AE892" s="425"/>
      <c r="AF892" s="425"/>
      <c r="AG892" s="425"/>
      <c r="AH892" s="425"/>
      <c r="AI892" s="425"/>
      <c r="AJ892" s="425"/>
      <c r="AK892" s="425"/>
      <c r="AL892" s="425"/>
      <c r="AM892" s="306"/>
    </row>
    <row r="893" spans="1:39" ht="15.75" hidden="1" outlineLevel="1">
      <c r="A893" s="532"/>
      <c r="B893" s="288" t="s">
        <v>501</v>
      </c>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45" hidden="1" outlineLevel="1">
      <c r="A894" s="532">
        <v>36</v>
      </c>
      <c r="B894" s="428" t="s">
        <v>128</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671">Z894</f>
        <v>0</v>
      </c>
      <c r="AA895" s="411">
        <f t="shared" ref="AA895" si="2672">AA894</f>
        <v>0</v>
      </c>
      <c r="AB895" s="411">
        <f t="shared" ref="AB895" si="2673">AB894</f>
        <v>0</v>
      </c>
      <c r="AC895" s="411">
        <f t="shared" ref="AC895" si="2674">AC894</f>
        <v>0</v>
      </c>
      <c r="AD895" s="411">
        <f t="shared" ref="AD895" si="2675">AD894</f>
        <v>0</v>
      </c>
      <c r="AE895" s="411">
        <f t="shared" ref="AE895" si="2676">AE894</f>
        <v>0</v>
      </c>
      <c r="AF895" s="411">
        <f t="shared" ref="AF895" si="2677">AF894</f>
        <v>0</v>
      </c>
      <c r="AG895" s="411">
        <f t="shared" ref="AG895" si="2678">AG894</f>
        <v>0</v>
      </c>
      <c r="AH895" s="411">
        <f t="shared" ref="AH895" si="2679">AH894</f>
        <v>0</v>
      </c>
      <c r="AI895" s="411">
        <f t="shared" ref="AI895" si="2680">AI894</f>
        <v>0</v>
      </c>
      <c r="AJ895" s="411">
        <f t="shared" ref="AJ895" si="2681">AJ894</f>
        <v>0</v>
      </c>
      <c r="AK895" s="411">
        <f t="shared" ref="AK895" si="2682">AK894</f>
        <v>0</v>
      </c>
      <c r="AL895" s="411">
        <f t="shared" ref="AL895" si="2683">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37</v>
      </c>
      <c r="B897" s="428" t="s">
        <v>129</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684">Z897</f>
        <v>0</v>
      </c>
      <c r="AA898" s="411">
        <f t="shared" ref="AA898" si="2685">AA897</f>
        <v>0</v>
      </c>
      <c r="AB898" s="411">
        <f t="shared" ref="AB898" si="2686">AB897</f>
        <v>0</v>
      </c>
      <c r="AC898" s="411">
        <f t="shared" ref="AC898" si="2687">AC897</f>
        <v>0</v>
      </c>
      <c r="AD898" s="411">
        <f t="shared" ref="AD898" si="2688">AD897</f>
        <v>0</v>
      </c>
      <c r="AE898" s="411">
        <f t="shared" ref="AE898" si="2689">AE897</f>
        <v>0</v>
      </c>
      <c r="AF898" s="411">
        <f t="shared" ref="AF898" si="2690">AF897</f>
        <v>0</v>
      </c>
      <c r="AG898" s="411">
        <f t="shared" ref="AG898" si="2691">AG897</f>
        <v>0</v>
      </c>
      <c r="AH898" s="411">
        <f t="shared" ref="AH898" si="2692">AH897</f>
        <v>0</v>
      </c>
      <c r="AI898" s="411">
        <f t="shared" ref="AI898" si="2693">AI897</f>
        <v>0</v>
      </c>
      <c r="AJ898" s="411">
        <f t="shared" ref="AJ898" si="2694">AJ897</f>
        <v>0</v>
      </c>
      <c r="AK898" s="411">
        <f t="shared" ref="AK898" si="2695">AK897</f>
        <v>0</v>
      </c>
      <c r="AL898" s="411">
        <f t="shared" ref="AL898" si="2696">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idden="1" outlineLevel="1">
      <c r="A900" s="532">
        <v>38</v>
      </c>
      <c r="B900" s="428" t="s">
        <v>130</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697">Z900</f>
        <v>0</v>
      </c>
      <c r="AA901" s="411">
        <f t="shared" ref="AA901" si="2698">AA900</f>
        <v>0</v>
      </c>
      <c r="AB901" s="411">
        <f t="shared" ref="AB901" si="2699">AB900</f>
        <v>0</v>
      </c>
      <c r="AC901" s="411">
        <f t="shared" ref="AC901" si="2700">AC900</f>
        <v>0</v>
      </c>
      <c r="AD901" s="411">
        <f t="shared" ref="AD901" si="2701">AD900</f>
        <v>0</v>
      </c>
      <c r="AE901" s="411">
        <f t="shared" ref="AE901" si="2702">AE900</f>
        <v>0</v>
      </c>
      <c r="AF901" s="411">
        <f t="shared" ref="AF901" si="2703">AF900</f>
        <v>0</v>
      </c>
      <c r="AG901" s="411">
        <f t="shared" ref="AG901" si="2704">AG900</f>
        <v>0</v>
      </c>
      <c r="AH901" s="411">
        <f t="shared" ref="AH901" si="2705">AH900</f>
        <v>0</v>
      </c>
      <c r="AI901" s="411">
        <f t="shared" ref="AI901" si="2706">AI900</f>
        <v>0</v>
      </c>
      <c r="AJ901" s="411">
        <f t="shared" ref="AJ901" si="2707">AJ900</f>
        <v>0</v>
      </c>
      <c r="AK901" s="411">
        <f t="shared" ref="AK901" si="2708">AK900</f>
        <v>0</v>
      </c>
      <c r="AL901" s="411">
        <f t="shared" ref="AL901" si="2709">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0" hidden="1" outlineLevel="1">
      <c r="A903" s="532">
        <v>39</v>
      </c>
      <c r="B903" s="428" t="s">
        <v>131</v>
      </c>
      <c r="C903" s="291" t="s">
        <v>25</v>
      </c>
      <c r="D903" s="295"/>
      <c r="E903" s="295"/>
      <c r="F903" s="295"/>
      <c r="G903" s="295"/>
      <c r="H903" s="295"/>
      <c r="I903" s="295"/>
      <c r="J903" s="295"/>
      <c r="K903" s="295"/>
      <c r="L903" s="295"/>
      <c r="M903" s="295"/>
      <c r="N903" s="295">
        <v>12</v>
      </c>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342</v>
      </c>
      <c r="C904" s="291" t="s">
        <v>163</v>
      </c>
      <c r="D904" s="295"/>
      <c r="E904" s="295"/>
      <c r="F904" s="295"/>
      <c r="G904" s="295"/>
      <c r="H904" s="295"/>
      <c r="I904" s="295"/>
      <c r="J904" s="295"/>
      <c r="K904" s="295"/>
      <c r="L904" s="295"/>
      <c r="M904" s="295"/>
      <c r="N904" s="295">
        <f>N903</f>
        <v>12</v>
      </c>
      <c r="O904" s="295"/>
      <c r="P904" s="295"/>
      <c r="Q904" s="295"/>
      <c r="R904" s="295"/>
      <c r="S904" s="295"/>
      <c r="T904" s="295"/>
      <c r="U904" s="295"/>
      <c r="V904" s="295"/>
      <c r="W904" s="295"/>
      <c r="X904" s="295"/>
      <c r="Y904" s="411">
        <f>Y903</f>
        <v>0</v>
      </c>
      <c r="Z904" s="411">
        <f t="shared" ref="Z904" si="2710">Z903</f>
        <v>0</v>
      </c>
      <c r="AA904" s="411">
        <f t="shared" ref="AA904" si="2711">AA903</f>
        <v>0</v>
      </c>
      <c r="AB904" s="411">
        <f t="shared" ref="AB904" si="2712">AB903</f>
        <v>0</v>
      </c>
      <c r="AC904" s="411">
        <f t="shared" ref="AC904" si="2713">AC903</f>
        <v>0</v>
      </c>
      <c r="AD904" s="411">
        <f t="shared" ref="AD904" si="2714">AD903</f>
        <v>0</v>
      </c>
      <c r="AE904" s="411">
        <f t="shared" ref="AE904" si="2715">AE903</f>
        <v>0</v>
      </c>
      <c r="AF904" s="411">
        <f t="shared" ref="AF904" si="2716">AF903</f>
        <v>0</v>
      </c>
      <c r="AG904" s="411">
        <f t="shared" ref="AG904" si="2717">AG903</f>
        <v>0</v>
      </c>
      <c r="AH904" s="411">
        <f t="shared" ref="AH904" si="2718">AH903</f>
        <v>0</v>
      </c>
      <c r="AI904" s="411">
        <f t="shared" ref="AI904" si="2719">AI903</f>
        <v>0</v>
      </c>
      <c r="AJ904" s="411">
        <f t="shared" ref="AJ904" si="2720">AJ903</f>
        <v>0</v>
      </c>
      <c r="AK904" s="411">
        <f t="shared" ref="AK904" si="2721">AK903</f>
        <v>0</v>
      </c>
      <c r="AL904" s="411">
        <f t="shared" ref="AL904" si="2722">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40</v>
      </c>
      <c r="B906" s="428" t="s">
        <v>132</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23">Z906</f>
        <v>0</v>
      </c>
      <c r="AA907" s="411">
        <f t="shared" ref="AA907" si="2724">AA906</f>
        <v>0</v>
      </c>
      <c r="AB907" s="411">
        <f t="shared" ref="AB907" si="2725">AB906</f>
        <v>0</v>
      </c>
      <c r="AC907" s="411">
        <f t="shared" ref="AC907" si="2726">AC906</f>
        <v>0</v>
      </c>
      <c r="AD907" s="411">
        <f t="shared" ref="AD907" si="2727">AD906</f>
        <v>0</v>
      </c>
      <c r="AE907" s="411">
        <f t="shared" ref="AE907" si="2728">AE906</f>
        <v>0</v>
      </c>
      <c r="AF907" s="411">
        <f t="shared" ref="AF907" si="2729">AF906</f>
        <v>0</v>
      </c>
      <c r="AG907" s="411">
        <f t="shared" ref="AG907" si="2730">AG906</f>
        <v>0</v>
      </c>
      <c r="AH907" s="411">
        <f t="shared" ref="AH907" si="2731">AH906</f>
        <v>0</v>
      </c>
      <c r="AI907" s="411">
        <f t="shared" ref="AI907" si="2732">AI906</f>
        <v>0</v>
      </c>
      <c r="AJ907" s="411">
        <f t="shared" ref="AJ907" si="2733">AJ906</f>
        <v>0</v>
      </c>
      <c r="AK907" s="411">
        <f t="shared" ref="AK907" si="2734">AK906</f>
        <v>0</v>
      </c>
      <c r="AL907" s="411">
        <f t="shared" ref="AL907" si="2735">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41</v>
      </c>
      <c r="B909" s="428" t="s">
        <v>133</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36">Z909</f>
        <v>0</v>
      </c>
      <c r="AA910" s="411">
        <f t="shared" ref="AA910" si="2737">AA909</f>
        <v>0</v>
      </c>
      <c r="AB910" s="411">
        <f t="shared" ref="AB910" si="2738">AB909</f>
        <v>0</v>
      </c>
      <c r="AC910" s="411">
        <f t="shared" ref="AC910" si="2739">AC909</f>
        <v>0</v>
      </c>
      <c r="AD910" s="411">
        <f t="shared" ref="AD910" si="2740">AD909</f>
        <v>0</v>
      </c>
      <c r="AE910" s="411">
        <f t="shared" ref="AE910" si="2741">AE909</f>
        <v>0</v>
      </c>
      <c r="AF910" s="411">
        <f t="shared" ref="AF910" si="2742">AF909</f>
        <v>0</v>
      </c>
      <c r="AG910" s="411">
        <f t="shared" ref="AG910" si="2743">AG909</f>
        <v>0</v>
      </c>
      <c r="AH910" s="411">
        <f t="shared" ref="AH910" si="2744">AH909</f>
        <v>0</v>
      </c>
      <c r="AI910" s="411">
        <f t="shared" ref="AI910" si="2745">AI909</f>
        <v>0</v>
      </c>
      <c r="AJ910" s="411">
        <f t="shared" ref="AJ910" si="2746">AJ909</f>
        <v>0</v>
      </c>
      <c r="AK910" s="411">
        <f t="shared" ref="AK910" si="2747">AK909</f>
        <v>0</v>
      </c>
      <c r="AL910" s="411">
        <f t="shared" ref="AL910" si="2748">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45" hidden="1" outlineLevel="1">
      <c r="A912" s="532">
        <v>42</v>
      </c>
      <c r="B912" s="428" t="s">
        <v>134</v>
      </c>
      <c r="C912" s="291" t="s">
        <v>25</v>
      </c>
      <c r="D912" s="295"/>
      <c r="E912" s="295"/>
      <c r="F912" s="295"/>
      <c r="G912" s="295"/>
      <c r="H912" s="295"/>
      <c r="I912" s="295"/>
      <c r="J912" s="295"/>
      <c r="K912" s="295"/>
      <c r="L912" s="295"/>
      <c r="M912" s="295"/>
      <c r="N912" s="291"/>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342</v>
      </c>
      <c r="C913" s="291" t="s">
        <v>163</v>
      </c>
      <c r="D913" s="295"/>
      <c r="E913" s="295"/>
      <c r="F913" s="295"/>
      <c r="G913" s="295"/>
      <c r="H913" s="295"/>
      <c r="I913" s="295"/>
      <c r="J913" s="295"/>
      <c r="K913" s="295"/>
      <c r="L913" s="295"/>
      <c r="M913" s="295"/>
      <c r="N913" s="468"/>
      <c r="O913" s="295"/>
      <c r="P913" s="295"/>
      <c r="Q913" s="295"/>
      <c r="R913" s="295"/>
      <c r="S913" s="295"/>
      <c r="T913" s="295"/>
      <c r="U913" s="295"/>
      <c r="V913" s="295"/>
      <c r="W913" s="295"/>
      <c r="X913" s="295"/>
      <c r="Y913" s="411">
        <f>Y912</f>
        <v>0</v>
      </c>
      <c r="Z913" s="411">
        <f t="shared" ref="Z913" si="2749">Z912</f>
        <v>0</v>
      </c>
      <c r="AA913" s="411">
        <f t="shared" ref="AA913" si="2750">AA912</f>
        <v>0</v>
      </c>
      <c r="AB913" s="411">
        <f t="shared" ref="AB913" si="2751">AB912</f>
        <v>0</v>
      </c>
      <c r="AC913" s="411">
        <f t="shared" ref="AC913" si="2752">AC912</f>
        <v>0</v>
      </c>
      <c r="AD913" s="411">
        <f t="shared" ref="AD913" si="2753">AD912</f>
        <v>0</v>
      </c>
      <c r="AE913" s="411">
        <f t="shared" ref="AE913" si="2754">AE912</f>
        <v>0</v>
      </c>
      <c r="AF913" s="411">
        <f t="shared" ref="AF913" si="2755">AF912</f>
        <v>0</v>
      </c>
      <c r="AG913" s="411">
        <f t="shared" ref="AG913" si="2756">AG912</f>
        <v>0</v>
      </c>
      <c r="AH913" s="411">
        <f t="shared" ref="AH913" si="2757">AH912</f>
        <v>0</v>
      </c>
      <c r="AI913" s="411">
        <f t="shared" ref="AI913" si="2758">AI912</f>
        <v>0</v>
      </c>
      <c r="AJ913" s="411">
        <f t="shared" ref="AJ913" si="2759">AJ912</f>
        <v>0</v>
      </c>
      <c r="AK913" s="411">
        <f t="shared" ref="AK913" si="2760">AK912</f>
        <v>0</v>
      </c>
      <c r="AL913" s="411">
        <f t="shared" ref="AL913" si="2761">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43</v>
      </c>
      <c r="B915" s="428" t="s">
        <v>135</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62">Z915</f>
        <v>0</v>
      </c>
      <c r="AA916" s="411">
        <f t="shared" ref="AA916" si="2763">AA915</f>
        <v>0</v>
      </c>
      <c r="AB916" s="411">
        <f t="shared" ref="AB916" si="2764">AB915</f>
        <v>0</v>
      </c>
      <c r="AC916" s="411">
        <f t="shared" ref="AC916" si="2765">AC915</f>
        <v>0</v>
      </c>
      <c r="AD916" s="411">
        <f t="shared" ref="AD916" si="2766">AD915</f>
        <v>0</v>
      </c>
      <c r="AE916" s="411">
        <f t="shared" ref="AE916" si="2767">AE915</f>
        <v>0</v>
      </c>
      <c r="AF916" s="411">
        <f t="shared" ref="AF916" si="2768">AF915</f>
        <v>0</v>
      </c>
      <c r="AG916" s="411">
        <f t="shared" ref="AG916" si="2769">AG915</f>
        <v>0</v>
      </c>
      <c r="AH916" s="411">
        <f t="shared" ref="AH916" si="2770">AH915</f>
        <v>0</v>
      </c>
      <c r="AI916" s="411">
        <f t="shared" ref="AI916" si="2771">AI915</f>
        <v>0</v>
      </c>
      <c r="AJ916" s="411">
        <f t="shared" ref="AJ916" si="2772">AJ915</f>
        <v>0</v>
      </c>
      <c r="AK916" s="411">
        <f t="shared" ref="AK916" si="2773">AK915</f>
        <v>0</v>
      </c>
      <c r="AL916" s="411">
        <f t="shared" ref="AL916" si="2774">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45" hidden="1" outlineLevel="1">
      <c r="A918" s="532">
        <v>44</v>
      </c>
      <c r="B918" s="428" t="s">
        <v>136</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775">Z918</f>
        <v>0</v>
      </c>
      <c r="AA919" s="411">
        <f t="shared" ref="AA919" si="2776">AA918</f>
        <v>0</v>
      </c>
      <c r="AB919" s="411">
        <f t="shared" ref="AB919" si="2777">AB918</f>
        <v>0</v>
      </c>
      <c r="AC919" s="411">
        <f t="shared" ref="AC919" si="2778">AC918</f>
        <v>0</v>
      </c>
      <c r="AD919" s="411">
        <f t="shared" ref="AD919" si="2779">AD918</f>
        <v>0</v>
      </c>
      <c r="AE919" s="411">
        <f t="shared" ref="AE919" si="2780">AE918</f>
        <v>0</v>
      </c>
      <c r="AF919" s="411">
        <f t="shared" ref="AF919" si="2781">AF918</f>
        <v>0</v>
      </c>
      <c r="AG919" s="411">
        <f t="shared" ref="AG919" si="2782">AG918</f>
        <v>0</v>
      </c>
      <c r="AH919" s="411">
        <f t="shared" ref="AH919" si="2783">AH918</f>
        <v>0</v>
      </c>
      <c r="AI919" s="411">
        <f t="shared" ref="AI919" si="2784">AI918</f>
        <v>0</v>
      </c>
      <c r="AJ919" s="411">
        <f t="shared" ref="AJ919" si="2785">AJ918</f>
        <v>0</v>
      </c>
      <c r="AK919" s="411">
        <f t="shared" ref="AK919" si="2786">AK918</f>
        <v>0</v>
      </c>
      <c r="AL919" s="411">
        <f t="shared" ref="AL919" si="2787">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hidden="1" outlineLevel="1">
      <c r="A921" s="532">
        <v>45</v>
      </c>
      <c r="B921" s="428" t="s">
        <v>137</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788">Z921</f>
        <v>0</v>
      </c>
      <c r="AA922" s="411">
        <f t="shared" ref="AA922" si="2789">AA921</f>
        <v>0</v>
      </c>
      <c r="AB922" s="411">
        <f t="shared" ref="AB922" si="2790">AB921</f>
        <v>0</v>
      </c>
      <c r="AC922" s="411">
        <f t="shared" ref="AC922" si="2791">AC921</f>
        <v>0</v>
      </c>
      <c r="AD922" s="411">
        <f t="shared" ref="AD922" si="2792">AD921</f>
        <v>0</v>
      </c>
      <c r="AE922" s="411">
        <f t="shared" ref="AE922" si="2793">AE921</f>
        <v>0</v>
      </c>
      <c r="AF922" s="411">
        <f t="shared" ref="AF922" si="2794">AF921</f>
        <v>0</v>
      </c>
      <c r="AG922" s="411">
        <f t="shared" ref="AG922" si="2795">AG921</f>
        <v>0</v>
      </c>
      <c r="AH922" s="411">
        <f t="shared" ref="AH922" si="2796">AH921</f>
        <v>0</v>
      </c>
      <c r="AI922" s="411">
        <f t="shared" ref="AI922" si="2797">AI921</f>
        <v>0</v>
      </c>
      <c r="AJ922" s="411">
        <f t="shared" ref="AJ922" si="2798">AJ921</f>
        <v>0</v>
      </c>
      <c r="AK922" s="411">
        <f t="shared" ref="AK922" si="2799">AK921</f>
        <v>0</v>
      </c>
      <c r="AL922" s="411">
        <f t="shared" ref="AL922" si="2800">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46</v>
      </c>
      <c r="B924" s="428" t="s">
        <v>138</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01">Z924</f>
        <v>0</v>
      </c>
      <c r="AA925" s="411">
        <f t="shared" ref="AA925" si="2802">AA924</f>
        <v>0</v>
      </c>
      <c r="AB925" s="411">
        <f t="shared" ref="AB925" si="2803">AB924</f>
        <v>0</v>
      </c>
      <c r="AC925" s="411">
        <f t="shared" ref="AC925" si="2804">AC924</f>
        <v>0</v>
      </c>
      <c r="AD925" s="411">
        <f t="shared" ref="AD925" si="2805">AD924</f>
        <v>0</v>
      </c>
      <c r="AE925" s="411">
        <f t="shared" ref="AE925" si="2806">AE924</f>
        <v>0</v>
      </c>
      <c r="AF925" s="411">
        <f t="shared" ref="AF925" si="2807">AF924</f>
        <v>0</v>
      </c>
      <c r="AG925" s="411">
        <f t="shared" ref="AG925" si="2808">AG924</f>
        <v>0</v>
      </c>
      <c r="AH925" s="411">
        <f t="shared" ref="AH925" si="2809">AH924</f>
        <v>0</v>
      </c>
      <c r="AI925" s="411">
        <f t="shared" ref="AI925" si="2810">AI924</f>
        <v>0</v>
      </c>
      <c r="AJ925" s="411">
        <f t="shared" ref="AJ925" si="2811">AJ924</f>
        <v>0</v>
      </c>
      <c r="AK925" s="411">
        <f t="shared" ref="AK925" si="2812">AK924</f>
        <v>0</v>
      </c>
      <c r="AL925" s="411">
        <f t="shared" ref="AL925" si="2813">AL924</f>
        <v>0</v>
      </c>
      <c r="AM925" s="306"/>
    </row>
    <row r="926" spans="1:39" hidden="1" outlineLevel="1">
      <c r="A926" s="532"/>
      <c r="B926" s="428"/>
      <c r="C926" s="291"/>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412"/>
      <c r="Z926" s="425"/>
      <c r="AA926" s="425"/>
      <c r="AB926" s="425"/>
      <c r="AC926" s="425"/>
      <c r="AD926" s="425"/>
      <c r="AE926" s="425"/>
      <c r="AF926" s="425"/>
      <c r="AG926" s="425"/>
      <c r="AH926" s="425"/>
      <c r="AI926" s="425"/>
      <c r="AJ926" s="425"/>
      <c r="AK926" s="425"/>
      <c r="AL926" s="425"/>
      <c r="AM926" s="306"/>
    </row>
    <row r="927" spans="1:39" ht="30" hidden="1" outlineLevel="1">
      <c r="A927" s="532">
        <v>47</v>
      </c>
      <c r="B927" s="428" t="s">
        <v>139</v>
      </c>
      <c r="C927" s="291" t="s">
        <v>25</v>
      </c>
      <c r="D927" s="295"/>
      <c r="E927" s="295"/>
      <c r="F927" s="295"/>
      <c r="G927" s="295"/>
      <c r="H927" s="295"/>
      <c r="I927" s="295"/>
      <c r="J927" s="295"/>
      <c r="K927" s="295"/>
      <c r="L927" s="295"/>
      <c r="M927" s="295"/>
      <c r="N927" s="295">
        <v>12</v>
      </c>
      <c r="O927" s="295"/>
      <c r="P927" s="295"/>
      <c r="Q927" s="295"/>
      <c r="R927" s="295"/>
      <c r="S927" s="295"/>
      <c r="T927" s="295"/>
      <c r="U927" s="295"/>
      <c r="V927" s="295"/>
      <c r="W927" s="295"/>
      <c r="X927" s="295"/>
      <c r="Y927" s="426"/>
      <c r="Z927" s="415"/>
      <c r="AA927" s="415"/>
      <c r="AB927" s="415"/>
      <c r="AC927" s="415"/>
      <c r="AD927" s="415"/>
      <c r="AE927" s="415"/>
      <c r="AF927" s="415"/>
      <c r="AG927" s="415"/>
      <c r="AH927" s="415"/>
      <c r="AI927" s="415"/>
      <c r="AJ927" s="415"/>
      <c r="AK927" s="415"/>
      <c r="AL927" s="415"/>
      <c r="AM927" s="296">
        <f>SUM(Y927:AL927)</f>
        <v>0</v>
      </c>
    </row>
    <row r="928" spans="1:39" hidden="1" outlineLevel="1">
      <c r="A928" s="532"/>
      <c r="B928" s="294" t="s">
        <v>342</v>
      </c>
      <c r="C928" s="291" t="s">
        <v>163</v>
      </c>
      <c r="D928" s="295"/>
      <c r="E928" s="295"/>
      <c r="F928" s="295"/>
      <c r="G928" s="295"/>
      <c r="H928" s="295"/>
      <c r="I928" s="295"/>
      <c r="J928" s="295"/>
      <c r="K928" s="295"/>
      <c r="L928" s="295"/>
      <c r="M928" s="295"/>
      <c r="N928" s="295">
        <f>N927</f>
        <v>12</v>
      </c>
      <c r="O928" s="295"/>
      <c r="P928" s="295"/>
      <c r="Q928" s="295"/>
      <c r="R928" s="295"/>
      <c r="S928" s="295"/>
      <c r="T928" s="295"/>
      <c r="U928" s="295"/>
      <c r="V928" s="295"/>
      <c r="W928" s="295"/>
      <c r="X928" s="295"/>
      <c r="Y928" s="411">
        <f>Y927</f>
        <v>0</v>
      </c>
      <c r="Z928" s="411">
        <f t="shared" ref="Z928" si="2814">Z927</f>
        <v>0</v>
      </c>
      <c r="AA928" s="411">
        <f t="shared" ref="AA928" si="2815">AA927</f>
        <v>0</v>
      </c>
      <c r="AB928" s="411">
        <f t="shared" ref="AB928" si="2816">AB927</f>
        <v>0</v>
      </c>
      <c r="AC928" s="411">
        <f t="shared" ref="AC928" si="2817">AC927</f>
        <v>0</v>
      </c>
      <c r="AD928" s="411">
        <f t="shared" ref="AD928" si="2818">AD927</f>
        <v>0</v>
      </c>
      <c r="AE928" s="411">
        <f t="shared" ref="AE928" si="2819">AE927</f>
        <v>0</v>
      </c>
      <c r="AF928" s="411">
        <f t="shared" ref="AF928" si="2820">AF927</f>
        <v>0</v>
      </c>
      <c r="AG928" s="411">
        <f t="shared" ref="AG928" si="2821">AG927</f>
        <v>0</v>
      </c>
      <c r="AH928" s="411">
        <f t="shared" ref="AH928" si="2822">AH927</f>
        <v>0</v>
      </c>
      <c r="AI928" s="411">
        <f t="shared" ref="AI928" si="2823">AI927</f>
        <v>0</v>
      </c>
      <c r="AJ928" s="411">
        <f t="shared" ref="AJ928" si="2824">AJ927</f>
        <v>0</v>
      </c>
      <c r="AK928" s="411">
        <f t="shared" ref="AK928" si="2825">AK927</f>
        <v>0</v>
      </c>
      <c r="AL928" s="411">
        <f t="shared" ref="AL928" si="2826">AL927</f>
        <v>0</v>
      </c>
      <c r="AM928" s="306"/>
    </row>
    <row r="929" spans="1:39" hidden="1" outlineLevel="1">
      <c r="A929" s="532"/>
      <c r="B929" s="428"/>
      <c r="C929" s="291"/>
      <c r="D929" s="291"/>
      <c r="E929" s="291"/>
      <c r="F929" s="291"/>
      <c r="G929" s="291"/>
      <c r="H929" s="291"/>
      <c r="I929" s="291"/>
      <c r="J929" s="291"/>
      <c r="K929" s="291"/>
      <c r="L929" s="291"/>
      <c r="M929" s="291"/>
      <c r="N929" s="291"/>
      <c r="O929" s="291"/>
      <c r="P929" s="291"/>
      <c r="Q929" s="291"/>
      <c r="R929" s="291"/>
      <c r="S929" s="291"/>
      <c r="T929" s="291"/>
      <c r="U929" s="291"/>
      <c r="V929" s="291"/>
      <c r="W929" s="291"/>
      <c r="X929" s="291"/>
      <c r="Y929" s="412"/>
      <c r="Z929" s="425"/>
      <c r="AA929" s="425"/>
      <c r="AB929" s="425"/>
      <c r="AC929" s="425"/>
      <c r="AD929" s="425"/>
      <c r="AE929" s="425"/>
      <c r="AF929" s="425"/>
      <c r="AG929" s="425"/>
      <c r="AH929" s="425"/>
      <c r="AI929" s="425"/>
      <c r="AJ929" s="425"/>
      <c r="AK929" s="425"/>
      <c r="AL929" s="425"/>
      <c r="AM929" s="306"/>
    </row>
    <row r="930" spans="1:39" ht="45" hidden="1" outlineLevel="1">
      <c r="A930" s="532">
        <v>48</v>
      </c>
      <c r="B930" s="428" t="s">
        <v>140</v>
      </c>
      <c r="C930" s="291" t="s">
        <v>25</v>
      </c>
      <c r="D930" s="295"/>
      <c r="E930" s="295"/>
      <c r="F930" s="295"/>
      <c r="G930" s="295"/>
      <c r="H930" s="295"/>
      <c r="I930" s="295"/>
      <c r="J930" s="295"/>
      <c r="K930" s="295"/>
      <c r="L930" s="295"/>
      <c r="M930" s="295"/>
      <c r="N930" s="295">
        <v>12</v>
      </c>
      <c r="O930" s="295"/>
      <c r="P930" s="295"/>
      <c r="Q930" s="295"/>
      <c r="R930" s="295"/>
      <c r="S930" s="295"/>
      <c r="T930" s="295"/>
      <c r="U930" s="295"/>
      <c r="V930" s="295"/>
      <c r="W930" s="295"/>
      <c r="X930" s="295"/>
      <c r="Y930" s="426"/>
      <c r="Z930" s="415"/>
      <c r="AA930" s="415"/>
      <c r="AB930" s="415"/>
      <c r="AC930" s="415"/>
      <c r="AD930" s="415"/>
      <c r="AE930" s="415"/>
      <c r="AF930" s="415"/>
      <c r="AG930" s="415"/>
      <c r="AH930" s="415"/>
      <c r="AI930" s="415"/>
      <c r="AJ930" s="415"/>
      <c r="AK930" s="415"/>
      <c r="AL930" s="415"/>
      <c r="AM930" s="296">
        <f>SUM(Y930:AL930)</f>
        <v>0</v>
      </c>
    </row>
    <row r="931" spans="1:39" hidden="1" outlineLevel="1">
      <c r="A931" s="532"/>
      <c r="B931" s="294" t="s">
        <v>342</v>
      </c>
      <c r="C931" s="291" t="s">
        <v>163</v>
      </c>
      <c r="D931" s="295"/>
      <c r="E931" s="295"/>
      <c r="F931" s="295"/>
      <c r="G931" s="295"/>
      <c r="H931" s="295"/>
      <c r="I931" s="295"/>
      <c r="J931" s="295"/>
      <c r="K931" s="295"/>
      <c r="L931" s="295"/>
      <c r="M931" s="295"/>
      <c r="N931" s="295">
        <f>N930</f>
        <v>12</v>
      </c>
      <c r="O931" s="295"/>
      <c r="P931" s="295"/>
      <c r="Q931" s="295"/>
      <c r="R931" s="295"/>
      <c r="S931" s="295"/>
      <c r="T931" s="295"/>
      <c r="U931" s="295"/>
      <c r="V931" s="295"/>
      <c r="W931" s="295"/>
      <c r="X931" s="295"/>
      <c r="Y931" s="411">
        <f>Y930</f>
        <v>0</v>
      </c>
      <c r="Z931" s="411">
        <f t="shared" ref="Z931" si="2827">Z930</f>
        <v>0</v>
      </c>
      <c r="AA931" s="411">
        <f t="shared" ref="AA931" si="2828">AA930</f>
        <v>0</v>
      </c>
      <c r="AB931" s="411">
        <f t="shared" ref="AB931" si="2829">AB930</f>
        <v>0</v>
      </c>
      <c r="AC931" s="411">
        <f t="shared" ref="AC931" si="2830">AC930</f>
        <v>0</v>
      </c>
      <c r="AD931" s="411">
        <f t="shared" ref="AD931" si="2831">AD930</f>
        <v>0</v>
      </c>
      <c r="AE931" s="411">
        <f t="shared" ref="AE931" si="2832">AE930</f>
        <v>0</v>
      </c>
      <c r="AF931" s="411">
        <f t="shared" ref="AF931" si="2833">AF930</f>
        <v>0</v>
      </c>
      <c r="AG931" s="411">
        <f t="shared" ref="AG931" si="2834">AG930</f>
        <v>0</v>
      </c>
      <c r="AH931" s="411">
        <f t="shared" ref="AH931" si="2835">AH930</f>
        <v>0</v>
      </c>
      <c r="AI931" s="411">
        <f t="shared" ref="AI931" si="2836">AI930</f>
        <v>0</v>
      </c>
      <c r="AJ931" s="411">
        <f t="shared" ref="AJ931" si="2837">AJ930</f>
        <v>0</v>
      </c>
      <c r="AK931" s="411">
        <f t="shared" ref="AK931" si="2838">AK930</f>
        <v>0</v>
      </c>
      <c r="AL931" s="411">
        <f t="shared" ref="AL931" si="2839">AL930</f>
        <v>0</v>
      </c>
      <c r="AM931" s="306"/>
    </row>
    <row r="932" spans="1:39" hidden="1" outlineLevel="1">
      <c r="A932" s="532"/>
      <c r="B932" s="428"/>
      <c r="C932" s="291"/>
      <c r="D932" s="291"/>
      <c r="E932" s="291"/>
      <c r="F932" s="291"/>
      <c r="G932" s="291"/>
      <c r="H932" s="291"/>
      <c r="I932" s="291"/>
      <c r="J932" s="291"/>
      <c r="K932" s="291"/>
      <c r="L932" s="291"/>
      <c r="M932" s="291"/>
      <c r="N932" s="291"/>
      <c r="O932" s="291"/>
      <c r="P932" s="291"/>
      <c r="Q932" s="291"/>
      <c r="R932" s="291"/>
      <c r="S932" s="291"/>
      <c r="T932" s="291"/>
      <c r="U932" s="291"/>
      <c r="V932" s="291"/>
      <c r="W932" s="291"/>
      <c r="X932" s="291"/>
      <c r="Y932" s="412"/>
      <c r="Z932" s="425"/>
      <c r="AA932" s="425"/>
      <c r="AB932" s="425"/>
      <c r="AC932" s="425"/>
      <c r="AD932" s="425"/>
      <c r="AE932" s="425"/>
      <c r="AF932" s="425"/>
      <c r="AG932" s="425"/>
      <c r="AH932" s="425"/>
      <c r="AI932" s="425"/>
      <c r="AJ932" s="425"/>
      <c r="AK932" s="425"/>
      <c r="AL932" s="425"/>
      <c r="AM932" s="306"/>
    </row>
    <row r="933" spans="1:39" ht="30" hidden="1" outlineLevel="1">
      <c r="A933" s="532">
        <v>49</v>
      </c>
      <c r="B933" s="428" t="s">
        <v>141</v>
      </c>
      <c r="C933" s="291" t="s">
        <v>25</v>
      </c>
      <c r="D933" s="295"/>
      <c r="E933" s="295"/>
      <c r="F933" s="295"/>
      <c r="G933" s="295"/>
      <c r="H933" s="295"/>
      <c r="I933" s="295"/>
      <c r="J933" s="295"/>
      <c r="K933" s="295"/>
      <c r="L933" s="295"/>
      <c r="M933" s="295"/>
      <c r="N933" s="295">
        <v>12</v>
      </c>
      <c r="O933" s="295"/>
      <c r="P933" s="295"/>
      <c r="Q933" s="295"/>
      <c r="R933" s="295"/>
      <c r="S933" s="295"/>
      <c r="T933" s="295"/>
      <c r="U933" s="295"/>
      <c r="V933" s="295"/>
      <c r="W933" s="295"/>
      <c r="X933" s="295"/>
      <c r="Y933" s="426"/>
      <c r="Z933" s="415"/>
      <c r="AA933" s="415"/>
      <c r="AB933" s="415"/>
      <c r="AC933" s="415"/>
      <c r="AD933" s="415"/>
      <c r="AE933" s="415"/>
      <c r="AF933" s="415"/>
      <c r="AG933" s="415"/>
      <c r="AH933" s="415"/>
      <c r="AI933" s="415"/>
      <c r="AJ933" s="415"/>
      <c r="AK933" s="415"/>
      <c r="AL933" s="415"/>
      <c r="AM933" s="296">
        <f>SUM(Y933:AL933)</f>
        <v>0</v>
      </c>
    </row>
    <row r="934" spans="1:39" hidden="1" outlineLevel="1">
      <c r="A934" s="532"/>
      <c r="B934" s="294" t="s">
        <v>342</v>
      </c>
      <c r="C934" s="291" t="s">
        <v>163</v>
      </c>
      <c r="D934" s="295"/>
      <c r="E934" s="295"/>
      <c r="F934" s="295"/>
      <c r="G934" s="295"/>
      <c r="H934" s="295"/>
      <c r="I934" s="295"/>
      <c r="J934" s="295"/>
      <c r="K934" s="295"/>
      <c r="L934" s="295"/>
      <c r="M934" s="295"/>
      <c r="N934" s="295">
        <f>N933</f>
        <v>12</v>
      </c>
      <c r="O934" s="295"/>
      <c r="P934" s="295"/>
      <c r="Q934" s="295"/>
      <c r="R934" s="295"/>
      <c r="S934" s="295"/>
      <c r="T934" s="295"/>
      <c r="U934" s="295"/>
      <c r="V934" s="295"/>
      <c r="W934" s="295"/>
      <c r="X934" s="295"/>
      <c r="Y934" s="411">
        <f>Y933</f>
        <v>0</v>
      </c>
      <c r="Z934" s="411">
        <f t="shared" ref="Z934" si="2840">Z933</f>
        <v>0</v>
      </c>
      <c r="AA934" s="411">
        <f t="shared" ref="AA934" si="2841">AA933</f>
        <v>0</v>
      </c>
      <c r="AB934" s="411">
        <f t="shared" ref="AB934" si="2842">AB933</f>
        <v>0</v>
      </c>
      <c r="AC934" s="411">
        <f t="shared" ref="AC934" si="2843">AC933</f>
        <v>0</v>
      </c>
      <c r="AD934" s="411">
        <f t="shared" ref="AD934" si="2844">AD933</f>
        <v>0</v>
      </c>
      <c r="AE934" s="411">
        <f t="shared" ref="AE934" si="2845">AE933</f>
        <v>0</v>
      </c>
      <c r="AF934" s="411">
        <f t="shared" ref="AF934" si="2846">AF933</f>
        <v>0</v>
      </c>
      <c r="AG934" s="411">
        <f t="shared" ref="AG934" si="2847">AG933</f>
        <v>0</v>
      </c>
      <c r="AH934" s="411">
        <f t="shared" ref="AH934" si="2848">AH933</f>
        <v>0</v>
      </c>
      <c r="AI934" s="411">
        <f t="shared" ref="AI934" si="2849">AI933</f>
        <v>0</v>
      </c>
      <c r="AJ934" s="411">
        <f t="shared" ref="AJ934" si="2850">AJ933</f>
        <v>0</v>
      </c>
      <c r="AK934" s="411">
        <f t="shared" ref="AK934" si="2851">AK933</f>
        <v>0</v>
      </c>
      <c r="AL934" s="411">
        <f t="shared" ref="AL934" si="2852">AL933</f>
        <v>0</v>
      </c>
      <c r="AM934" s="306"/>
    </row>
    <row r="935" spans="1:39" hidden="1" outlineLevel="1">
      <c r="A935" s="532"/>
      <c r="B935" s="294"/>
      <c r="C935" s="305"/>
      <c r="D935" s="291"/>
      <c r="E935" s="291"/>
      <c r="F935" s="291"/>
      <c r="G935" s="291"/>
      <c r="H935" s="291"/>
      <c r="I935" s="291"/>
      <c r="J935" s="291"/>
      <c r="K935" s="291"/>
      <c r="L935" s="291"/>
      <c r="M935" s="291"/>
      <c r="N935" s="291"/>
      <c r="O935" s="291"/>
      <c r="P935" s="291"/>
      <c r="Q935" s="291"/>
      <c r="R935" s="291"/>
      <c r="S935" s="291"/>
      <c r="T935" s="291"/>
      <c r="U935" s="291"/>
      <c r="V935" s="291"/>
      <c r="W935" s="291"/>
      <c r="X935" s="291"/>
      <c r="Y935" s="301"/>
      <c r="Z935" s="301"/>
      <c r="AA935" s="301"/>
      <c r="AB935" s="301"/>
      <c r="AC935" s="301"/>
      <c r="AD935" s="301"/>
      <c r="AE935" s="301"/>
      <c r="AF935" s="301"/>
      <c r="AG935" s="301"/>
      <c r="AH935" s="301"/>
      <c r="AI935" s="301"/>
      <c r="AJ935" s="301"/>
      <c r="AK935" s="301"/>
      <c r="AL935" s="301"/>
      <c r="AM935" s="306"/>
    </row>
    <row r="936" spans="1:39" ht="15.75" collapsed="1">
      <c r="B936" s="327" t="s">
        <v>328</v>
      </c>
      <c r="C936" s="329"/>
      <c r="D936" s="329">
        <f>SUM(D779:D934)</f>
        <v>0</v>
      </c>
      <c r="E936" s="329"/>
      <c r="F936" s="329"/>
      <c r="G936" s="329"/>
      <c r="H936" s="329"/>
      <c r="I936" s="329"/>
      <c r="J936" s="329"/>
      <c r="K936" s="329"/>
      <c r="L936" s="329"/>
      <c r="M936" s="329"/>
      <c r="N936" s="329"/>
      <c r="O936" s="329">
        <f>SUM(O779:O934)</f>
        <v>0</v>
      </c>
      <c r="P936" s="329"/>
      <c r="Q936" s="329"/>
      <c r="R936" s="329"/>
      <c r="S936" s="329"/>
      <c r="T936" s="329"/>
      <c r="U936" s="329"/>
      <c r="V936" s="329"/>
      <c r="W936" s="329"/>
      <c r="X936" s="329"/>
      <c r="Y936" s="329">
        <f>IF(Y777="kWh",SUMPRODUCT(D779:D934,Y779:Y934))</f>
        <v>0</v>
      </c>
      <c r="Z936" s="329">
        <f>IF(Z777="kWh",SUMPRODUCT(D779:D934,Z779:Z934))</f>
        <v>0</v>
      </c>
      <c r="AA936" s="329">
        <f>IF(AA777="kw",SUMPRODUCT(N779:N934,O779:O934,AA779:AA934),SUMPRODUCT(D779:D934,AA779:AA934))</f>
        <v>0</v>
      </c>
      <c r="AB936" s="329">
        <f>IF(AB777="kw",SUMPRODUCT(N779:N934,O779:O934,AB779:AB934),SUMPRODUCT(D779:D934,AB779:AB934))</f>
        <v>0</v>
      </c>
      <c r="AC936" s="329">
        <f>IF(AC777="kw",SUMPRODUCT(N779:N934,O779:O934,AC779:AC934),SUMPRODUCT(D779:D934,AC779:AC934))</f>
        <v>0</v>
      </c>
      <c r="AD936" s="329">
        <f>IF(AD777="kw",SUMPRODUCT(N779:N934,O779:O934,AD779:AD934),SUMPRODUCT(D779:D934,AD779:AD934))</f>
        <v>0</v>
      </c>
      <c r="AE936" s="329">
        <f>IF(AE777="kw",SUMPRODUCT(N779:N934,O779:O934,AE779:AE934),SUMPRODUCT(D779:D934,AE779:AE934))</f>
        <v>0</v>
      </c>
      <c r="AF936" s="329">
        <f>IF(AF777="kw",SUMPRODUCT(N779:N934,O779:O934,AF779:AF934),SUMPRODUCT(D779:D934,AF779:AF934))</f>
        <v>0</v>
      </c>
      <c r="AG936" s="329">
        <f>IF(AG777="kw",SUMPRODUCT(N779:N934,O779:O934,AG779:AG934),SUMPRODUCT(D779:D934,AG779:AG934))</f>
        <v>0</v>
      </c>
      <c r="AH936" s="329">
        <f>IF(AH777="kw",SUMPRODUCT(N779:N934,O779:O934,AH779:AH934),SUMPRODUCT(D779:D934,AH779:AH934))</f>
        <v>0</v>
      </c>
      <c r="AI936" s="329">
        <f>IF(AI777="kw",SUMPRODUCT(N779:N934,O779:O934,AI779:AI934),SUMPRODUCT(D779:D934,AI779:AI934))</f>
        <v>0</v>
      </c>
      <c r="AJ936" s="329">
        <f>IF(AJ777="kw",SUMPRODUCT(N779:N934,O779:O934,AJ779:AJ934),SUMPRODUCT(D779:D934,AJ779:AJ934))</f>
        <v>0</v>
      </c>
      <c r="AK936" s="329">
        <f>IF(AK777="kw",SUMPRODUCT(N779:N934,O779:O934,AK779:AK934),SUMPRODUCT(D779:D934,AK779:AK934))</f>
        <v>0</v>
      </c>
      <c r="AL936" s="329">
        <f>IF(AL777="kw",SUMPRODUCT(N779:N934,O779:O934,AL779:AL934),SUMPRODUCT(D779:D934,AL779:AL934))</f>
        <v>0</v>
      </c>
      <c r="AM936" s="330"/>
    </row>
    <row r="937" spans="1:39" ht="15.75">
      <c r="B937" s="391" t="s">
        <v>329</v>
      </c>
      <c r="C937" s="392"/>
      <c r="D937" s="392"/>
      <c r="E937" s="392"/>
      <c r="F937" s="392"/>
      <c r="G937" s="392"/>
      <c r="H937" s="392"/>
      <c r="I937" s="392"/>
      <c r="J937" s="392"/>
      <c r="K937" s="392"/>
      <c r="L937" s="392"/>
      <c r="M937" s="392"/>
      <c r="N937" s="392"/>
      <c r="O937" s="392"/>
      <c r="P937" s="392"/>
      <c r="Q937" s="392"/>
      <c r="R937" s="392"/>
      <c r="S937" s="392"/>
      <c r="T937" s="392"/>
      <c r="U937" s="392"/>
      <c r="V937" s="392"/>
      <c r="W937" s="392"/>
      <c r="X937" s="392"/>
      <c r="Y937" s="392">
        <f>HLOOKUP(Y593,'2. LRAMVA Threshold'!$B$42:$Q$53,11,FALSE)</f>
        <v>0</v>
      </c>
      <c r="Z937" s="392">
        <f>HLOOKUP(Z593,'2. LRAMVA Threshold'!$B$42:$Q$53,11,FALSE)</f>
        <v>0</v>
      </c>
      <c r="AA937" s="392">
        <f>HLOOKUP(AA593,'2. LRAMVA Threshold'!$B$42:$Q$53,11,FALSE)</f>
        <v>0</v>
      </c>
      <c r="AB937" s="392">
        <f>HLOOKUP(AB593,'2. LRAMVA Threshold'!$B$42:$Q$53,11,FALSE)</f>
        <v>0</v>
      </c>
      <c r="AC937" s="392">
        <f>HLOOKUP(AC593,'2. LRAMVA Threshold'!$B$42:$Q$53,11,FALSE)</f>
        <v>0</v>
      </c>
      <c r="AD937" s="392">
        <f>HLOOKUP(AD593,'2. LRAMVA Threshold'!$B$42:$Q$53,11,FALSE)</f>
        <v>0</v>
      </c>
      <c r="AE937" s="392">
        <f>HLOOKUP(AE593,'2. LRAMVA Threshold'!$B$42:$Q$53,11,FALSE)</f>
        <v>0</v>
      </c>
      <c r="AF937" s="392">
        <f>HLOOKUP(AF593,'2. LRAMVA Threshold'!$B$42:$Q$53,11,FALSE)</f>
        <v>0</v>
      </c>
      <c r="AG937" s="392">
        <f>HLOOKUP(AG593,'2. LRAMVA Threshold'!$B$42:$Q$53,11,FALSE)</f>
        <v>0</v>
      </c>
      <c r="AH937" s="392">
        <f>HLOOKUP(AH593,'2. LRAMVA Threshold'!$B$42:$Q$53,11,FALSE)</f>
        <v>0</v>
      </c>
      <c r="AI937" s="392">
        <f>HLOOKUP(AI593,'2. LRAMVA Threshold'!$B$42:$Q$53,11,FALSE)</f>
        <v>0</v>
      </c>
      <c r="AJ937" s="392">
        <f>HLOOKUP(AJ593,'2. LRAMVA Threshold'!$B$42:$Q$53,11,FALSE)</f>
        <v>0</v>
      </c>
      <c r="AK937" s="392">
        <f>HLOOKUP(AK593,'2. LRAMVA Threshold'!$B$42:$Q$53,11,FALSE)</f>
        <v>0</v>
      </c>
      <c r="AL937" s="392">
        <f>HLOOKUP(AL593,'2. LRAMVA Threshold'!$B$42:$Q$53,11,FALSE)</f>
        <v>0</v>
      </c>
      <c r="AM937" s="442"/>
    </row>
    <row r="938" spans="1:39">
      <c r="B938" s="394"/>
      <c r="C938" s="432"/>
      <c r="D938" s="433"/>
      <c r="E938" s="433"/>
      <c r="F938" s="433"/>
      <c r="G938" s="433"/>
      <c r="H938" s="433"/>
      <c r="I938" s="433"/>
      <c r="J938" s="433"/>
      <c r="K938" s="433"/>
      <c r="L938" s="433"/>
      <c r="M938" s="433"/>
      <c r="N938" s="433"/>
      <c r="O938" s="434"/>
      <c r="P938" s="433"/>
      <c r="Q938" s="433"/>
      <c r="R938" s="433"/>
      <c r="S938" s="435"/>
      <c r="T938" s="435"/>
      <c r="U938" s="435"/>
      <c r="V938" s="435"/>
      <c r="W938" s="433"/>
      <c r="X938" s="433"/>
      <c r="Y938" s="436"/>
      <c r="Z938" s="436"/>
      <c r="AA938" s="436"/>
      <c r="AB938" s="436"/>
      <c r="AC938" s="436"/>
      <c r="AD938" s="436"/>
      <c r="AE938" s="436"/>
      <c r="AF938" s="399"/>
      <c r="AG938" s="399"/>
      <c r="AH938" s="399"/>
      <c r="AI938" s="399"/>
      <c r="AJ938" s="399"/>
      <c r="AK938" s="399"/>
      <c r="AL938" s="399"/>
      <c r="AM938" s="400"/>
    </row>
    <row r="939" spans="1:39">
      <c r="B939" s="324" t="s">
        <v>330</v>
      </c>
      <c r="C939" s="338"/>
      <c r="D939" s="338"/>
      <c r="E939" s="376"/>
      <c r="F939" s="376"/>
      <c r="G939" s="376"/>
      <c r="H939" s="376"/>
      <c r="I939" s="376"/>
      <c r="J939" s="376"/>
      <c r="K939" s="376"/>
      <c r="L939" s="376"/>
      <c r="M939" s="376"/>
      <c r="N939" s="376"/>
      <c r="O939" s="291"/>
      <c r="P939" s="340"/>
      <c r="Q939" s="340"/>
      <c r="R939" s="340"/>
      <c r="S939" s="339"/>
      <c r="T939" s="339"/>
      <c r="U939" s="339"/>
      <c r="V939" s="339"/>
      <c r="W939" s="340"/>
      <c r="X939" s="340"/>
      <c r="Y939" s="341">
        <f>HLOOKUP(Y$35,'3.  Distribution Rates'!$C$122:$P$133,11,FALSE)</f>
        <v>0</v>
      </c>
      <c r="Z939" s="341">
        <f>HLOOKUP(Z$35,'3.  Distribution Rates'!$C$122:$P$133,11,FALSE)</f>
        <v>0</v>
      </c>
      <c r="AA939" s="341">
        <f>HLOOKUP(AA$35,'3.  Distribution Rates'!$C$122:$P$133,11,FALSE)</f>
        <v>0</v>
      </c>
      <c r="AB939" s="341">
        <f>HLOOKUP(AB$35,'3.  Distribution Rates'!$C$122:$P$133,11,FALSE)</f>
        <v>0</v>
      </c>
      <c r="AC939" s="341">
        <f>HLOOKUP(AC$35,'3.  Distribution Rates'!$C$122:$P$133,11,FALSE)</f>
        <v>0</v>
      </c>
      <c r="AD939" s="341">
        <f>HLOOKUP(AD$35,'3.  Distribution Rates'!$C$122:$P$133,11,FALSE)</f>
        <v>0</v>
      </c>
      <c r="AE939" s="341">
        <f>HLOOKUP(AE$35,'3.  Distribution Rates'!$C$122:$P$133,11,FALSE)</f>
        <v>0</v>
      </c>
      <c r="AF939" s="341">
        <f>HLOOKUP(AF$35,'3.  Distribution Rates'!$C$122:$P$133,11,FALSE)</f>
        <v>0</v>
      </c>
      <c r="AG939" s="341">
        <f>HLOOKUP(AG$35,'3.  Distribution Rates'!$C$122:$P$133,11,FALSE)</f>
        <v>0</v>
      </c>
      <c r="AH939" s="341">
        <f>HLOOKUP(AH$35,'3.  Distribution Rates'!$C$122:$P$133,11,FALSE)</f>
        <v>0</v>
      </c>
      <c r="AI939" s="341">
        <f>HLOOKUP(AI$35,'3.  Distribution Rates'!$C$122:$P$133,11,FALSE)</f>
        <v>0</v>
      </c>
      <c r="AJ939" s="341">
        <f>HLOOKUP(AJ$35,'3.  Distribution Rates'!$C$122:$P$133,11,FALSE)</f>
        <v>0</v>
      </c>
      <c r="AK939" s="341">
        <f>HLOOKUP(AK$35,'3.  Distribution Rates'!$C$122:$P$133,11,FALSE)</f>
        <v>0</v>
      </c>
      <c r="AL939" s="341">
        <f>HLOOKUP(AL$35,'3.  Distribution Rates'!$C$122:$P$133,11,FALSE)</f>
        <v>0</v>
      </c>
      <c r="AM939" s="377"/>
    </row>
    <row r="940" spans="1:39">
      <c r="B940" s="324" t="s">
        <v>331</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8">
        <f>'4.  2011-2014 LRAM'!Y142*Y939</f>
        <v>0</v>
      </c>
      <c r="Z940" s="378">
        <f>'4.  2011-2014 LRAM'!Z142*Z939</f>
        <v>0</v>
      </c>
      <c r="AA940" s="378">
        <f>'4.  2011-2014 LRAM'!AA142*AA939</f>
        <v>0</v>
      </c>
      <c r="AB940" s="378">
        <f>'4.  2011-2014 LRAM'!AB142*AB939</f>
        <v>0</v>
      </c>
      <c r="AC940" s="378">
        <f>'4.  2011-2014 LRAM'!AC142*AC939</f>
        <v>0</v>
      </c>
      <c r="AD940" s="378">
        <f>'4.  2011-2014 LRAM'!AD142*AD939</f>
        <v>0</v>
      </c>
      <c r="AE940" s="378">
        <f>'4.  2011-2014 LRAM'!AE142*AE939</f>
        <v>0</v>
      </c>
      <c r="AF940" s="378">
        <f>'4.  2011-2014 LRAM'!AF142*AF939</f>
        <v>0</v>
      </c>
      <c r="AG940" s="378">
        <f>'4.  2011-2014 LRAM'!AG142*AG939</f>
        <v>0</v>
      </c>
      <c r="AH940" s="378">
        <f>'4.  2011-2014 LRAM'!AH142*AH939</f>
        <v>0</v>
      </c>
      <c r="AI940" s="378">
        <f>'4.  2011-2014 LRAM'!AI142*AI939</f>
        <v>0</v>
      </c>
      <c r="AJ940" s="378">
        <f>'4.  2011-2014 LRAM'!AJ142*AJ939</f>
        <v>0</v>
      </c>
      <c r="AK940" s="378">
        <f>'4.  2011-2014 LRAM'!AK142*AK939</f>
        <v>0</v>
      </c>
      <c r="AL940" s="378">
        <f>'4.  2011-2014 LRAM'!AL142*AL939</f>
        <v>0</v>
      </c>
      <c r="AM940" s="629">
        <f t="shared" ref="AM940:AM948" si="2853">SUM(Y940:AL940)</f>
        <v>0</v>
      </c>
    </row>
    <row r="941" spans="1:39">
      <c r="B941" s="324" t="s">
        <v>332</v>
      </c>
      <c r="C941" s="345"/>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378">
        <f>'4.  2011-2014 LRAM'!Y271*Y939</f>
        <v>0</v>
      </c>
      <c r="Z941" s="378">
        <f>'4.  2011-2014 LRAM'!Z271*Z939</f>
        <v>0</v>
      </c>
      <c r="AA941" s="378">
        <f>'4.  2011-2014 LRAM'!AA271*AA939</f>
        <v>0</v>
      </c>
      <c r="AB941" s="378">
        <f>'4.  2011-2014 LRAM'!AB271*AB939</f>
        <v>0</v>
      </c>
      <c r="AC941" s="378">
        <f>'4.  2011-2014 LRAM'!AC271*AC939</f>
        <v>0</v>
      </c>
      <c r="AD941" s="378">
        <f>'4.  2011-2014 LRAM'!AD271*AD939</f>
        <v>0</v>
      </c>
      <c r="AE941" s="378">
        <f>'4.  2011-2014 LRAM'!AE271*AE939</f>
        <v>0</v>
      </c>
      <c r="AF941" s="378">
        <f>'4.  2011-2014 LRAM'!AF271*AF939</f>
        <v>0</v>
      </c>
      <c r="AG941" s="378">
        <f>'4.  2011-2014 LRAM'!AG271*AG939</f>
        <v>0</v>
      </c>
      <c r="AH941" s="378">
        <f>'4.  2011-2014 LRAM'!AH271*AH939</f>
        <v>0</v>
      </c>
      <c r="AI941" s="378">
        <f>'4.  2011-2014 LRAM'!AI271*AI939</f>
        <v>0</v>
      </c>
      <c r="AJ941" s="378">
        <f>'4.  2011-2014 LRAM'!AJ271*AJ939</f>
        <v>0</v>
      </c>
      <c r="AK941" s="378">
        <f>'4.  2011-2014 LRAM'!AK271*AK939</f>
        <v>0</v>
      </c>
      <c r="AL941" s="378">
        <f>'4.  2011-2014 LRAM'!AL271*AL939</f>
        <v>0</v>
      </c>
      <c r="AM941" s="629">
        <f t="shared" si="2853"/>
        <v>0</v>
      </c>
    </row>
    <row r="942" spans="1:39">
      <c r="B942" s="324" t="s">
        <v>333</v>
      </c>
      <c r="C942" s="345"/>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378">
        <f>'4.  2011-2014 LRAM'!Y400*Y939</f>
        <v>0</v>
      </c>
      <c r="Z942" s="378">
        <f>'4.  2011-2014 LRAM'!Z400*Z939</f>
        <v>0</v>
      </c>
      <c r="AA942" s="378">
        <f>'4.  2011-2014 LRAM'!AA400*AA939</f>
        <v>0</v>
      </c>
      <c r="AB942" s="378">
        <f>'4.  2011-2014 LRAM'!AB400*AB939</f>
        <v>0</v>
      </c>
      <c r="AC942" s="378">
        <f>'4.  2011-2014 LRAM'!AC400*AC939</f>
        <v>0</v>
      </c>
      <c r="AD942" s="378">
        <f>'4.  2011-2014 LRAM'!AD400*AD939</f>
        <v>0</v>
      </c>
      <c r="AE942" s="378">
        <f>'4.  2011-2014 LRAM'!AE400*AE939</f>
        <v>0</v>
      </c>
      <c r="AF942" s="378">
        <f>'4.  2011-2014 LRAM'!AF400*AF939</f>
        <v>0</v>
      </c>
      <c r="AG942" s="378">
        <f>'4.  2011-2014 LRAM'!AG400*AG939</f>
        <v>0</v>
      </c>
      <c r="AH942" s="378">
        <f>'4.  2011-2014 LRAM'!AH400*AH939</f>
        <v>0</v>
      </c>
      <c r="AI942" s="378">
        <f>'4.  2011-2014 LRAM'!AI400*AI939</f>
        <v>0</v>
      </c>
      <c r="AJ942" s="378">
        <f>'4.  2011-2014 LRAM'!AJ400*AJ939</f>
        <v>0</v>
      </c>
      <c r="AK942" s="378">
        <f>'4.  2011-2014 LRAM'!AK400*AK939</f>
        <v>0</v>
      </c>
      <c r="AL942" s="378">
        <f>'4.  2011-2014 LRAM'!AL400*AL939</f>
        <v>0</v>
      </c>
      <c r="AM942" s="629">
        <f t="shared" si="2853"/>
        <v>0</v>
      </c>
    </row>
    <row r="943" spans="1:39">
      <c r="B943" s="324" t="s">
        <v>334</v>
      </c>
      <c r="C943" s="345"/>
      <c r="D943" s="309"/>
      <c r="E943" s="279"/>
      <c r="F943" s="279"/>
      <c r="G943" s="279"/>
      <c r="H943" s="279"/>
      <c r="I943" s="279"/>
      <c r="J943" s="279"/>
      <c r="K943" s="279"/>
      <c r="L943" s="279"/>
      <c r="M943" s="279"/>
      <c r="N943" s="279"/>
      <c r="O943" s="291"/>
      <c r="P943" s="279"/>
      <c r="Q943" s="279"/>
      <c r="R943" s="279"/>
      <c r="S943" s="309"/>
      <c r="T943" s="309"/>
      <c r="U943" s="309"/>
      <c r="V943" s="309"/>
      <c r="W943" s="279"/>
      <c r="X943" s="279"/>
      <c r="Y943" s="378">
        <f>'4.  2011-2014 LRAM'!Y530*Y939</f>
        <v>0</v>
      </c>
      <c r="Z943" s="378">
        <f>'4.  2011-2014 LRAM'!Z530*Z939</f>
        <v>0</v>
      </c>
      <c r="AA943" s="378">
        <f>'4.  2011-2014 LRAM'!AA530*AA939</f>
        <v>0</v>
      </c>
      <c r="AB943" s="378">
        <f>'4.  2011-2014 LRAM'!AB530*AB939</f>
        <v>0</v>
      </c>
      <c r="AC943" s="378">
        <f>'4.  2011-2014 LRAM'!AC530*AC939</f>
        <v>0</v>
      </c>
      <c r="AD943" s="378">
        <f>'4.  2011-2014 LRAM'!AD530*AD939</f>
        <v>0</v>
      </c>
      <c r="AE943" s="378">
        <f>'4.  2011-2014 LRAM'!AE530*AE939</f>
        <v>0</v>
      </c>
      <c r="AF943" s="378">
        <f>'4.  2011-2014 LRAM'!AF530*AF939</f>
        <v>0</v>
      </c>
      <c r="AG943" s="378">
        <f>'4.  2011-2014 LRAM'!AG530*AG939</f>
        <v>0</v>
      </c>
      <c r="AH943" s="378">
        <f>'4.  2011-2014 LRAM'!AH530*AH939</f>
        <v>0</v>
      </c>
      <c r="AI943" s="378">
        <f>'4.  2011-2014 LRAM'!AI530*AI939</f>
        <v>0</v>
      </c>
      <c r="AJ943" s="378">
        <f>'4.  2011-2014 LRAM'!AJ530*AJ939</f>
        <v>0</v>
      </c>
      <c r="AK943" s="378">
        <f>'4.  2011-2014 LRAM'!AK530*AK939</f>
        <v>0</v>
      </c>
      <c r="AL943" s="378">
        <f>'4.  2011-2014 LRAM'!AL530*AL939</f>
        <v>0</v>
      </c>
      <c r="AM943" s="629">
        <f t="shared" si="2853"/>
        <v>0</v>
      </c>
    </row>
    <row r="944" spans="1:39">
      <c r="B944" s="324" t="s">
        <v>335</v>
      </c>
      <c r="C944" s="345"/>
      <c r="D944" s="309"/>
      <c r="E944" s="279"/>
      <c r="F944" s="279"/>
      <c r="G944" s="279"/>
      <c r="H944" s="279"/>
      <c r="I944" s="279"/>
      <c r="J944" s="279"/>
      <c r="K944" s="279"/>
      <c r="L944" s="279"/>
      <c r="M944" s="279"/>
      <c r="N944" s="279"/>
      <c r="O944" s="291"/>
      <c r="P944" s="279"/>
      <c r="Q944" s="279"/>
      <c r="R944" s="279"/>
      <c r="S944" s="309"/>
      <c r="T944" s="309"/>
      <c r="U944" s="309"/>
      <c r="V944" s="309"/>
      <c r="W944" s="279"/>
      <c r="X944" s="279"/>
      <c r="Y944" s="378">
        <f t="shared" ref="Y944:AL944" si="2854">Y214*Y939</f>
        <v>0</v>
      </c>
      <c r="Z944" s="378">
        <f t="shared" si="2854"/>
        <v>0</v>
      </c>
      <c r="AA944" s="378">
        <f t="shared" si="2854"/>
        <v>0</v>
      </c>
      <c r="AB944" s="378">
        <f t="shared" si="2854"/>
        <v>0</v>
      </c>
      <c r="AC944" s="378">
        <f t="shared" si="2854"/>
        <v>0</v>
      </c>
      <c r="AD944" s="378">
        <f t="shared" si="2854"/>
        <v>0</v>
      </c>
      <c r="AE944" s="378">
        <f t="shared" si="2854"/>
        <v>0</v>
      </c>
      <c r="AF944" s="378">
        <f t="shared" si="2854"/>
        <v>0</v>
      </c>
      <c r="AG944" s="378">
        <f t="shared" si="2854"/>
        <v>0</v>
      </c>
      <c r="AH944" s="378">
        <f t="shared" si="2854"/>
        <v>0</v>
      </c>
      <c r="AI944" s="378">
        <f t="shared" si="2854"/>
        <v>0</v>
      </c>
      <c r="AJ944" s="378">
        <f t="shared" si="2854"/>
        <v>0</v>
      </c>
      <c r="AK944" s="378">
        <f t="shared" si="2854"/>
        <v>0</v>
      </c>
      <c r="AL944" s="378">
        <f t="shared" si="2854"/>
        <v>0</v>
      </c>
      <c r="AM944" s="629">
        <f t="shared" si="2853"/>
        <v>0</v>
      </c>
    </row>
    <row r="945" spans="1:39">
      <c r="B945" s="324" t="s">
        <v>336</v>
      </c>
      <c r="C945" s="345"/>
      <c r="D945" s="309"/>
      <c r="E945" s="279"/>
      <c r="F945" s="279"/>
      <c r="G945" s="279"/>
      <c r="H945" s="279"/>
      <c r="I945" s="279"/>
      <c r="J945" s="279"/>
      <c r="K945" s="279"/>
      <c r="L945" s="279"/>
      <c r="M945" s="279"/>
      <c r="N945" s="279"/>
      <c r="O945" s="291"/>
      <c r="P945" s="279"/>
      <c r="Q945" s="279"/>
      <c r="R945" s="279"/>
      <c r="S945" s="309"/>
      <c r="T945" s="309"/>
      <c r="U945" s="309"/>
      <c r="V945" s="309"/>
      <c r="W945" s="279"/>
      <c r="X945" s="279"/>
      <c r="Y945" s="378">
        <f t="shared" ref="Y945:AL945" si="2855">Y397*Y939</f>
        <v>0</v>
      </c>
      <c r="Z945" s="378">
        <f t="shared" si="2855"/>
        <v>0</v>
      </c>
      <c r="AA945" s="378">
        <f t="shared" si="2855"/>
        <v>0</v>
      </c>
      <c r="AB945" s="378">
        <f t="shared" si="2855"/>
        <v>0</v>
      </c>
      <c r="AC945" s="378">
        <f t="shared" si="2855"/>
        <v>0</v>
      </c>
      <c r="AD945" s="378">
        <f t="shared" si="2855"/>
        <v>0</v>
      </c>
      <c r="AE945" s="378">
        <f t="shared" si="2855"/>
        <v>0</v>
      </c>
      <c r="AF945" s="378">
        <f t="shared" si="2855"/>
        <v>0</v>
      </c>
      <c r="AG945" s="378">
        <f t="shared" si="2855"/>
        <v>0</v>
      </c>
      <c r="AH945" s="378">
        <f t="shared" si="2855"/>
        <v>0</v>
      </c>
      <c r="AI945" s="378">
        <f t="shared" si="2855"/>
        <v>0</v>
      </c>
      <c r="AJ945" s="378">
        <f t="shared" si="2855"/>
        <v>0</v>
      </c>
      <c r="AK945" s="378">
        <f t="shared" si="2855"/>
        <v>0</v>
      </c>
      <c r="AL945" s="378">
        <f t="shared" si="2855"/>
        <v>0</v>
      </c>
      <c r="AM945" s="629">
        <f t="shared" si="2853"/>
        <v>0</v>
      </c>
    </row>
    <row r="946" spans="1:39">
      <c r="B946" s="324" t="s">
        <v>337</v>
      </c>
      <c r="C946" s="345"/>
      <c r="D946" s="309"/>
      <c r="E946" s="279"/>
      <c r="F946" s="279"/>
      <c r="G946" s="279"/>
      <c r="H946" s="279"/>
      <c r="I946" s="279"/>
      <c r="J946" s="279"/>
      <c r="K946" s="279"/>
      <c r="L946" s="279"/>
      <c r="M946" s="279"/>
      <c r="N946" s="279"/>
      <c r="O946" s="291"/>
      <c r="P946" s="279"/>
      <c r="Q946" s="279"/>
      <c r="R946" s="279"/>
      <c r="S946" s="309"/>
      <c r="T946" s="309"/>
      <c r="U946" s="309"/>
      <c r="V946" s="309"/>
      <c r="W946" s="279"/>
      <c r="X946" s="279"/>
      <c r="Y946" s="378">
        <f t="shared" ref="Y946:AL946" si="2856">Y586*Y939</f>
        <v>0</v>
      </c>
      <c r="Z946" s="378">
        <f t="shared" si="2856"/>
        <v>0</v>
      </c>
      <c r="AA946" s="378">
        <f t="shared" si="2856"/>
        <v>0</v>
      </c>
      <c r="AB946" s="378">
        <f t="shared" si="2856"/>
        <v>0</v>
      </c>
      <c r="AC946" s="378">
        <f t="shared" si="2856"/>
        <v>0</v>
      </c>
      <c r="AD946" s="378">
        <f t="shared" si="2856"/>
        <v>0</v>
      </c>
      <c r="AE946" s="378">
        <f t="shared" si="2856"/>
        <v>0</v>
      </c>
      <c r="AF946" s="378">
        <f t="shared" si="2856"/>
        <v>0</v>
      </c>
      <c r="AG946" s="378">
        <f t="shared" si="2856"/>
        <v>0</v>
      </c>
      <c r="AH946" s="378">
        <f t="shared" si="2856"/>
        <v>0</v>
      </c>
      <c r="AI946" s="378">
        <f t="shared" si="2856"/>
        <v>0</v>
      </c>
      <c r="AJ946" s="378">
        <f t="shared" si="2856"/>
        <v>0</v>
      </c>
      <c r="AK946" s="378">
        <f t="shared" si="2856"/>
        <v>0</v>
      </c>
      <c r="AL946" s="378">
        <f t="shared" si="2856"/>
        <v>0</v>
      </c>
      <c r="AM946" s="629">
        <f t="shared" si="2853"/>
        <v>0</v>
      </c>
    </row>
    <row r="947" spans="1:39">
      <c r="B947" s="324" t="s">
        <v>338</v>
      </c>
      <c r="C947" s="345"/>
      <c r="D947" s="309"/>
      <c r="E947" s="279"/>
      <c r="F947" s="279"/>
      <c r="G947" s="279"/>
      <c r="H947" s="279"/>
      <c r="I947" s="279"/>
      <c r="J947" s="279"/>
      <c r="K947" s="279"/>
      <c r="L947" s="279"/>
      <c r="M947" s="279"/>
      <c r="N947" s="279"/>
      <c r="O947" s="291"/>
      <c r="P947" s="279"/>
      <c r="Q947" s="279"/>
      <c r="R947" s="279"/>
      <c r="S947" s="309"/>
      <c r="T947" s="309"/>
      <c r="U947" s="309"/>
      <c r="V947" s="309"/>
      <c r="W947" s="279"/>
      <c r="X947" s="279"/>
      <c r="Y947" s="378">
        <f t="shared" ref="Y947:AL947" si="2857">Y769*Y939</f>
        <v>0</v>
      </c>
      <c r="Z947" s="378">
        <f t="shared" si="2857"/>
        <v>0</v>
      </c>
      <c r="AA947" s="378">
        <f t="shared" si="2857"/>
        <v>0</v>
      </c>
      <c r="AB947" s="378">
        <f t="shared" si="2857"/>
        <v>0</v>
      </c>
      <c r="AC947" s="378">
        <f t="shared" si="2857"/>
        <v>0</v>
      </c>
      <c r="AD947" s="378">
        <f t="shared" si="2857"/>
        <v>0</v>
      </c>
      <c r="AE947" s="378">
        <f t="shared" si="2857"/>
        <v>0</v>
      </c>
      <c r="AF947" s="378">
        <f t="shared" si="2857"/>
        <v>0</v>
      </c>
      <c r="AG947" s="378">
        <f t="shared" si="2857"/>
        <v>0</v>
      </c>
      <c r="AH947" s="378">
        <f t="shared" si="2857"/>
        <v>0</v>
      </c>
      <c r="AI947" s="378">
        <f t="shared" si="2857"/>
        <v>0</v>
      </c>
      <c r="AJ947" s="378">
        <f t="shared" si="2857"/>
        <v>0</v>
      </c>
      <c r="AK947" s="378">
        <f t="shared" si="2857"/>
        <v>0</v>
      </c>
      <c r="AL947" s="378">
        <f t="shared" si="2857"/>
        <v>0</v>
      </c>
      <c r="AM947" s="629">
        <f t="shared" si="2853"/>
        <v>0</v>
      </c>
    </row>
    <row r="948" spans="1:39">
      <c r="B948" s="324" t="s">
        <v>339</v>
      </c>
      <c r="C948" s="345"/>
      <c r="D948" s="309"/>
      <c r="E948" s="279"/>
      <c r="F948" s="279"/>
      <c r="G948" s="279"/>
      <c r="H948" s="279"/>
      <c r="I948" s="279"/>
      <c r="J948" s="279"/>
      <c r="K948" s="279"/>
      <c r="L948" s="279"/>
      <c r="M948" s="279"/>
      <c r="N948" s="279"/>
      <c r="O948" s="291"/>
      <c r="P948" s="279"/>
      <c r="Q948" s="279"/>
      <c r="R948" s="279"/>
      <c r="S948" s="309"/>
      <c r="T948" s="309"/>
      <c r="U948" s="309"/>
      <c r="V948" s="309"/>
      <c r="W948" s="279"/>
      <c r="X948" s="279"/>
      <c r="Y948" s="378">
        <f>Y936*Y939</f>
        <v>0</v>
      </c>
      <c r="Z948" s="378">
        <f t="shared" ref="Z948:AL948" si="2858">Z936*Z939</f>
        <v>0</v>
      </c>
      <c r="AA948" s="378">
        <f t="shared" si="2858"/>
        <v>0</v>
      </c>
      <c r="AB948" s="378">
        <f t="shared" si="2858"/>
        <v>0</v>
      </c>
      <c r="AC948" s="378">
        <f t="shared" si="2858"/>
        <v>0</v>
      </c>
      <c r="AD948" s="378">
        <f t="shared" si="2858"/>
        <v>0</v>
      </c>
      <c r="AE948" s="378">
        <f t="shared" si="2858"/>
        <v>0</v>
      </c>
      <c r="AF948" s="378">
        <f t="shared" si="2858"/>
        <v>0</v>
      </c>
      <c r="AG948" s="378">
        <f t="shared" si="2858"/>
        <v>0</v>
      </c>
      <c r="AH948" s="378">
        <f t="shared" si="2858"/>
        <v>0</v>
      </c>
      <c r="AI948" s="378">
        <f t="shared" si="2858"/>
        <v>0</v>
      </c>
      <c r="AJ948" s="378">
        <f t="shared" si="2858"/>
        <v>0</v>
      </c>
      <c r="AK948" s="378">
        <f t="shared" si="2858"/>
        <v>0</v>
      </c>
      <c r="AL948" s="378">
        <f t="shared" si="2858"/>
        <v>0</v>
      </c>
      <c r="AM948" s="629">
        <f t="shared" si="2853"/>
        <v>0</v>
      </c>
    </row>
    <row r="949" spans="1:39" ht="15.75">
      <c r="B949" s="349" t="s">
        <v>343</v>
      </c>
      <c r="C949" s="345"/>
      <c r="D949" s="336"/>
      <c r="E949" s="334"/>
      <c r="F949" s="334"/>
      <c r="G949" s="334"/>
      <c r="H949" s="334"/>
      <c r="I949" s="334"/>
      <c r="J949" s="334"/>
      <c r="K949" s="334"/>
      <c r="L949" s="334"/>
      <c r="M949" s="334"/>
      <c r="N949" s="334"/>
      <c r="O949" s="300"/>
      <c r="P949" s="334"/>
      <c r="Q949" s="334"/>
      <c r="R949" s="334"/>
      <c r="S949" s="336"/>
      <c r="T949" s="336"/>
      <c r="U949" s="336"/>
      <c r="V949" s="336"/>
      <c r="W949" s="334"/>
      <c r="X949" s="334"/>
      <c r="Y949" s="346">
        <f>SUM(Y940:Y948)</f>
        <v>0</v>
      </c>
      <c r="Z949" s="346">
        <f t="shared" ref="Z949:AE949" si="2859">SUM(Z940:Z948)</f>
        <v>0</v>
      </c>
      <c r="AA949" s="346">
        <f t="shared" si="2859"/>
        <v>0</v>
      </c>
      <c r="AB949" s="346">
        <f t="shared" si="2859"/>
        <v>0</v>
      </c>
      <c r="AC949" s="346">
        <f t="shared" si="2859"/>
        <v>0</v>
      </c>
      <c r="AD949" s="346">
        <f t="shared" si="2859"/>
        <v>0</v>
      </c>
      <c r="AE949" s="346">
        <f t="shared" si="2859"/>
        <v>0</v>
      </c>
      <c r="AF949" s="346">
        <f>SUM(AF940:AF948)</f>
        <v>0</v>
      </c>
      <c r="AG949" s="346">
        <f t="shared" ref="AG949:AL949" si="2860">SUM(AG940:AG948)</f>
        <v>0</v>
      </c>
      <c r="AH949" s="346">
        <f t="shared" si="2860"/>
        <v>0</v>
      </c>
      <c r="AI949" s="346">
        <f t="shared" si="2860"/>
        <v>0</v>
      </c>
      <c r="AJ949" s="346">
        <f t="shared" si="2860"/>
        <v>0</v>
      </c>
      <c r="AK949" s="346">
        <f t="shared" si="2860"/>
        <v>0</v>
      </c>
      <c r="AL949" s="346">
        <f t="shared" si="2860"/>
        <v>0</v>
      </c>
      <c r="AM949" s="407">
        <f>SUM(AM940:AM948)</f>
        <v>0</v>
      </c>
    </row>
    <row r="950" spans="1:39" ht="15.75">
      <c r="B950" s="349" t="s">
        <v>344</v>
      </c>
      <c r="C950" s="345"/>
      <c r="D950" s="350"/>
      <c r="E950" s="334"/>
      <c r="F950" s="334"/>
      <c r="G950" s="334"/>
      <c r="H950" s="334"/>
      <c r="I950" s="334"/>
      <c r="J950" s="334"/>
      <c r="K950" s="334"/>
      <c r="L950" s="334"/>
      <c r="M950" s="334"/>
      <c r="N950" s="334"/>
      <c r="O950" s="300"/>
      <c r="P950" s="334"/>
      <c r="Q950" s="334"/>
      <c r="R950" s="334"/>
      <c r="S950" s="336"/>
      <c r="T950" s="336"/>
      <c r="U950" s="336"/>
      <c r="V950" s="336"/>
      <c r="W950" s="334"/>
      <c r="X950" s="334"/>
      <c r="Y950" s="347">
        <f>Y937*Y939</f>
        <v>0</v>
      </c>
      <c r="Z950" s="347">
        <f t="shared" ref="Z950:AE950" si="2861">Z937*Z939</f>
        <v>0</v>
      </c>
      <c r="AA950" s="347">
        <f t="shared" si="2861"/>
        <v>0</v>
      </c>
      <c r="AB950" s="347">
        <f t="shared" si="2861"/>
        <v>0</v>
      </c>
      <c r="AC950" s="347">
        <f t="shared" si="2861"/>
        <v>0</v>
      </c>
      <c r="AD950" s="347">
        <f t="shared" si="2861"/>
        <v>0</v>
      </c>
      <c r="AE950" s="347">
        <f t="shared" si="2861"/>
        <v>0</v>
      </c>
      <c r="AF950" s="347">
        <f>AF937*AF939</f>
        <v>0</v>
      </c>
      <c r="AG950" s="347">
        <f t="shared" ref="AG950:AL950" si="2862">AG937*AG939</f>
        <v>0</v>
      </c>
      <c r="AH950" s="347">
        <f t="shared" si="2862"/>
        <v>0</v>
      </c>
      <c r="AI950" s="347">
        <f t="shared" si="2862"/>
        <v>0</v>
      </c>
      <c r="AJ950" s="347">
        <f t="shared" si="2862"/>
        <v>0</v>
      </c>
      <c r="AK950" s="347">
        <f t="shared" si="2862"/>
        <v>0</v>
      </c>
      <c r="AL950" s="347">
        <f t="shared" si="2862"/>
        <v>0</v>
      </c>
      <c r="AM950" s="407">
        <f>SUM(Y950:AL950)</f>
        <v>0</v>
      </c>
    </row>
    <row r="951" spans="1:39" ht="15.75">
      <c r="B951" s="349" t="s">
        <v>345</v>
      </c>
      <c r="C951" s="345"/>
      <c r="D951" s="350"/>
      <c r="E951" s="334"/>
      <c r="F951" s="334"/>
      <c r="G951" s="334"/>
      <c r="H951" s="334"/>
      <c r="I951" s="334"/>
      <c r="J951" s="334"/>
      <c r="K951" s="334"/>
      <c r="L951" s="334"/>
      <c r="M951" s="334"/>
      <c r="N951" s="334"/>
      <c r="O951" s="300"/>
      <c r="P951" s="334"/>
      <c r="Q951" s="334"/>
      <c r="R951" s="334"/>
      <c r="S951" s="350"/>
      <c r="T951" s="350"/>
      <c r="U951" s="350"/>
      <c r="V951" s="350"/>
      <c r="W951" s="334"/>
      <c r="X951" s="334"/>
      <c r="Y951" s="351"/>
      <c r="Z951" s="351"/>
      <c r="AA951" s="351"/>
      <c r="AB951" s="351"/>
      <c r="AC951" s="351"/>
      <c r="AD951" s="351"/>
      <c r="AE951" s="351"/>
      <c r="AF951" s="351"/>
      <c r="AG951" s="351"/>
      <c r="AH951" s="351"/>
      <c r="AI951" s="351"/>
      <c r="AJ951" s="351"/>
      <c r="AK951" s="351"/>
      <c r="AL951" s="351"/>
      <c r="AM951" s="407">
        <f>AM949-AM950</f>
        <v>0</v>
      </c>
    </row>
    <row r="952" spans="1:39">
      <c r="B952" s="324"/>
      <c r="C952" s="350"/>
      <c r="D952" s="350"/>
      <c r="E952" s="334"/>
      <c r="F952" s="334"/>
      <c r="G952" s="334"/>
      <c r="H952" s="334"/>
      <c r="I952" s="334"/>
      <c r="J952" s="334"/>
      <c r="K952" s="334"/>
      <c r="L952" s="334"/>
      <c r="M952" s="334"/>
      <c r="N952" s="334"/>
      <c r="O952" s="300"/>
      <c r="P952" s="334"/>
      <c r="Q952" s="334"/>
      <c r="R952" s="334"/>
      <c r="S952" s="350"/>
      <c r="T952" s="345"/>
      <c r="U952" s="350"/>
      <c r="V952" s="350"/>
      <c r="W952" s="334"/>
      <c r="X952" s="334"/>
      <c r="Y952" s="352"/>
      <c r="Z952" s="352"/>
      <c r="AA952" s="352"/>
      <c r="AB952" s="352"/>
      <c r="AC952" s="352"/>
      <c r="AD952" s="352"/>
      <c r="AE952" s="352"/>
      <c r="AF952" s="352"/>
      <c r="AG952" s="352"/>
      <c r="AH952" s="352"/>
      <c r="AI952" s="352"/>
      <c r="AJ952" s="352"/>
      <c r="AK952" s="352"/>
      <c r="AL952" s="352"/>
      <c r="AM952" s="337"/>
    </row>
    <row r="953" spans="1:39">
      <c r="B953" s="440" t="s">
        <v>340</v>
      </c>
      <c r="C953" s="364"/>
      <c r="D953" s="384"/>
      <c r="E953" s="384"/>
      <c r="F953" s="384"/>
      <c r="G953" s="384"/>
      <c r="H953" s="384"/>
      <c r="I953" s="384"/>
      <c r="J953" s="384"/>
      <c r="K953" s="384"/>
      <c r="L953" s="384"/>
      <c r="M953" s="384"/>
      <c r="N953" s="384"/>
      <c r="O953" s="383"/>
      <c r="P953" s="384"/>
      <c r="Q953" s="384"/>
      <c r="R953" s="384"/>
      <c r="S953" s="364"/>
      <c r="T953" s="385"/>
      <c r="U953" s="385"/>
      <c r="V953" s="384"/>
      <c r="W953" s="384"/>
      <c r="X953" s="385"/>
      <c r="Y953" s="326">
        <f>SUMPRODUCT(E779:E934,Y779:Y934)</f>
        <v>0</v>
      </c>
      <c r="Z953" s="326">
        <f>SUMPRODUCT(E779:E934,Z779:Z934)</f>
        <v>0</v>
      </c>
      <c r="AA953" s="326">
        <f t="shared" ref="AA953:AL953" si="2863">IF(AA777="kw",SUMPRODUCT($N$779:$N$934,$P$779:$P$934,AA779:AA934),SUMPRODUCT($E$779:$E$934,AA779:AA934))</f>
        <v>0</v>
      </c>
      <c r="AB953" s="326">
        <f t="shared" si="2863"/>
        <v>0</v>
      </c>
      <c r="AC953" s="326">
        <f t="shared" si="2863"/>
        <v>0</v>
      </c>
      <c r="AD953" s="326">
        <f t="shared" si="2863"/>
        <v>0</v>
      </c>
      <c r="AE953" s="326">
        <f t="shared" si="2863"/>
        <v>0</v>
      </c>
      <c r="AF953" s="326">
        <f t="shared" si="2863"/>
        <v>0</v>
      </c>
      <c r="AG953" s="326">
        <f t="shared" si="2863"/>
        <v>0</v>
      </c>
      <c r="AH953" s="326">
        <f t="shared" si="2863"/>
        <v>0</v>
      </c>
      <c r="AI953" s="326">
        <f t="shared" si="2863"/>
        <v>0</v>
      </c>
      <c r="AJ953" s="326">
        <f t="shared" si="2863"/>
        <v>0</v>
      </c>
      <c r="AK953" s="326">
        <f t="shared" si="2863"/>
        <v>0</v>
      </c>
      <c r="AL953" s="326">
        <f t="shared" si="2863"/>
        <v>0</v>
      </c>
      <c r="AM953" s="386"/>
    </row>
    <row r="954" spans="1:39" ht="18.75" customHeight="1">
      <c r="B954" s="368" t="s">
        <v>587</v>
      </c>
      <c r="C954" s="387"/>
      <c r="D954" s="388"/>
      <c r="E954" s="388"/>
      <c r="F954" s="388"/>
      <c r="G954" s="388"/>
      <c r="H954" s="388"/>
      <c r="I954" s="388"/>
      <c r="J954" s="388"/>
      <c r="K954" s="388"/>
      <c r="L954" s="388"/>
      <c r="M954" s="388"/>
      <c r="N954" s="388"/>
      <c r="O954" s="388"/>
      <c r="P954" s="388"/>
      <c r="Q954" s="388"/>
      <c r="R954" s="388"/>
      <c r="S954" s="371"/>
      <c r="T954" s="372"/>
      <c r="U954" s="388"/>
      <c r="V954" s="388"/>
      <c r="W954" s="388"/>
      <c r="X954" s="388"/>
      <c r="Y954" s="409"/>
      <c r="Z954" s="409"/>
      <c r="AA954" s="409"/>
      <c r="AB954" s="409"/>
      <c r="AC954" s="409"/>
      <c r="AD954" s="409"/>
      <c r="AE954" s="409"/>
      <c r="AF954" s="409"/>
      <c r="AG954" s="409"/>
      <c r="AH954" s="409"/>
      <c r="AI954" s="409"/>
      <c r="AJ954" s="409"/>
      <c r="AK954" s="409"/>
      <c r="AL954" s="409"/>
      <c r="AM954" s="389"/>
    </row>
    <row r="955" spans="1:39" collapsed="1"/>
    <row r="957" spans="1:39" ht="15.75">
      <c r="B957" s="280" t="s">
        <v>341</v>
      </c>
      <c r="C957" s="281"/>
      <c r="D957" s="590" t="s">
        <v>525</v>
      </c>
      <c r="E957" s="253"/>
      <c r="F957" s="590"/>
      <c r="G957" s="253"/>
      <c r="H957" s="253"/>
      <c r="I957" s="253"/>
      <c r="J957" s="253"/>
      <c r="K957" s="253"/>
      <c r="L957" s="253"/>
      <c r="M957" s="253"/>
      <c r="N957" s="253"/>
      <c r="O957" s="281"/>
      <c r="P957" s="253"/>
      <c r="Q957" s="253"/>
      <c r="R957" s="253"/>
      <c r="S957" s="253"/>
      <c r="T957" s="253"/>
      <c r="U957" s="253"/>
      <c r="V957" s="253"/>
      <c r="W957" s="253"/>
      <c r="X957" s="253"/>
      <c r="Y957" s="270"/>
      <c r="Z957" s="267"/>
      <c r="AA957" s="267"/>
      <c r="AB957" s="267"/>
      <c r="AC957" s="267"/>
      <c r="AD957" s="267"/>
      <c r="AE957" s="267"/>
      <c r="AF957" s="267"/>
      <c r="AG957" s="267"/>
      <c r="AH957" s="267"/>
      <c r="AI957" s="267"/>
      <c r="AJ957" s="267"/>
      <c r="AK957" s="267"/>
      <c r="AL957" s="267"/>
    </row>
    <row r="958" spans="1:39" ht="39.75" customHeight="1">
      <c r="B958" s="831" t="s">
        <v>211</v>
      </c>
      <c r="C958" s="833" t="s">
        <v>33</v>
      </c>
      <c r="D958" s="284" t="s">
        <v>421</v>
      </c>
      <c r="E958" s="835" t="s">
        <v>209</v>
      </c>
      <c r="F958" s="836"/>
      <c r="G958" s="836"/>
      <c r="H958" s="836"/>
      <c r="I958" s="836"/>
      <c r="J958" s="836"/>
      <c r="K958" s="836"/>
      <c r="L958" s="836"/>
      <c r="M958" s="837"/>
      <c r="N958" s="841" t="s">
        <v>213</v>
      </c>
      <c r="O958" s="284" t="s">
        <v>422</v>
      </c>
      <c r="P958" s="835" t="s">
        <v>212</v>
      </c>
      <c r="Q958" s="836"/>
      <c r="R958" s="836"/>
      <c r="S958" s="836"/>
      <c r="T958" s="836"/>
      <c r="U958" s="836"/>
      <c r="V958" s="836"/>
      <c r="W958" s="836"/>
      <c r="X958" s="837"/>
      <c r="Y958" s="838" t="s">
        <v>243</v>
      </c>
      <c r="Z958" s="839"/>
      <c r="AA958" s="839"/>
      <c r="AB958" s="839"/>
      <c r="AC958" s="839"/>
      <c r="AD958" s="839"/>
      <c r="AE958" s="839"/>
      <c r="AF958" s="839"/>
      <c r="AG958" s="839"/>
      <c r="AH958" s="839"/>
      <c r="AI958" s="839"/>
      <c r="AJ958" s="839"/>
      <c r="AK958" s="839"/>
      <c r="AL958" s="839"/>
      <c r="AM958" s="840"/>
    </row>
    <row r="959" spans="1:39" ht="65.25" customHeight="1">
      <c r="B959" s="832"/>
      <c r="C959" s="834"/>
      <c r="D959" s="285">
        <v>2020</v>
      </c>
      <c r="E959" s="285">
        <v>2021</v>
      </c>
      <c r="F959" s="285">
        <v>2022</v>
      </c>
      <c r="G959" s="285">
        <v>2023</v>
      </c>
      <c r="H959" s="285">
        <v>2024</v>
      </c>
      <c r="I959" s="285">
        <v>2025</v>
      </c>
      <c r="J959" s="285">
        <v>2026</v>
      </c>
      <c r="K959" s="285">
        <v>2027</v>
      </c>
      <c r="L959" s="285">
        <v>2028</v>
      </c>
      <c r="M959" s="285">
        <v>2029</v>
      </c>
      <c r="N959" s="842"/>
      <c r="O959" s="285">
        <v>2020</v>
      </c>
      <c r="P959" s="285">
        <v>2021</v>
      </c>
      <c r="Q959" s="285">
        <v>2022</v>
      </c>
      <c r="R959" s="285">
        <v>2023</v>
      </c>
      <c r="S959" s="285">
        <v>2024</v>
      </c>
      <c r="T959" s="285">
        <v>2025</v>
      </c>
      <c r="U959" s="285">
        <v>2026</v>
      </c>
      <c r="V959" s="285">
        <v>2027</v>
      </c>
      <c r="W959" s="285">
        <v>2028</v>
      </c>
      <c r="X959" s="285">
        <v>2029</v>
      </c>
      <c r="Y959" s="285" t="str">
        <f>'1.  LRAMVA Summary'!D52</f>
        <v>Residential</v>
      </c>
      <c r="Z959" s="285" t="str">
        <f>'1.  LRAMVA Summary'!E52</f>
        <v>GS&lt;50 kW</v>
      </c>
      <c r="AA959" s="285" t="str">
        <f>'1.  LRAMVA Summary'!F52</f>
        <v>GS 50 to 499 kW</v>
      </c>
      <c r="AB959" s="285" t="str">
        <f>'1.  LRAMVA Summary'!G52</f>
        <v>GS 500 to 4,999 kW</v>
      </c>
      <c r="AC959" s="285" t="str">
        <f>'1.  LRAMVA Summary'!H52</f>
        <v>Large Use</v>
      </c>
      <c r="AD959" s="285" t="str">
        <f>'1.  LRAMVA Summary'!I52</f>
        <v>Unmetered Scattered Load</v>
      </c>
      <c r="AE959" s="285" t="str">
        <f>'1.  LRAMVA Summary'!J52</f>
        <v>Sentinel Lighting</v>
      </c>
      <c r="AF959" s="285" t="str">
        <f>'1.  LRAMVA Summary'!K52</f>
        <v>Street Lighting</v>
      </c>
      <c r="AG959" s="285" t="str">
        <f>'1.  LRAMVA Summary'!L52</f>
        <v/>
      </c>
      <c r="AH959" s="285" t="str">
        <f>'1.  LRAMVA Summary'!M52</f>
        <v/>
      </c>
      <c r="AI959" s="285" t="str">
        <f>'1.  LRAMVA Summary'!N52</f>
        <v/>
      </c>
      <c r="AJ959" s="285" t="str">
        <f>'1.  LRAMVA Summary'!O52</f>
        <v/>
      </c>
      <c r="AK959" s="285" t="str">
        <f>'1.  LRAMVA Summary'!P52</f>
        <v/>
      </c>
      <c r="AL959" s="285" t="str">
        <f>'1.  LRAMVA Summary'!Q52</f>
        <v/>
      </c>
      <c r="AM959" s="287" t="str">
        <f>'1.  LRAMVA Summary'!R52</f>
        <v>Total</v>
      </c>
    </row>
    <row r="960" spans="1:39" ht="15" customHeight="1">
      <c r="A960" s="532"/>
      <c r="B960" s="518" t="s">
        <v>503</v>
      </c>
      <c r="C960" s="289"/>
      <c r="D960" s="289"/>
      <c r="E960" s="289"/>
      <c r="F960" s="289"/>
      <c r="G960" s="289"/>
      <c r="H960" s="289"/>
      <c r="I960" s="289"/>
      <c r="J960" s="289"/>
      <c r="K960" s="289"/>
      <c r="L960" s="289"/>
      <c r="M960" s="289"/>
      <c r="N960" s="290"/>
      <c r="O960" s="289"/>
      <c r="P960" s="289"/>
      <c r="Q960" s="289"/>
      <c r="R960" s="289"/>
      <c r="S960" s="289"/>
      <c r="T960" s="289"/>
      <c r="U960" s="289"/>
      <c r="V960" s="289"/>
      <c r="W960" s="289"/>
      <c r="X960" s="289"/>
      <c r="Y960" s="291" t="str">
        <f>'1.  LRAMVA Summary'!D53</f>
        <v>kWh</v>
      </c>
      <c r="Z960" s="291" t="str">
        <f>'1.  LRAMVA Summary'!E53</f>
        <v>kWh</v>
      </c>
      <c r="AA960" s="291" t="str">
        <f>'1.  LRAMVA Summary'!F53</f>
        <v>kW</v>
      </c>
      <c r="AB960" s="291" t="str">
        <f>'1.  LRAMVA Summary'!G53</f>
        <v>kW</v>
      </c>
      <c r="AC960" s="291" t="str">
        <f>'1.  LRAMVA Summary'!H53</f>
        <v>kW</v>
      </c>
      <c r="AD960" s="291" t="str">
        <f>'1.  LRAMVA Summary'!I53</f>
        <v>kWh</v>
      </c>
      <c r="AE960" s="291" t="str">
        <f>'1.  LRAMVA Summary'!J53</f>
        <v>kW</v>
      </c>
      <c r="AF960" s="291" t="str">
        <f>'1.  LRAMVA Summary'!K53</f>
        <v>kW</v>
      </c>
      <c r="AG960" s="291">
        <f>'1.  LRAMVA Summary'!L53</f>
        <v>0</v>
      </c>
      <c r="AH960" s="291">
        <f>'1.  LRAMVA Summary'!M53</f>
        <v>0</v>
      </c>
      <c r="AI960" s="291">
        <f>'1.  LRAMVA Summary'!N53</f>
        <v>0</v>
      </c>
      <c r="AJ960" s="291">
        <f>'1.  LRAMVA Summary'!O53</f>
        <v>0</v>
      </c>
      <c r="AK960" s="291">
        <f>'1.  LRAMVA Summary'!P53</f>
        <v>0</v>
      </c>
      <c r="AL960" s="291">
        <f>'1.  LRAMVA Summary'!Q53</f>
        <v>0</v>
      </c>
      <c r="AM960" s="292"/>
    </row>
    <row r="961" spans="1:39" ht="15" hidden="1" customHeight="1" outlineLevel="1">
      <c r="A961" s="532"/>
      <c r="B961" s="504" t="s">
        <v>496</v>
      </c>
      <c r="C961" s="289"/>
      <c r="D961" s="289"/>
      <c r="E961" s="289"/>
      <c r="F961" s="289"/>
      <c r="G961" s="289"/>
      <c r="H961" s="289"/>
      <c r="I961" s="289"/>
      <c r="J961" s="289"/>
      <c r="K961" s="289"/>
      <c r="L961" s="289"/>
      <c r="M961" s="289"/>
      <c r="N961" s="290"/>
      <c r="O961" s="289"/>
      <c r="P961" s="289"/>
      <c r="Q961" s="289"/>
      <c r="R961" s="289"/>
      <c r="S961" s="289"/>
      <c r="T961" s="289"/>
      <c r="U961" s="289"/>
      <c r="V961" s="289"/>
      <c r="W961" s="289"/>
      <c r="X961" s="289"/>
      <c r="Y961" s="291"/>
      <c r="Z961" s="291"/>
      <c r="AA961" s="291"/>
      <c r="AB961" s="291"/>
      <c r="AC961" s="291"/>
      <c r="AD961" s="291"/>
      <c r="AE961" s="291"/>
      <c r="AF961" s="291"/>
      <c r="AG961" s="291"/>
      <c r="AH961" s="291"/>
      <c r="AI961" s="291"/>
      <c r="AJ961" s="291"/>
      <c r="AK961" s="291"/>
      <c r="AL961" s="291"/>
      <c r="AM961" s="292"/>
    </row>
    <row r="962" spans="1:39" ht="15" hidden="1" customHeight="1" outlineLevel="1">
      <c r="A962" s="532">
        <v>1</v>
      </c>
      <c r="B962" s="428" t="s">
        <v>95</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864">Z962</f>
        <v>0</v>
      </c>
      <c r="AA963" s="411">
        <f t="shared" ref="AA963" si="2865">AA962</f>
        <v>0</v>
      </c>
      <c r="AB963" s="411">
        <f t="shared" ref="AB963" si="2866">AB962</f>
        <v>0</v>
      </c>
      <c r="AC963" s="411">
        <f t="shared" ref="AC963" si="2867">AC962</f>
        <v>0</v>
      </c>
      <c r="AD963" s="411">
        <f t="shared" ref="AD963" si="2868">AD962</f>
        <v>0</v>
      </c>
      <c r="AE963" s="411">
        <f t="shared" ref="AE963" si="2869">AE962</f>
        <v>0</v>
      </c>
      <c r="AF963" s="411">
        <f t="shared" ref="AF963" si="2870">AF962</f>
        <v>0</v>
      </c>
      <c r="AG963" s="411">
        <f t="shared" ref="AG963" si="2871">AG962</f>
        <v>0</v>
      </c>
      <c r="AH963" s="411">
        <f t="shared" ref="AH963" si="2872">AH962</f>
        <v>0</v>
      </c>
      <c r="AI963" s="411">
        <f t="shared" ref="AI963" si="2873">AI962</f>
        <v>0</v>
      </c>
      <c r="AJ963" s="411">
        <f t="shared" ref="AJ963" si="2874">AJ962</f>
        <v>0</v>
      </c>
      <c r="AK963" s="411">
        <f t="shared" ref="AK963" si="2875">AK962</f>
        <v>0</v>
      </c>
      <c r="AL963" s="411">
        <f t="shared" ref="AL963" si="2876">AL962</f>
        <v>0</v>
      </c>
      <c r="AM963" s="297"/>
    </row>
    <row r="964" spans="1:39" ht="15" hidden="1" customHeight="1" outlineLevel="1">
      <c r="A964" s="532"/>
      <c r="B964" s="298"/>
      <c r="C964" s="299"/>
      <c r="D964" s="299"/>
      <c r="E964" s="299"/>
      <c r="F964" s="299"/>
      <c r="G964" s="299"/>
      <c r="H964" s="299"/>
      <c r="I964" s="299"/>
      <c r="J964" s="299"/>
      <c r="K964" s="299"/>
      <c r="L964" s="299"/>
      <c r="M964" s="299"/>
      <c r="N964" s="300"/>
      <c r="O964" s="299"/>
      <c r="P964" s="299"/>
      <c r="Q964" s="299"/>
      <c r="R964" s="299"/>
      <c r="S964" s="299"/>
      <c r="T964" s="299"/>
      <c r="U964" s="299"/>
      <c r="V964" s="299"/>
      <c r="W964" s="299"/>
      <c r="X964" s="299"/>
      <c r="Y964" s="412"/>
      <c r="Z964" s="413"/>
      <c r="AA964" s="413"/>
      <c r="AB964" s="413"/>
      <c r="AC964" s="413"/>
      <c r="AD964" s="413"/>
      <c r="AE964" s="413"/>
      <c r="AF964" s="413"/>
      <c r="AG964" s="413"/>
      <c r="AH964" s="413"/>
      <c r="AI964" s="413"/>
      <c r="AJ964" s="413"/>
      <c r="AK964" s="413"/>
      <c r="AL964" s="413"/>
      <c r="AM964" s="302"/>
    </row>
    <row r="965" spans="1:39" ht="15" hidden="1" customHeight="1" outlineLevel="1">
      <c r="A965" s="532">
        <v>2</v>
      </c>
      <c r="B965" s="428" t="s">
        <v>96</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877">Z965</f>
        <v>0</v>
      </c>
      <c r="AA966" s="411">
        <f t="shared" ref="AA966" si="2878">AA965</f>
        <v>0</v>
      </c>
      <c r="AB966" s="411">
        <f t="shared" ref="AB966" si="2879">AB965</f>
        <v>0</v>
      </c>
      <c r="AC966" s="411">
        <f t="shared" ref="AC966" si="2880">AC965</f>
        <v>0</v>
      </c>
      <c r="AD966" s="411">
        <f t="shared" ref="AD966" si="2881">AD965</f>
        <v>0</v>
      </c>
      <c r="AE966" s="411">
        <f t="shared" ref="AE966" si="2882">AE965</f>
        <v>0</v>
      </c>
      <c r="AF966" s="411">
        <f t="shared" ref="AF966" si="2883">AF965</f>
        <v>0</v>
      </c>
      <c r="AG966" s="411">
        <f t="shared" ref="AG966" si="2884">AG965</f>
        <v>0</v>
      </c>
      <c r="AH966" s="411">
        <f t="shared" ref="AH966" si="2885">AH965</f>
        <v>0</v>
      </c>
      <c r="AI966" s="411">
        <f t="shared" ref="AI966" si="2886">AI965</f>
        <v>0</v>
      </c>
      <c r="AJ966" s="411">
        <f t="shared" ref="AJ966" si="2887">AJ965</f>
        <v>0</v>
      </c>
      <c r="AK966" s="411">
        <f t="shared" ref="AK966" si="2888">AK965</f>
        <v>0</v>
      </c>
      <c r="AL966" s="411">
        <f t="shared" ref="AL966" si="2889">AL965</f>
        <v>0</v>
      </c>
      <c r="AM966" s="297"/>
    </row>
    <row r="967" spans="1:39" ht="15" hidden="1" customHeight="1" outlineLevel="1">
      <c r="A967" s="532"/>
      <c r="B967" s="298"/>
      <c r="C967" s="299"/>
      <c r="D967" s="304"/>
      <c r="E967" s="304"/>
      <c r="F967" s="304"/>
      <c r="G967" s="304"/>
      <c r="H967" s="304"/>
      <c r="I967" s="304"/>
      <c r="J967" s="304"/>
      <c r="K967" s="304"/>
      <c r="L967" s="304"/>
      <c r="M967" s="304"/>
      <c r="N967" s="300"/>
      <c r="O967" s="304"/>
      <c r="P967" s="304"/>
      <c r="Q967" s="304"/>
      <c r="R967" s="304"/>
      <c r="S967" s="304"/>
      <c r="T967" s="304"/>
      <c r="U967" s="304"/>
      <c r="V967" s="304"/>
      <c r="W967" s="304"/>
      <c r="X967" s="304"/>
      <c r="Y967" s="412"/>
      <c r="Z967" s="413"/>
      <c r="AA967" s="413"/>
      <c r="AB967" s="413"/>
      <c r="AC967" s="413"/>
      <c r="AD967" s="413"/>
      <c r="AE967" s="413"/>
      <c r="AF967" s="413"/>
      <c r="AG967" s="413"/>
      <c r="AH967" s="413"/>
      <c r="AI967" s="413"/>
      <c r="AJ967" s="413"/>
      <c r="AK967" s="413"/>
      <c r="AL967" s="413"/>
      <c r="AM967" s="302"/>
    </row>
    <row r="968" spans="1:39" ht="15" hidden="1" customHeight="1" outlineLevel="1">
      <c r="A968" s="532">
        <v>3</v>
      </c>
      <c r="B968" s="428" t="s">
        <v>97</v>
      </c>
      <c r="C968" s="291" t="s">
        <v>25</v>
      </c>
      <c r="D968" s="295"/>
      <c r="E968" s="295"/>
      <c r="F968" s="295"/>
      <c r="G968" s="295"/>
      <c r="H968" s="295"/>
      <c r="I968" s="295"/>
      <c r="J968" s="295"/>
      <c r="K968" s="295"/>
      <c r="L968" s="295"/>
      <c r="M968" s="295"/>
      <c r="N968" s="291"/>
      <c r="O968" s="295"/>
      <c r="P968" s="295"/>
      <c r="Q968" s="295"/>
      <c r="R968" s="295"/>
      <c r="S968" s="295"/>
      <c r="T968" s="295"/>
      <c r="U968" s="295"/>
      <c r="V968" s="295"/>
      <c r="W968" s="295"/>
      <c r="X968" s="295"/>
      <c r="Y968" s="415"/>
      <c r="Z968" s="415"/>
      <c r="AA968" s="415"/>
      <c r="AB968" s="415"/>
      <c r="AC968" s="415"/>
      <c r="AD968" s="415"/>
      <c r="AE968" s="415"/>
      <c r="AF968" s="410"/>
      <c r="AG968" s="410"/>
      <c r="AH968" s="410"/>
      <c r="AI968" s="410"/>
      <c r="AJ968" s="410"/>
      <c r="AK968" s="410"/>
      <c r="AL968" s="410"/>
      <c r="AM968" s="296">
        <f>SUM(Y968:AL968)</f>
        <v>0</v>
      </c>
    </row>
    <row r="969" spans="1:39" ht="15" hidden="1" customHeight="1" outlineLevel="1">
      <c r="A969" s="532"/>
      <c r="B969" s="294" t="s">
        <v>346</v>
      </c>
      <c r="C969" s="291" t="s">
        <v>163</v>
      </c>
      <c r="D969" s="295"/>
      <c r="E969" s="295"/>
      <c r="F969" s="295"/>
      <c r="G969" s="295"/>
      <c r="H969" s="295"/>
      <c r="I969" s="295"/>
      <c r="J969" s="295"/>
      <c r="K969" s="295"/>
      <c r="L969" s="295"/>
      <c r="M969" s="295"/>
      <c r="N969" s="468"/>
      <c r="O969" s="295"/>
      <c r="P969" s="295"/>
      <c r="Q969" s="295"/>
      <c r="R969" s="295"/>
      <c r="S969" s="295"/>
      <c r="T969" s="295"/>
      <c r="U969" s="295"/>
      <c r="V969" s="295"/>
      <c r="W969" s="295"/>
      <c r="X969" s="295"/>
      <c r="Y969" s="411">
        <f>Y968</f>
        <v>0</v>
      </c>
      <c r="Z969" s="411">
        <f t="shared" ref="Z969" si="2890">Z968</f>
        <v>0</v>
      </c>
      <c r="AA969" s="411">
        <f t="shared" ref="AA969" si="2891">AA968</f>
        <v>0</v>
      </c>
      <c r="AB969" s="411">
        <f t="shared" ref="AB969" si="2892">AB968</f>
        <v>0</v>
      </c>
      <c r="AC969" s="411">
        <f t="shared" ref="AC969" si="2893">AC968</f>
        <v>0</v>
      </c>
      <c r="AD969" s="411">
        <f t="shared" ref="AD969" si="2894">AD968</f>
        <v>0</v>
      </c>
      <c r="AE969" s="411">
        <f t="shared" ref="AE969" si="2895">AE968</f>
        <v>0</v>
      </c>
      <c r="AF969" s="411">
        <f t="shared" ref="AF969" si="2896">AF968</f>
        <v>0</v>
      </c>
      <c r="AG969" s="411">
        <f t="shared" ref="AG969" si="2897">AG968</f>
        <v>0</v>
      </c>
      <c r="AH969" s="411">
        <f t="shared" ref="AH969" si="2898">AH968</f>
        <v>0</v>
      </c>
      <c r="AI969" s="411">
        <f t="shared" ref="AI969" si="2899">AI968</f>
        <v>0</v>
      </c>
      <c r="AJ969" s="411">
        <f t="shared" ref="AJ969" si="2900">AJ968</f>
        <v>0</v>
      </c>
      <c r="AK969" s="411">
        <f t="shared" ref="AK969" si="2901">AK968</f>
        <v>0</v>
      </c>
      <c r="AL969" s="411">
        <f t="shared" ref="AL969" si="2902">AL968</f>
        <v>0</v>
      </c>
      <c r="AM969" s="297"/>
    </row>
    <row r="970" spans="1:39" ht="15" hidden="1" customHeight="1" outlineLevel="1">
      <c r="A970" s="532"/>
      <c r="B970" s="294"/>
      <c r="C970" s="305"/>
      <c r="D970" s="291"/>
      <c r="E970" s="291"/>
      <c r="F970" s="291"/>
      <c r="G970" s="291"/>
      <c r="H970" s="291"/>
      <c r="I970" s="291"/>
      <c r="J970" s="291"/>
      <c r="K970" s="291"/>
      <c r="L970" s="291"/>
      <c r="M970" s="291"/>
      <c r="N970" s="291"/>
      <c r="O970" s="291"/>
      <c r="P970" s="291"/>
      <c r="Q970" s="291"/>
      <c r="R970" s="291"/>
      <c r="S970" s="291"/>
      <c r="T970" s="291"/>
      <c r="U970" s="291"/>
      <c r="V970" s="291"/>
      <c r="W970" s="291"/>
      <c r="X970" s="291"/>
      <c r="Y970" s="412"/>
      <c r="Z970" s="412"/>
      <c r="AA970" s="412"/>
      <c r="AB970" s="412"/>
      <c r="AC970" s="412"/>
      <c r="AD970" s="412"/>
      <c r="AE970" s="412"/>
      <c r="AF970" s="412"/>
      <c r="AG970" s="412"/>
      <c r="AH970" s="412"/>
      <c r="AI970" s="412"/>
      <c r="AJ970" s="412"/>
      <c r="AK970" s="412"/>
      <c r="AL970" s="412"/>
      <c r="AM970" s="306"/>
    </row>
    <row r="971" spans="1:39" ht="15" hidden="1" customHeight="1" outlineLevel="1">
      <c r="A971" s="532">
        <v>4</v>
      </c>
      <c r="B971" s="520" t="s">
        <v>677</v>
      </c>
      <c r="C971" s="291" t="s">
        <v>25</v>
      </c>
      <c r="D971" s="295"/>
      <c r="E971" s="295"/>
      <c r="F971" s="295"/>
      <c r="G971" s="295"/>
      <c r="H971" s="295"/>
      <c r="I971" s="295"/>
      <c r="J971" s="295"/>
      <c r="K971" s="295"/>
      <c r="L971" s="295"/>
      <c r="M971" s="295"/>
      <c r="N971" s="291"/>
      <c r="O971" s="295"/>
      <c r="P971" s="295"/>
      <c r="Q971" s="295"/>
      <c r="R971" s="295"/>
      <c r="S971" s="295"/>
      <c r="T971" s="295"/>
      <c r="U971" s="295"/>
      <c r="V971" s="295"/>
      <c r="W971" s="295"/>
      <c r="X971" s="295"/>
      <c r="Y971" s="415"/>
      <c r="Z971" s="415"/>
      <c r="AA971" s="415"/>
      <c r="AB971" s="415"/>
      <c r="AC971" s="415"/>
      <c r="AD971" s="415"/>
      <c r="AE971" s="415"/>
      <c r="AF971" s="410"/>
      <c r="AG971" s="410"/>
      <c r="AH971" s="410"/>
      <c r="AI971" s="410"/>
      <c r="AJ971" s="410"/>
      <c r="AK971" s="410"/>
      <c r="AL971" s="410"/>
      <c r="AM971" s="296">
        <f>SUM(Y971:AL971)</f>
        <v>0</v>
      </c>
    </row>
    <row r="972" spans="1:39" ht="15" hidden="1" customHeight="1" outlineLevel="1">
      <c r="A972" s="532"/>
      <c r="B972" s="294" t="s">
        <v>346</v>
      </c>
      <c r="C972" s="291" t="s">
        <v>163</v>
      </c>
      <c r="D972" s="295"/>
      <c r="E972" s="295"/>
      <c r="F972" s="295"/>
      <c r="G972" s="295"/>
      <c r="H972" s="295"/>
      <c r="I972" s="295"/>
      <c r="J972" s="295"/>
      <c r="K972" s="295"/>
      <c r="L972" s="295"/>
      <c r="M972" s="295"/>
      <c r="N972" s="468"/>
      <c r="O972" s="295"/>
      <c r="P972" s="295"/>
      <c r="Q972" s="295"/>
      <c r="R972" s="295"/>
      <c r="S972" s="295"/>
      <c r="T972" s="295"/>
      <c r="U972" s="295"/>
      <c r="V972" s="295"/>
      <c r="W972" s="295"/>
      <c r="X972" s="295"/>
      <c r="Y972" s="411">
        <f>Y971</f>
        <v>0</v>
      </c>
      <c r="Z972" s="411">
        <f t="shared" ref="Z972" si="2903">Z971</f>
        <v>0</v>
      </c>
      <c r="AA972" s="411">
        <f t="shared" ref="AA972" si="2904">AA971</f>
        <v>0</v>
      </c>
      <c r="AB972" s="411">
        <f t="shared" ref="AB972" si="2905">AB971</f>
        <v>0</v>
      </c>
      <c r="AC972" s="411">
        <f t="shared" ref="AC972" si="2906">AC971</f>
        <v>0</v>
      </c>
      <c r="AD972" s="411">
        <f t="shared" ref="AD972" si="2907">AD971</f>
        <v>0</v>
      </c>
      <c r="AE972" s="411">
        <f t="shared" ref="AE972" si="2908">AE971</f>
        <v>0</v>
      </c>
      <c r="AF972" s="411">
        <f t="shared" ref="AF972" si="2909">AF971</f>
        <v>0</v>
      </c>
      <c r="AG972" s="411">
        <f t="shared" ref="AG972" si="2910">AG971</f>
        <v>0</v>
      </c>
      <c r="AH972" s="411">
        <f t="shared" ref="AH972" si="2911">AH971</f>
        <v>0</v>
      </c>
      <c r="AI972" s="411">
        <f t="shared" ref="AI972" si="2912">AI971</f>
        <v>0</v>
      </c>
      <c r="AJ972" s="411">
        <f t="shared" ref="AJ972" si="2913">AJ971</f>
        <v>0</v>
      </c>
      <c r="AK972" s="411">
        <f t="shared" ref="AK972" si="2914">AK971</f>
        <v>0</v>
      </c>
      <c r="AL972" s="411">
        <f t="shared" ref="AL972" si="2915">AL971</f>
        <v>0</v>
      </c>
      <c r="AM972" s="297"/>
    </row>
    <row r="973" spans="1:39" ht="15" hidden="1" customHeight="1" outlineLevel="1">
      <c r="A973" s="532"/>
      <c r="B973" s="294"/>
      <c r="C973" s="305"/>
      <c r="D973" s="304"/>
      <c r="E973" s="304"/>
      <c r="F973" s="304"/>
      <c r="G973" s="304"/>
      <c r="H973" s="304"/>
      <c r="I973" s="304"/>
      <c r="J973" s="304"/>
      <c r="K973" s="304"/>
      <c r="L973" s="304"/>
      <c r="M973" s="304"/>
      <c r="N973" s="291"/>
      <c r="O973" s="304"/>
      <c r="P973" s="304"/>
      <c r="Q973" s="304"/>
      <c r="R973" s="304"/>
      <c r="S973" s="304"/>
      <c r="T973" s="304"/>
      <c r="U973" s="304"/>
      <c r="V973" s="304"/>
      <c r="W973" s="304"/>
      <c r="X973" s="304"/>
      <c r="Y973" s="412"/>
      <c r="Z973" s="412"/>
      <c r="AA973" s="412"/>
      <c r="AB973" s="412"/>
      <c r="AC973" s="412"/>
      <c r="AD973" s="412"/>
      <c r="AE973" s="412"/>
      <c r="AF973" s="412"/>
      <c r="AG973" s="412"/>
      <c r="AH973" s="412"/>
      <c r="AI973" s="412"/>
      <c r="AJ973" s="412"/>
      <c r="AK973" s="412"/>
      <c r="AL973" s="412"/>
      <c r="AM973" s="306"/>
    </row>
    <row r="974" spans="1:39" ht="15" hidden="1" customHeight="1" outlineLevel="1">
      <c r="A974" s="532">
        <v>5</v>
      </c>
      <c r="B974" s="428" t="s">
        <v>98</v>
      </c>
      <c r="C974" s="291" t="s">
        <v>25</v>
      </c>
      <c r="D974" s="295"/>
      <c r="E974" s="295"/>
      <c r="F974" s="295"/>
      <c r="G974" s="295"/>
      <c r="H974" s="295"/>
      <c r="I974" s="295"/>
      <c r="J974" s="295"/>
      <c r="K974" s="295"/>
      <c r="L974" s="295"/>
      <c r="M974" s="295"/>
      <c r="N974" s="291"/>
      <c r="O974" s="295"/>
      <c r="P974" s="295"/>
      <c r="Q974" s="295"/>
      <c r="R974" s="295"/>
      <c r="S974" s="295"/>
      <c r="T974" s="295"/>
      <c r="U974" s="295"/>
      <c r="V974" s="295"/>
      <c r="W974" s="295"/>
      <c r="X974" s="295"/>
      <c r="Y974" s="415"/>
      <c r="Z974" s="415"/>
      <c r="AA974" s="415"/>
      <c r="AB974" s="415"/>
      <c r="AC974" s="415"/>
      <c r="AD974" s="415"/>
      <c r="AE974" s="415"/>
      <c r="AF974" s="410"/>
      <c r="AG974" s="410"/>
      <c r="AH974" s="410"/>
      <c r="AI974" s="410"/>
      <c r="AJ974" s="410"/>
      <c r="AK974" s="410"/>
      <c r="AL974" s="410"/>
      <c r="AM974" s="296">
        <f>SUM(Y974:AL974)</f>
        <v>0</v>
      </c>
    </row>
    <row r="975" spans="1:39" ht="15" hidden="1" customHeight="1" outlineLevel="1">
      <c r="A975" s="532"/>
      <c r="B975" s="294" t="s">
        <v>346</v>
      </c>
      <c r="C975" s="291" t="s">
        <v>163</v>
      </c>
      <c r="D975" s="295"/>
      <c r="E975" s="295"/>
      <c r="F975" s="295"/>
      <c r="G975" s="295"/>
      <c r="H975" s="295"/>
      <c r="I975" s="295"/>
      <c r="J975" s="295"/>
      <c r="K975" s="295"/>
      <c r="L975" s="295"/>
      <c r="M975" s="295"/>
      <c r="N975" s="468"/>
      <c r="O975" s="295"/>
      <c r="P975" s="295"/>
      <c r="Q975" s="295"/>
      <c r="R975" s="295"/>
      <c r="S975" s="295"/>
      <c r="T975" s="295"/>
      <c r="U975" s="295"/>
      <c r="V975" s="295"/>
      <c r="W975" s="295"/>
      <c r="X975" s="295"/>
      <c r="Y975" s="411">
        <f>Y974</f>
        <v>0</v>
      </c>
      <c r="Z975" s="411">
        <f t="shared" ref="Z975" si="2916">Z974</f>
        <v>0</v>
      </c>
      <c r="AA975" s="411">
        <f t="shared" ref="AA975" si="2917">AA974</f>
        <v>0</v>
      </c>
      <c r="AB975" s="411">
        <f t="shared" ref="AB975" si="2918">AB974</f>
        <v>0</v>
      </c>
      <c r="AC975" s="411">
        <f t="shared" ref="AC975" si="2919">AC974</f>
        <v>0</v>
      </c>
      <c r="AD975" s="411">
        <f t="shared" ref="AD975" si="2920">AD974</f>
        <v>0</v>
      </c>
      <c r="AE975" s="411">
        <f t="shared" ref="AE975" si="2921">AE974</f>
        <v>0</v>
      </c>
      <c r="AF975" s="411">
        <f t="shared" ref="AF975" si="2922">AF974</f>
        <v>0</v>
      </c>
      <c r="AG975" s="411">
        <f t="shared" ref="AG975" si="2923">AG974</f>
        <v>0</v>
      </c>
      <c r="AH975" s="411">
        <f t="shared" ref="AH975" si="2924">AH974</f>
        <v>0</v>
      </c>
      <c r="AI975" s="411">
        <f t="shared" ref="AI975" si="2925">AI974</f>
        <v>0</v>
      </c>
      <c r="AJ975" s="411">
        <f t="shared" ref="AJ975" si="2926">AJ974</f>
        <v>0</v>
      </c>
      <c r="AK975" s="411">
        <f t="shared" ref="AK975" si="2927">AK974</f>
        <v>0</v>
      </c>
      <c r="AL975" s="411">
        <f t="shared" ref="AL975" si="2928">AL974</f>
        <v>0</v>
      </c>
      <c r="AM975" s="297"/>
    </row>
    <row r="976" spans="1:39" ht="15" hidden="1" customHeight="1" outlineLevel="1">
      <c r="A976" s="532"/>
      <c r="B976" s="294"/>
      <c r="C976" s="291"/>
      <c r="D976" s="291"/>
      <c r="E976" s="291"/>
      <c r="F976" s="291"/>
      <c r="G976" s="291"/>
      <c r="H976" s="291"/>
      <c r="I976" s="291"/>
      <c r="J976" s="291"/>
      <c r="K976" s="291"/>
      <c r="L976" s="291"/>
      <c r="M976" s="291"/>
      <c r="N976" s="291"/>
      <c r="O976" s="291"/>
      <c r="P976" s="291"/>
      <c r="Q976" s="291"/>
      <c r="R976" s="291"/>
      <c r="S976" s="291"/>
      <c r="T976" s="291"/>
      <c r="U976" s="291"/>
      <c r="V976" s="291"/>
      <c r="W976" s="291"/>
      <c r="X976" s="291"/>
      <c r="Y976" s="422"/>
      <c r="Z976" s="423"/>
      <c r="AA976" s="423"/>
      <c r="AB976" s="423"/>
      <c r="AC976" s="423"/>
      <c r="AD976" s="423"/>
      <c r="AE976" s="423"/>
      <c r="AF976" s="423"/>
      <c r="AG976" s="423"/>
      <c r="AH976" s="423"/>
      <c r="AI976" s="423"/>
      <c r="AJ976" s="423"/>
      <c r="AK976" s="423"/>
      <c r="AL976" s="423"/>
      <c r="AM976" s="297"/>
    </row>
    <row r="977" spans="1:39" ht="15.75" hidden="1" outlineLevel="1">
      <c r="A977" s="532"/>
      <c r="B977" s="319" t="s">
        <v>497</v>
      </c>
      <c r="C977" s="289"/>
      <c r="D977" s="289"/>
      <c r="E977" s="289"/>
      <c r="F977" s="289"/>
      <c r="G977" s="289"/>
      <c r="H977" s="289"/>
      <c r="I977" s="289"/>
      <c r="J977" s="289"/>
      <c r="K977" s="289"/>
      <c r="L977" s="289"/>
      <c r="M977" s="289"/>
      <c r="N977" s="290"/>
      <c r="O977" s="289"/>
      <c r="P977" s="289"/>
      <c r="Q977" s="289"/>
      <c r="R977" s="289"/>
      <c r="S977" s="289"/>
      <c r="T977" s="289"/>
      <c r="U977" s="289"/>
      <c r="V977" s="289"/>
      <c r="W977" s="289"/>
      <c r="X977" s="289"/>
      <c r="Y977" s="414"/>
      <c r="Z977" s="414"/>
      <c r="AA977" s="414"/>
      <c r="AB977" s="414"/>
      <c r="AC977" s="414"/>
      <c r="AD977" s="414"/>
      <c r="AE977" s="414"/>
      <c r="AF977" s="414"/>
      <c r="AG977" s="414"/>
      <c r="AH977" s="414"/>
      <c r="AI977" s="414"/>
      <c r="AJ977" s="414"/>
      <c r="AK977" s="414"/>
      <c r="AL977" s="414"/>
      <c r="AM977" s="292"/>
    </row>
    <row r="978" spans="1:39" ht="15" hidden="1" customHeight="1" outlineLevel="1">
      <c r="A978" s="532">
        <v>6</v>
      </c>
      <c r="B978" s="428" t="s">
        <v>99</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29">Z978</f>
        <v>0</v>
      </c>
      <c r="AA979" s="411">
        <f t="shared" ref="AA979" si="2930">AA978</f>
        <v>0</v>
      </c>
      <c r="AB979" s="411">
        <f t="shared" ref="AB979" si="2931">AB978</f>
        <v>0</v>
      </c>
      <c r="AC979" s="411">
        <f t="shared" ref="AC979" si="2932">AC978</f>
        <v>0</v>
      </c>
      <c r="AD979" s="411">
        <f t="shared" ref="AD979" si="2933">AD978</f>
        <v>0</v>
      </c>
      <c r="AE979" s="411">
        <f t="shared" ref="AE979" si="2934">AE978</f>
        <v>0</v>
      </c>
      <c r="AF979" s="411">
        <f t="shared" ref="AF979" si="2935">AF978</f>
        <v>0</v>
      </c>
      <c r="AG979" s="411">
        <f t="shared" ref="AG979" si="2936">AG978</f>
        <v>0</v>
      </c>
      <c r="AH979" s="411">
        <f t="shared" ref="AH979" si="2937">AH978</f>
        <v>0</v>
      </c>
      <c r="AI979" s="411">
        <f t="shared" ref="AI979" si="2938">AI978</f>
        <v>0</v>
      </c>
      <c r="AJ979" s="411">
        <f t="shared" ref="AJ979" si="2939">AJ978</f>
        <v>0</v>
      </c>
      <c r="AK979" s="411">
        <f t="shared" ref="AK979" si="2940">AK978</f>
        <v>0</v>
      </c>
      <c r="AL979" s="411">
        <f t="shared" ref="AL979" si="2941">AL978</f>
        <v>0</v>
      </c>
      <c r="AM979" s="311"/>
    </row>
    <row r="980" spans="1:39" ht="15" hidden="1" customHeight="1" outlineLevel="1">
      <c r="A980" s="532"/>
      <c r="B980" s="310"/>
      <c r="C980" s="312"/>
      <c r="D980" s="291"/>
      <c r="E980" s="291"/>
      <c r="F980" s="291"/>
      <c r="G980" s="291"/>
      <c r="H980" s="291"/>
      <c r="I980" s="291"/>
      <c r="J980" s="291"/>
      <c r="K980" s="291"/>
      <c r="L980" s="291"/>
      <c r="M980" s="291"/>
      <c r="N980" s="291"/>
      <c r="O980" s="291"/>
      <c r="P980" s="291"/>
      <c r="Q980" s="291"/>
      <c r="R980" s="291"/>
      <c r="S980" s="291"/>
      <c r="T980" s="291"/>
      <c r="U980" s="291"/>
      <c r="V980" s="291"/>
      <c r="W980" s="291"/>
      <c r="X980" s="291"/>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7</v>
      </c>
      <c r="B981" s="428" t="s">
        <v>100</v>
      </c>
      <c r="C981" s="291" t="s">
        <v>25</v>
      </c>
      <c r="D981" s="295"/>
      <c r="E981" s="295"/>
      <c r="F981" s="295"/>
      <c r="G981" s="295"/>
      <c r="H981" s="295"/>
      <c r="I981" s="295"/>
      <c r="J981" s="295"/>
      <c r="K981" s="295"/>
      <c r="L981" s="295"/>
      <c r="M981" s="295"/>
      <c r="N981" s="295">
        <v>12</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12</v>
      </c>
      <c r="O982" s="295"/>
      <c r="P982" s="295"/>
      <c r="Q982" s="295"/>
      <c r="R982" s="295"/>
      <c r="S982" s="295"/>
      <c r="T982" s="295"/>
      <c r="U982" s="295"/>
      <c r="V982" s="295"/>
      <c r="W982" s="295"/>
      <c r="X982" s="295"/>
      <c r="Y982" s="411">
        <f>Y981</f>
        <v>0</v>
      </c>
      <c r="Z982" s="411">
        <f t="shared" ref="Z982" si="2942">Z981</f>
        <v>0</v>
      </c>
      <c r="AA982" s="411">
        <f t="shared" ref="AA982" si="2943">AA981</f>
        <v>0</v>
      </c>
      <c r="AB982" s="411">
        <f t="shared" ref="AB982" si="2944">AB981</f>
        <v>0</v>
      </c>
      <c r="AC982" s="411">
        <f t="shared" ref="AC982" si="2945">AC981</f>
        <v>0</v>
      </c>
      <c r="AD982" s="411">
        <f t="shared" ref="AD982" si="2946">AD981</f>
        <v>0</v>
      </c>
      <c r="AE982" s="411">
        <f t="shared" ref="AE982" si="2947">AE981</f>
        <v>0</v>
      </c>
      <c r="AF982" s="411">
        <f t="shared" ref="AF982" si="2948">AF981</f>
        <v>0</v>
      </c>
      <c r="AG982" s="411">
        <f t="shared" ref="AG982" si="2949">AG981</f>
        <v>0</v>
      </c>
      <c r="AH982" s="411">
        <f t="shared" ref="AH982" si="2950">AH981</f>
        <v>0</v>
      </c>
      <c r="AI982" s="411">
        <f t="shared" ref="AI982" si="2951">AI981</f>
        <v>0</v>
      </c>
      <c r="AJ982" s="411">
        <f t="shared" ref="AJ982" si="2952">AJ981</f>
        <v>0</v>
      </c>
      <c r="AK982" s="411">
        <f t="shared" ref="AK982" si="2953">AK981</f>
        <v>0</v>
      </c>
      <c r="AL982" s="411">
        <f t="shared" ref="AL982" si="2954">AL981</f>
        <v>0</v>
      </c>
      <c r="AM982" s="311"/>
    </row>
    <row r="983" spans="1:39" ht="15" hidden="1" customHeight="1" outlineLevel="1">
      <c r="A983" s="532"/>
      <c r="B983" s="314"/>
      <c r="C983" s="312"/>
      <c r="D983" s="291"/>
      <c r="E983" s="291"/>
      <c r="F983" s="291"/>
      <c r="G983" s="291"/>
      <c r="H983" s="291"/>
      <c r="I983" s="291"/>
      <c r="J983" s="291"/>
      <c r="K983" s="291"/>
      <c r="L983" s="291"/>
      <c r="M983" s="291"/>
      <c r="N983" s="291"/>
      <c r="O983" s="291"/>
      <c r="P983" s="291"/>
      <c r="Q983" s="291"/>
      <c r="R983" s="291"/>
      <c r="S983" s="291"/>
      <c r="T983" s="291"/>
      <c r="U983" s="291"/>
      <c r="V983" s="291"/>
      <c r="W983" s="291"/>
      <c r="X983" s="291"/>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v>8</v>
      </c>
      <c r="B984" s="428" t="s">
        <v>101</v>
      </c>
      <c r="C984" s="291" t="s">
        <v>25</v>
      </c>
      <c r="D984" s="295"/>
      <c r="E984" s="295"/>
      <c r="F984" s="295"/>
      <c r="G984" s="295"/>
      <c r="H984" s="295"/>
      <c r="I984" s="295"/>
      <c r="J984" s="295"/>
      <c r="K984" s="295"/>
      <c r="L984" s="295"/>
      <c r="M984" s="295"/>
      <c r="N984" s="295">
        <v>12</v>
      </c>
      <c r="O984" s="295"/>
      <c r="P984" s="295"/>
      <c r="Q984" s="295"/>
      <c r="R984" s="295"/>
      <c r="S984" s="295"/>
      <c r="T984" s="295"/>
      <c r="U984" s="295"/>
      <c r="V984" s="295"/>
      <c r="W984" s="295"/>
      <c r="X984" s="295"/>
      <c r="Y984" s="415"/>
      <c r="Z984" s="415"/>
      <c r="AA984" s="415"/>
      <c r="AB984" s="415"/>
      <c r="AC984" s="415"/>
      <c r="AD984" s="415"/>
      <c r="AE984" s="415"/>
      <c r="AF984" s="415"/>
      <c r="AG984" s="415"/>
      <c r="AH984" s="415"/>
      <c r="AI984" s="415"/>
      <c r="AJ984" s="415"/>
      <c r="AK984" s="415"/>
      <c r="AL984" s="415"/>
      <c r="AM984" s="296">
        <f>SUM(Y984:AL984)</f>
        <v>0</v>
      </c>
    </row>
    <row r="985" spans="1:39" ht="15" hidden="1" customHeight="1" outlineLevel="1">
      <c r="A985" s="532"/>
      <c r="B985" s="294" t="s">
        <v>346</v>
      </c>
      <c r="C985" s="291" t="s">
        <v>163</v>
      </c>
      <c r="D985" s="295"/>
      <c r="E985" s="295"/>
      <c r="F985" s="295"/>
      <c r="G985" s="295"/>
      <c r="H985" s="295"/>
      <c r="I985" s="295"/>
      <c r="J985" s="295"/>
      <c r="K985" s="295"/>
      <c r="L985" s="295"/>
      <c r="M985" s="295"/>
      <c r="N985" s="295">
        <f>N984</f>
        <v>12</v>
      </c>
      <c r="O985" s="295"/>
      <c r="P985" s="295"/>
      <c r="Q985" s="295"/>
      <c r="R985" s="295"/>
      <c r="S985" s="295"/>
      <c r="T985" s="295"/>
      <c r="U985" s="295"/>
      <c r="V985" s="295"/>
      <c r="W985" s="295"/>
      <c r="X985" s="295"/>
      <c r="Y985" s="411">
        <f>Y984</f>
        <v>0</v>
      </c>
      <c r="Z985" s="411">
        <f t="shared" ref="Z985" si="2955">Z984</f>
        <v>0</v>
      </c>
      <c r="AA985" s="411">
        <f t="shared" ref="AA985" si="2956">AA984</f>
        <v>0</v>
      </c>
      <c r="AB985" s="411">
        <f t="shared" ref="AB985" si="2957">AB984</f>
        <v>0</v>
      </c>
      <c r="AC985" s="411">
        <f t="shared" ref="AC985" si="2958">AC984</f>
        <v>0</v>
      </c>
      <c r="AD985" s="411">
        <f t="shared" ref="AD985" si="2959">AD984</f>
        <v>0</v>
      </c>
      <c r="AE985" s="411">
        <f t="shared" ref="AE985" si="2960">AE984</f>
        <v>0</v>
      </c>
      <c r="AF985" s="411">
        <f t="shared" ref="AF985" si="2961">AF984</f>
        <v>0</v>
      </c>
      <c r="AG985" s="411">
        <f t="shared" ref="AG985" si="2962">AG984</f>
        <v>0</v>
      </c>
      <c r="AH985" s="411">
        <f t="shared" ref="AH985" si="2963">AH984</f>
        <v>0</v>
      </c>
      <c r="AI985" s="411">
        <f t="shared" ref="AI985" si="2964">AI984</f>
        <v>0</v>
      </c>
      <c r="AJ985" s="411">
        <f t="shared" ref="AJ985" si="2965">AJ984</f>
        <v>0</v>
      </c>
      <c r="AK985" s="411">
        <f t="shared" ref="AK985" si="2966">AK984</f>
        <v>0</v>
      </c>
      <c r="AL985" s="411">
        <f t="shared" ref="AL985" si="2967">AL984</f>
        <v>0</v>
      </c>
      <c r="AM985" s="311"/>
    </row>
    <row r="986" spans="1:39" ht="15" hidden="1" customHeight="1" outlineLevel="1">
      <c r="A986" s="532"/>
      <c r="B986" s="314"/>
      <c r="C986" s="312"/>
      <c r="D986" s="316"/>
      <c r="E986" s="316"/>
      <c r="F986" s="316"/>
      <c r="G986" s="316"/>
      <c r="H986" s="316"/>
      <c r="I986" s="316"/>
      <c r="J986" s="316"/>
      <c r="K986" s="316"/>
      <c r="L986" s="316"/>
      <c r="M986" s="316"/>
      <c r="N986" s="291"/>
      <c r="O986" s="316"/>
      <c r="P986" s="316"/>
      <c r="Q986" s="316"/>
      <c r="R986" s="316"/>
      <c r="S986" s="316"/>
      <c r="T986" s="316"/>
      <c r="U986" s="316"/>
      <c r="V986" s="316"/>
      <c r="W986" s="316"/>
      <c r="X986" s="316"/>
      <c r="Y986" s="416"/>
      <c r="Z986" s="417"/>
      <c r="AA986" s="416"/>
      <c r="AB986" s="416"/>
      <c r="AC986" s="416"/>
      <c r="AD986" s="416"/>
      <c r="AE986" s="416"/>
      <c r="AF986" s="416"/>
      <c r="AG986" s="416"/>
      <c r="AH986" s="416"/>
      <c r="AI986" s="416"/>
      <c r="AJ986" s="416"/>
      <c r="AK986" s="416"/>
      <c r="AL986" s="416"/>
      <c r="AM986" s="313"/>
    </row>
    <row r="987" spans="1:39" ht="15" hidden="1" customHeight="1" outlineLevel="1">
      <c r="A987" s="532">
        <v>9</v>
      </c>
      <c r="B987" s="428" t="s">
        <v>102</v>
      </c>
      <c r="C987" s="291" t="s">
        <v>25</v>
      </c>
      <c r="D987" s="295"/>
      <c r="E987" s="295"/>
      <c r="F987" s="295"/>
      <c r="G987" s="295"/>
      <c r="H987" s="295"/>
      <c r="I987" s="295"/>
      <c r="J987" s="295"/>
      <c r="K987" s="295"/>
      <c r="L987" s="295"/>
      <c r="M987" s="295"/>
      <c r="N987" s="295">
        <v>12</v>
      </c>
      <c r="O987" s="295"/>
      <c r="P987" s="295"/>
      <c r="Q987" s="295"/>
      <c r="R987" s="295"/>
      <c r="S987" s="295"/>
      <c r="T987" s="295"/>
      <c r="U987" s="295"/>
      <c r="V987" s="295"/>
      <c r="W987" s="295"/>
      <c r="X987" s="295"/>
      <c r="Y987" s="415"/>
      <c r="Z987" s="415"/>
      <c r="AA987" s="415"/>
      <c r="AB987" s="415"/>
      <c r="AC987" s="415"/>
      <c r="AD987" s="415"/>
      <c r="AE987" s="415"/>
      <c r="AF987" s="415"/>
      <c r="AG987" s="415"/>
      <c r="AH987" s="415"/>
      <c r="AI987" s="415"/>
      <c r="AJ987" s="415"/>
      <c r="AK987" s="415"/>
      <c r="AL987" s="415"/>
      <c r="AM987" s="296">
        <f>SUM(Y987:AL987)</f>
        <v>0</v>
      </c>
    </row>
    <row r="988" spans="1:39" ht="15" hidden="1" customHeight="1" outlineLevel="1">
      <c r="A988" s="532"/>
      <c r="B988" s="294" t="s">
        <v>346</v>
      </c>
      <c r="C988" s="291" t="s">
        <v>163</v>
      </c>
      <c r="D988" s="295"/>
      <c r="E988" s="295"/>
      <c r="F988" s="295"/>
      <c r="G988" s="295"/>
      <c r="H988" s="295"/>
      <c r="I988" s="295"/>
      <c r="J988" s="295"/>
      <c r="K988" s="295"/>
      <c r="L988" s="295"/>
      <c r="M988" s="295"/>
      <c r="N988" s="295">
        <f>N987</f>
        <v>12</v>
      </c>
      <c r="O988" s="295"/>
      <c r="P988" s="295"/>
      <c r="Q988" s="295"/>
      <c r="R988" s="295"/>
      <c r="S988" s="295"/>
      <c r="T988" s="295"/>
      <c r="U988" s="295"/>
      <c r="V988" s="295"/>
      <c r="W988" s="295"/>
      <c r="X988" s="295"/>
      <c r="Y988" s="411">
        <f>Y987</f>
        <v>0</v>
      </c>
      <c r="Z988" s="411">
        <f t="shared" ref="Z988" si="2968">Z987</f>
        <v>0</v>
      </c>
      <c r="AA988" s="411">
        <f t="shared" ref="AA988" si="2969">AA987</f>
        <v>0</v>
      </c>
      <c r="AB988" s="411">
        <f t="shared" ref="AB988" si="2970">AB987</f>
        <v>0</v>
      </c>
      <c r="AC988" s="411">
        <f t="shared" ref="AC988" si="2971">AC987</f>
        <v>0</v>
      </c>
      <c r="AD988" s="411">
        <f t="shared" ref="AD988" si="2972">AD987</f>
        <v>0</v>
      </c>
      <c r="AE988" s="411">
        <f t="shared" ref="AE988" si="2973">AE987</f>
        <v>0</v>
      </c>
      <c r="AF988" s="411">
        <f t="shared" ref="AF988" si="2974">AF987</f>
        <v>0</v>
      </c>
      <c r="AG988" s="411">
        <f t="shared" ref="AG988" si="2975">AG987</f>
        <v>0</v>
      </c>
      <c r="AH988" s="411">
        <f t="shared" ref="AH988" si="2976">AH987</f>
        <v>0</v>
      </c>
      <c r="AI988" s="411">
        <f t="shared" ref="AI988" si="2977">AI987</f>
        <v>0</v>
      </c>
      <c r="AJ988" s="411">
        <f t="shared" ref="AJ988" si="2978">AJ987</f>
        <v>0</v>
      </c>
      <c r="AK988" s="411">
        <f t="shared" ref="AK988" si="2979">AK987</f>
        <v>0</v>
      </c>
      <c r="AL988" s="411">
        <f t="shared" ref="AL988" si="2980">AL987</f>
        <v>0</v>
      </c>
      <c r="AM988" s="311"/>
    </row>
    <row r="989" spans="1:39" ht="15" hidden="1" customHeight="1" outlineLevel="1">
      <c r="A989" s="532"/>
      <c r="B989" s="314"/>
      <c r="C989" s="312"/>
      <c r="D989" s="316"/>
      <c r="E989" s="316"/>
      <c r="F989" s="316"/>
      <c r="G989" s="316"/>
      <c r="H989" s="316"/>
      <c r="I989" s="316"/>
      <c r="J989" s="316"/>
      <c r="K989" s="316"/>
      <c r="L989" s="316"/>
      <c r="M989" s="316"/>
      <c r="N989" s="291"/>
      <c r="O989" s="316"/>
      <c r="P989" s="316"/>
      <c r="Q989" s="316"/>
      <c r="R989" s="316"/>
      <c r="S989" s="316"/>
      <c r="T989" s="316"/>
      <c r="U989" s="316"/>
      <c r="V989" s="316"/>
      <c r="W989" s="316"/>
      <c r="X989" s="316"/>
      <c r="Y989" s="416"/>
      <c r="Z989" s="416"/>
      <c r="AA989" s="416"/>
      <c r="AB989" s="416"/>
      <c r="AC989" s="416"/>
      <c r="AD989" s="416"/>
      <c r="AE989" s="416"/>
      <c r="AF989" s="416"/>
      <c r="AG989" s="416"/>
      <c r="AH989" s="416"/>
      <c r="AI989" s="416"/>
      <c r="AJ989" s="416"/>
      <c r="AK989" s="416"/>
      <c r="AL989" s="416"/>
      <c r="AM989" s="313"/>
    </row>
    <row r="990" spans="1:39" ht="15" hidden="1" customHeight="1" outlineLevel="1">
      <c r="A990" s="532">
        <v>10</v>
      </c>
      <c r="B990" s="428" t="s">
        <v>103</v>
      </c>
      <c r="C990" s="291" t="s">
        <v>25</v>
      </c>
      <c r="D990" s="295"/>
      <c r="E990" s="295"/>
      <c r="F990" s="295"/>
      <c r="G990" s="295"/>
      <c r="H990" s="295"/>
      <c r="I990" s="295"/>
      <c r="J990" s="295"/>
      <c r="K990" s="295"/>
      <c r="L990" s="295"/>
      <c r="M990" s="295"/>
      <c r="N990" s="295">
        <v>3</v>
      </c>
      <c r="O990" s="295"/>
      <c r="P990" s="295"/>
      <c r="Q990" s="295"/>
      <c r="R990" s="295"/>
      <c r="S990" s="295"/>
      <c r="T990" s="295"/>
      <c r="U990" s="295"/>
      <c r="V990" s="295"/>
      <c r="W990" s="295"/>
      <c r="X990" s="295"/>
      <c r="Y990" s="415"/>
      <c r="Z990" s="415"/>
      <c r="AA990" s="415"/>
      <c r="AB990" s="415"/>
      <c r="AC990" s="415"/>
      <c r="AD990" s="415"/>
      <c r="AE990" s="415"/>
      <c r="AF990" s="415"/>
      <c r="AG990" s="415"/>
      <c r="AH990" s="415"/>
      <c r="AI990" s="415"/>
      <c r="AJ990" s="415"/>
      <c r="AK990" s="415"/>
      <c r="AL990" s="415"/>
      <c r="AM990" s="296">
        <f>SUM(Y990:AL990)</f>
        <v>0</v>
      </c>
    </row>
    <row r="991" spans="1:39" ht="15" hidden="1" customHeight="1" outlineLevel="1">
      <c r="A991" s="532"/>
      <c r="B991" s="294" t="s">
        <v>346</v>
      </c>
      <c r="C991" s="291" t="s">
        <v>163</v>
      </c>
      <c r="D991" s="295"/>
      <c r="E991" s="295"/>
      <c r="F991" s="295"/>
      <c r="G991" s="295"/>
      <c r="H991" s="295"/>
      <c r="I991" s="295"/>
      <c r="J991" s="295"/>
      <c r="K991" s="295"/>
      <c r="L991" s="295"/>
      <c r="M991" s="295"/>
      <c r="N991" s="295">
        <f>N990</f>
        <v>3</v>
      </c>
      <c r="O991" s="295"/>
      <c r="P991" s="295"/>
      <c r="Q991" s="295"/>
      <c r="R991" s="295"/>
      <c r="S991" s="295"/>
      <c r="T991" s="295"/>
      <c r="U991" s="295"/>
      <c r="V991" s="295"/>
      <c r="W991" s="295"/>
      <c r="X991" s="295"/>
      <c r="Y991" s="411">
        <f>Y990</f>
        <v>0</v>
      </c>
      <c r="Z991" s="411">
        <f t="shared" ref="Z991" si="2981">Z990</f>
        <v>0</v>
      </c>
      <c r="AA991" s="411">
        <f t="shared" ref="AA991" si="2982">AA990</f>
        <v>0</v>
      </c>
      <c r="AB991" s="411">
        <f t="shared" ref="AB991" si="2983">AB990</f>
        <v>0</v>
      </c>
      <c r="AC991" s="411">
        <f t="shared" ref="AC991" si="2984">AC990</f>
        <v>0</v>
      </c>
      <c r="AD991" s="411">
        <f t="shared" ref="AD991" si="2985">AD990</f>
        <v>0</v>
      </c>
      <c r="AE991" s="411">
        <f t="shared" ref="AE991" si="2986">AE990</f>
        <v>0</v>
      </c>
      <c r="AF991" s="411">
        <f t="shared" ref="AF991" si="2987">AF990</f>
        <v>0</v>
      </c>
      <c r="AG991" s="411">
        <f t="shared" ref="AG991" si="2988">AG990</f>
        <v>0</v>
      </c>
      <c r="AH991" s="411">
        <f t="shared" ref="AH991" si="2989">AH990</f>
        <v>0</v>
      </c>
      <c r="AI991" s="411">
        <f t="shared" ref="AI991" si="2990">AI990</f>
        <v>0</v>
      </c>
      <c r="AJ991" s="411">
        <f t="shared" ref="AJ991" si="2991">AJ990</f>
        <v>0</v>
      </c>
      <c r="AK991" s="411">
        <f t="shared" ref="AK991" si="2992">AK990</f>
        <v>0</v>
      </c>
      <c r="AL991" s="411">
        <f t="shared" ref="AL991" si="2993">AL990</f>
        <v>0</v>
      </c>
      <c r="AM991" s="311"/>
    </row>
    <row r="992" spans="1:39" ht="15" hidden="1" customHeight="1" outlineLevel="1">
      <c r="A992" s="532"/>
      <c r="B992" s="314"/>
      <c r="C992" s="312"/>
      <c r="D992" s="316"/>
      <c r="E992" s="316"/>
      <c r="F992" s="316"/>
      <c r="G992" s="316"/>
      <c r="H992" s="316"/>
      <c r="I992" s="316"/>
      <c r="J992" s="316"/>
      <c r="K992" s="316"/>
      <c r="L992" s="316"/>
      <c r="M992" s="316"/>
      <c r="N992" s="291"/>
      <c r="O992" s="316"/>
      <c r="P992" s="316"/>
      <c r="Q992" s="316"/>
      <c r="R992" s="316"/>
      <c r="S992" s="316"/>
      <c r="T992" s="316"/>
      <c r="U992" s="316"/>
      <c r="V992" s="316"/>
      <c r="W992" s="316"/>
      <c r="X992" s="316"/>
      <c r="Y992" s="416"/>
      <c r="Z992" s="417"/>
      <c r="AA992" s="416"/>
      <c r="AB992" s="416"/>
      <c r="AC992" s="416"/>
      <c r="AD992" s="416"/>
      <c r="AE992" s="416"/>
      <c r="AF992" s="416"/>
      <c r="AG992" s="416"/>
      <c r="AH992" s="416"/>
      <c r="AI992" s="416"/>
      <c r="AJ992" s="416"/>
      <c r="AK992" s="416"/>
      <c r="AL992" s="416"/>
      <c r="AM992" s="313"/>
    </row>
    <row r="993" spans="1:40" ht="15" hidden="1" customHeight="1" outlineLevel="1">
      <c r="A993" s="532"/>
      <c r="B993" s="288" t="s">
        <v>10</v>
      </c>
      <c r="C993" s="289"/>
      <c r="D993" s="289"/>
      <c r="E993" s="289"/>
      <c r="F993" s="289"/>
      <c r="G993" s="289"/>
      <c r="H993" s="289"/>
      <c r="I993" s="289"/>
      <c r="J993" s="289"/>
      <c r="K993" s="289"/>
      <c r="L993" s="289"/>
      <c r="M993" s="289"/>
      <c r="N993" s="290"/>
      <c r="O993" s="289"/>
      <c r="P993" s="289"/>
      <c r="Q993" s="289"/>
      <c r="R993" s="289"/>
      <c r="S993" s="289"/>
      <c r="T993" s="289"/>
      <c r="U993" s="289"/>
      <c r="V993" s="289"/>
      <c r="W993" s="289"/>
      <c r="X993" s="289"/>
      <c r="Y993" s="414"/>
      <c r="Z993" s="414"/>
      <c r="AA993" s="414"/>
      <c r="AB993" s="414"/>
      <c r="AC993" s="414"/>
      <c r="AD993" s="414"/>
      <c r="AE993" s="414"/>
      <c r="AF993" s="414"/>
      <c r="AG993" s="414"/>
      <c r="AH993" s="414"/>
      <c r="AI993" s="414"/>
      <c r="AJ993" s="414"/>
      <c r="AK993" s="414"/>
      <c r="AL993" s="414"/>
      <c r="AM993" s="292"/>
    </row>
    <row r="994" spans="1:40" ht="15" hidden="1" customHeight="1" outlineLevel="1">
      <c r="A994" s="532">
        <v>11</v>
      </c>
      <c r="B994" s="428" t="s">
        <v>104</v>
      </c>
      <c r="C994" s="291" t="s">
        <v>25</v>
      </c>
      <c r="D994" s="295"/>
      <c r="E994" s="295"/>
      <c r="F994" s="295"/>
      <c r="G994" s="295"/>
      <c r="H994" s="295"/>
      <c r="I994" s="295"/>
      <c r="J994" s="295"/>
      <c r="K994" s="295"/>
      <c r="L994" s="295"/>
      <c r="M994" s="295"/>
      <c r="N994" s="295">
        <v>12</v>
      </c>
      <c r="O994" s="295"/>
      <c r="P994" s="295"/>
      <c r="Q994" s="295"/>
      <c r="R994" s="295"/>
      <c r="S994" s="295"/>
      <c r="T994" s="295"/>
      <c r="U994" s="295"/>
      <c r="V994" s="295"/>
      <c r="W994" s="295"/>
      <c r="X994" s="295"/>
      <c r="Y994" s="426"/>
      <c r="Z994" s="415"/>
      <c r="AA994" s="415"/>
      <c r="AB994" s="415"/>
      <c r="AC994" s="415"/>
      <c r="AD994" s="415"/>
      <c r="AE994" s="415"/>
      <c r="AF994" s="415"/>
      <c r="AG994" s="415"/>
      <c r="AH994" s="415"/>
      <c r="AI994" s="415"/>
      <c r="AJ994" s="415"/>
      <c r="AK994" s="415"/>
      <c r="AL994" s="415"/>
      <c r="AM994" s="296">
        <f>SUM(Y994:AL994)</f>
        <v>0</v>
      </c>
    </row>
    <row r="995" spans="1:40" ht="15" hidden="1" customHeight="1" outlineLevel="1">
      <c r="A995" s="532"/>
      <c r="B995" s="294" t="s">
        <v>346</v>
      </c>
      <c r="C995" s="291" t="s">
        <v>163</v>
      </c>
      <c r="D995" s="295"/>
      <c r="E995" s="295"/>
      <c r="F995" s="295"/>
      <c r="G995" s="295"/>
      <c r="H995" s="295"/>
      <c r="I995" s="295"/>
      <c r="J995" s="295"/>
      <c r="K995" s="295"/>
      <c r="L995" s="295"/>
      <c r="M995" s="295"/>
      <c r="N995" s="295">
        <f>N994</f>
        <v>12</v>
      </c>
      <c r="O995" s="295"/>
      <c r="P995" s="295"/>
      <c r="Q995" s="295"/>
      <c r="R995" s="295"/>
      <c r="S995" s="295"/>
      <c r="T995" s="295"/>
      <c r="U995" s="295"/>
      <c r="V995" s="295"/>
      <c r="W995" s="295"/>
      <c r="X995" s="295"/>
      <c r="Y995" s="411">
        <f>Y994</f>
        <v>0</v>
      </c>
      <c r="Z995" s="411">
        <f t="shared" ref="Z995" si="2994">Z994</f>
        <v>0</v>
      </c>
      <c r="AA995" s="411">
        <f t="shared" ref="AA995" si="2995">AA994</f>
        <v>0</v>
      </c>
      <c r="AB995" s="411">
        <f t="shared" ref="AB995" si="2996">AB994</f>
        <v>0</v>
      </c>
      <c r="AC995" s="411">
        <f t="shared" ref="AC995" si="2997">AC994</f>
        <v>0</v>
      </c>
      <c r="AD995" s="411">
        <f t="shared" ref="AD995" si="2998">AD994</f>
        <v>0</v>
      </c>
      <c r="AE995" s="411">
        <f t="shared" ref="AE995" si="2999">AE994</f>
        <v>0</v>
      </c>
      <c r="AF995" s="411">
        <f t="shared" ref="AF995" si="3000">AF994</f>
        <v>0</v>
      </c>
      <c r="AG995" s="411">
        <f t="shared" ref="AG995" si="3001">AG994</f>
        <v>0</v>
      </c>
      <c r="AH995" s="411">
        <f t="shared" ref="AH995" si="3002">AH994</f>
        <v>0</v>
      </c>
      <c r="AI995" s="411">
        <f t="shared" ref="AI995" si="3003">AI994</f>
        <v>0</v>
      </c>
      <c r="AJ995" s="411">
        <f t="shared" ref="AJ995" si="3004">AJ994</f>
        <v>0</v>
      </c>
      <c r="AK995" s="411">
        <f t="shared" ref="AK995" si="3005">AK994</f>
        <v>0</v>
      </c>
      <c r="AL995" s="411">
        <f t="shared" ref="AL995" si="3006">AL994</f>
        <v>0</v>
      </c>
      <c r="AM995" s="297"/>
    </row>
    <row r="996" spans="1:40" ht="15" hidden="1" customHeight="1" outlineLevel="1">
      <c r="A996" s="532"/>
      <c r="B996" s="315"/>
      <c r="C996" s="305"/>
      <c r="D996" s="291"/>
      <c r="E996" s="291"/>
      <c r="F996" s="291"/>
      <c r="G996" s="291"/>
      <c r="H996" s="291"/>
      <c r="I996" s="291"/>
      <c r="J996" s="291"/>
      <c r="K996" s="291"/>
      <c r="L996" s="291"/>
      <c r="M996" s="291"/>
      <c r="N996" s="291"/>
      <c r="O996" s="291"/>
      <c r="P996" s="291"/>
      <c r="Q996" s="291"/>
      <c r="R996" s="291"/>
      <c r="S996" s="291"/>
      <c r="T996" s="291"/>
      <c r="U996" s="291"/>
      <c r="V996" s="291"/>
      <c r="W996" s="291"/>
      <c r="X996" s="291"/>
      <c r="Y996" s="412"/>
      <c r="Z996" s="421"/>
      <c r="AA996" s="421"/>
      <c r="AB996" s="421"/>
      <c r="AC996" s="421"/>
      <c r="AD996" s="421"/>
      <c r="AE996" s="421"/>
      <c r="AF996" s="421"/>
      <c r="AG996" s="421"/>
      <c r="AH996" s="421"/>
      <c r="AI996" s="421"/>
      <c r="AJ996" s="421"/>
      <c r="AK996" s="421"/>
      <c r="AL996" s="421"/>
      <c r="AM996" s="306"/>
    </row>
    <row r="997" spans="1:40" ht="28.5" hidden="1" customHeight="1" outlineLevel="1">
      <c r="A997" s="532">
        <v>12</v>
      </c>
      <c r="B997" s="428" t="s">
        <v>105</v>
      </c>
      <c r="C997" s="291" t="s">
        <v>25</v>
      </c>
      <c r="D997" s="295"/>
      <c r="E997" s="295"/>
      <c r="F997" s="295"/>
      <c r="G997" s="295"/>
      <c r="H997" s="295"/>
      <c r="I997" s="295"/>
      <c r="J997" s="295"/>
      <c r="K997" s="295"/>
      <c r="L997" s="295"/>
      <c r="M997" s="295"/>
      <c r="N997" s="295">
        <v>12</v>
      </c>
      <c r="O997" s="295"/>
      <c r="P997" s="295"/>
      <c r="Q997" s="295"/>
      <c r="R997" s="295"/>
      <c r="S997" s="295"/>
      <c r="T997" s="295"/>
      <c r="U997" s="295"/>
      <c r="V997" s="295"/>
      <c r="W997" s="295"/>
      <c r="X997" s="295"/>
      <c r="Y997" s="410"/>
      <c r="Z997" s="415"/>
      <c r="AA997" s="415"/>
      <c r="AB997" s="415"/>
      <c r="AC997" s="415"/>
      <c r="AD997" s="415"/>
      <c r="AE997" s="415"/>
      <c r="AF997" s="415"/>
      <c r="AG997" s="415"/>
      <c r="AH997" s="415"/>
      <c r="AI997" s="415"/>
      <c r="AJ997" s="415"/>
      <c r="AK997" s="415"/>
      <c r="AL997" s="415"/>
      <c r="AM997" s="296">
        <f>SUM(Y997:AL997)</f>
        <v>0</v>
      </c>
    </row>
    <row r="998" spans="1:40" ht="15" hidden="1" customHeight="1" outlineLevel="1">
      <c r="A998" s="532"/>
      <c r="B998" s="294" t="s">
        <v>346</v>
      </c>
      <c r="C998" s="291" t="s">
        <v>163</v>
      </c>
      <c r="D998" s="295"/>
      <c r="E998" s="295"/>
      <c r="F998" s="295"/>
      <c r="G998" s="295"/>
      <c r="H998" s="295"/>
      <c r="I998" s="295"/>
      <c r="J998" s="295"/>
      <c r="K998" s="295"/>
      <c r="L998" s="295"/>
      <c r="M998" s="295"/>
      <c r="N998" s="295">
        <f>N997</f>
        <v>12</v>
      </c>
      <c r="O998" s="295"/>
      <c r="P998" s="295"/>
      <c r="Q998" s="295"/>
      <c r="R998" s="295"/>
      <c r="S998" s="295"/>
      <c r="T998" s="295"/>
      <c r="U998" s="295"/>
      <c r="V998" s="295"/>
      <c r="W998" s="295"/>
      <c r="X998" s="295"/>
      <c r="Y998" s="411">
        <f>Y997</f>
        <v>0</v>
      </c>
      <c r="Z998" s="411">
        <f t="shared" ref="Z998" si="3007">Z997</f>
        <v>0</v>
      </c>
      <c r="AA998" s="411">
        <f t="shared" ref="AA998" si="3008">AA997</f>
        <v>0</v>
      </c>
      <c r="AB998" s="411">
        <f t="shared" ref="AB998" si="3009">AB997</f>
        <v>0</v>
      </c>
      <c r="AC998" s="411">
        <f t="shared" ref="AC998" si="3010">AC997</f>
        <v>0</v>
      </c>
      <c r="AD998" s="411">
        <f t="shared" ref="AD998" si="3011">AD997</f>
        <v>0</v>
      </c>
      <c r="AE998" s="411">
        <f t="shared" ref="AE998" si="3012">AE997</f>
        <v>0</v>
      </c>
      <c r="AF998" s="411">
        <f t="shared" ref="AF998" si="3013">AF997</f>
        <v>0</v>
      </c>
      <c r="AG998" s="411">
        <f t="shared" ref="AG998" si="3014">AG997</f>
        <v>0</v>
      </c>
      <c r="AH998" s="411">
        <f t="shared" ref="AH998" si="3015">AH997</f>
        <v>0</v>
      </c>
      <c r="AI998" s="411">
        <f t="shared" ref="AI998" si="3016">AI997</f>
        <v>0</v>
      </c>
      <c r="AJ998" s="411">
        <f t="shared" ref="AJ998" si="3017">AJ997</f>
        <v>0</v>
      </c>
      <c r="AK998" s="411">
        <f t="shared" ref="AK998" si="3018">AK997</f>
        <v>0</v>
      </c>
      <c r="AL998" s="411">
        <f t="shared" ref="AL998" si="3019">AL997</f>
        <v>0</v>
      </c>
      <c r="AM998" s="297"/>
    </row>
    <row r="999" spans="1:40" ht="15" hidden="1" customHeight="1" outlineLevel="1">
      <c r="A999" s="532"/>
      <c r="B999" s="315"/>
      <c r="C999" s="305"/>
      <c r="D999" s="291"/>
      <c r="E999" s="291"/>
      <c r="F999" s="291"/>
      <c r="G999" s="291"/>
      <c r="H999" s="291"/>
      <c r="I999" s="291"/>
      <c r="J999" s="291"/>
      <c r="K999" s="291"/>
      <c r="L999" s="291"/>
      <c r="M999" s="291"/>
      <c r="N999" s="291"/>
      <c r="O999" s="291"/>
      <c r="P999" s="291"/>
      <c r="Q999" s="291"/>
      <c r="R999" s="291"/>
      <c r="S999" s="291"/>
      <c r="T999" s="291"/>
      <c r="U999" s="291"/>
      <c r="V999" s="291"/>
      <c r="W999" s="291"/>
      <c r="X999" s="291"/>
      <c r="Y999" s="422"/>
      <c r="Z999" s="422"/>
      <c r="AA999" s="412"/>
      <c r="AB999" s="412"/>
      <c r="AC999" s="412"/>
      <c r="AD999" s="412"/>
      <c r="AE999" s="412"/>
      <c r="AF999" s="412"/>
      <c r="AG999" s="412"/>
      <c r="AH999" s="412"/>
      <c r="AI999" s="412"/>
      <c r="AJ999" s="412"/>
      <c r="AK999" s="412"/>
      <c r="AL999" s="412"/>
      <c r="AM999" s="306"/>
    </row>
    <row r="1000" spans="1:40" ht="15" hidden="1" customHeight="1" outlineLevel="1">
      <c r="A1000" s="532">
        <v>13</v>
      </c>
      <c r="B1000" s="428" t="s">
        <v>106</v>
      </c>
      <c r="C1000" s="291" t="s">
        <v>25</v>
      </c>
      <c r="D1000" s="295"/>
      <c r="E1000" s="295"/>
      <c r="F1000" s="295"/>
      <c r="G1000" s="295"/>
      <c r="H1000" s="295"/>
      <c r="I1000" s="295"/>
      <c r="J1000" s="295"/>
      <c r="K1000" s="295"/>
      <c r="L1000" s="295"/>
      <c r="M1000" s="295"/>
      <c r="N1000" s="295">
        <v>12</v>
      </c>
      <c r="O1000" s="295"/>
      <c r="P1000" s="295"/>
      <c r="Q1000" s="295"/>
      <c r="R1000" s="295"/>
      <c r="S1000" s="295"/>
      <c r="T1000" s="295"/>
      <c r="U1000" s="295"/>
      <c r="V1000" s="295"/>
      <c r="W1000" s="295"/>
      <c r="X1000" s="295"/>
      <c r="Y1000" s="410"/>
      <c r="Z1000" s="415"/>
      <c r="AA1000" s="415"/>
      <c r="AB1000" s="415"/>
      <c r="AC1000" s="415"/>
      <c r="AD1000" s="415"/>
      <c r="AE1000" s="415"/>
      <c r="AF1000" s="415"/>
      <c r="AG1000" s="415"/>
      <c r="AH1000" s="415"/>
      <c r="AI1000" s="415"/>
      <c r="AJ1000" s="415"/>
      <c r="AK1000" s="415"/>
      <c r="AL1000" s="415"/>
      <c r="AM1000" s="296">
        <f>SUM(Y1000:AL1000)</f>
        <v>0</v>
      </c>
    </row>
    <row r="1001" spans="1:40" ht="15" hidden="1" customHeight="1" outlineLevel="1">
      <c r="A1001" s="532"/>
      <c r="B1001" s="294" t="s">
        <v>346</v>
      </c>
      <c r="C1001" s="291" t="s">
        <v>163</v>
      </c>
      <c r="D1001" s="295"/>
      <c r="E1001" s="295"/>
      <c r="F1001" s="295"/>
      <c r="G1001" s="295"/>
      <c r="H1001" s="295"/>
      <c r="I1001" s="295"/>
      <c r="J1001" s="295"/>
      <c r="K1001" s="295"/>
      <c r="L1001" s="295"/>
      <c r="M1001" s="295"/>
      <c r="N1001" s="295">
        <f>N1000</f>
        <v>12</v>
      </c>
      <c r="O1001" s="295"/>
      <c r="P1001" s="295"/>
      <c r="Q1001" s="295"/>
      <c r="R1001" s="295"/>
      <c r="S1001" s="295"/>
      <c r="T1001" s="295"/>
      <c r="U1001" s="295"/>
      <c r="V1001" s="295"/>
      <c r="W1001" s="295"/>
      <c r="X1001" s="295"/>
      <c r="Y1001" s="411">
        <f>Y1000</f>
        <v>0</v>
      </c>
      <c r="Z1001" s="411">
        <f t="shared" ref="Z1001" si="3020">Z1000</f>
        <v>0</v>
      </c>
      <c r="AA1001" s="411">
        <f t="shared" ref="AA1001" si="3021">AA1000</f>
        <v>0</v>
      </c>
      <c r="AB1001" s="411">
        <f t="shared" ref="AB1001" si="3022">AB1000</f>
        <v>0</v>
      </c>
      <c r="AC1001" s="411">
        <f t="shared" ref="AC1001" si="3023">AC1000</f>
        <v>0</v>
      </c>
      <c r="AD1001" s="411">
        <f t="shared" ref="AD1001" si="3024">AD1000</f>
        <v>0</v>
      </c>
      <c r="AE1001" s="411">
        <f t="shared" ref="AE1001" si="3025">AE1000</f>
        <v>0</v>
      </c>
      <c r="AF1001" s="411">
        <f t="shared" ref="AF1001" si="3026">AF1000</f>
        <v>0</v>
      </c>
      <c r="AG1001" s="411">
        <f t="shared" ref="AG1001" si="3027">AG1000</f>
        <v>0</v>
      </c>
      <c r="AH1001" s="411">
        <f t="shared" ref="AH1001" si="3028">AH1000</f>
        <v>0</v>
      </c>
      <c r="AI1001" s="411">
        <f t="shared" ref="AI1001" si="3029">AI1000</f>
        <v>0</v>
      </c>
      <c r="AJ1001" s="411">
        <f t="shared" ref="AJ1001" si="3030">AJ1000</f>
        <v>0</v>
      </c>
      <c r="AK1001" s="411">
        <f t="shared" ref="AK1001" si="3031">AK1000</f>
        <v>0</v>
      </c>
      <c r="AL1001" s="411">
        <f t="shared" ref="AL1001" si="3032">AL1000</f>
        <v>0</v>
      </c>
      <c r="AM1001" s="306"/>
    </row>
    <row r="1002" spans="1:40" ht="15" hidden="1" customHeight="1" outlineLevel="1">
      <c r="A1002" s="532"/>
      <c r="B1002" s="315"/>
      <c r="C1002" s="305"/>
      <c r="D1002" s="291"/>
      <c r="E1002" s="291"/>
      <c r="F1002" s="291"/>
      <c r="G1002" s="291"/>
      <c r="H1002" s="291"/>
      <c r="I1002" s="291"/>
      <c r="J1002" s="291"/>
      <c r="K1002" s="291"/>
      <c r="L1002" s="291"/>
      <c r="M1002" s="291"/>
      <c r="N1002" s="291"/>
      <c r="O1002" s="291"/>
      <c r="P1002" s="291"/>
      <c r="Q1002" s="291"/>
      <c r="R1002" s="291"/>
      <c r="S1002" s="291"/>
      <c r="T1002" s="291"/>
      <c r="U1002" s="291"/>
      <c r="V1002" s="291"/>
      <c r="W1002" s="291"/>
      <c r="X1002" s="291"/>
      <c r="Y1002" s="412"/>
      <c r="Z1002" s="412"/>
      <c r="AA1002" s="412"/>
      <c r="AB1002" s="412"/>
      <c r="AC1002" s="412"/>
      <c r="AD1002" s="412"/>
      <c r="AE1002" s="412"/>
      <c r="AF1002" s="412"/>
      <c r="AG1002" s="412"/>
      <c r="AH1002" s="412"/>
      <c r="AI1002" s="412"/>
      <c r="AJ1002" s="412"/>
      <c r="AK1002" s="412"/>
      <c r="AL1002" s="412"/>
      <c r="AM1002" s="306"/>
    </row>
    <row r="1003" spans="1:40" ht="15" hidden="1" customHeight="1" outlineLevel="1">
      <c r="A1003" s="532"/>
      <c r="B1003" s="288" t="s">
        <v>107</v>
      </c>
      <c r="C1003" s="289"/>
      <c r="D1003" s="290"/>
      <c r="E1003" s="290"/>
      <c r="F1003" s="290"/>
      <c r="G1003" s="290"/>
      <c r="H1003" s="290"/>
      <c r="I1003" s="290"/>
      <c r="J1003" s="290"/>
      <c r="K1003" s="290"/>
      <c r="L1003" s="290"/>
      <c r="M1003" s="290"/>
      <c r="N1003" s="290"/>
      <c r="O1003" s="290"/>
      <c r="P1003" s="289"/>
      <c r="Q1003" s="289"/>
      <c r="R1003" s="289"/>
      <c r="S1003" s="289"/>
      <c r="T1003" s="289"/>
      <c r="U1003" s="289"/>
      <c r="V1003" s="289"/>
      <c r="W1003" s="289"/>
      <c r="X1003" s="289"/>
      <c r="Y1003" s="414"/>
      <c r="Z1003" s="414"/>
      <c r="AA1003" s="414"/>
      <c r="AB1003" s="414"/>
      <c r="AC1003" s="414"/>
      <c r="AD1003" s="414"/>
      <c r="AE1003" s="414"/>
      <c r="AF1003" s="414"/>
      <c r="AG1003" s="414"/>
      <c r="AH1003" s="414"/>
      <c r="AI1003" s="414"/>
      <c r="AJ1003" s="414"/>
      <c r="AK1003" s="414"/>
      <c r="AL1003" s="414"/>
      <c r="AM1003" s="292"/>
    </row>
    <row r="1004" spans="1:40" ht="15" hidden="1" customHeight="1" outlineLevel="1">
      <c r="A1004" s="532">
        <v>14</v>
      </c>
      <c r="B1004" s="315" t="s">
        <v>108</v>
      </c>
      <c r="C1004" s="291" t="s">
        <v>25</v>
      </c>
      <c r="D1004" s="295"/>
      <c r="E1004" s="295"/>
      <c r="F1004" s="295"/>
      <c r="G1004" s="295"/>
      <c r="H1004" s="295"/>
      <c r="I1004" s="295"/>
      <c r="J1004" s="295"/>
      <c r="K1004" s="295"/>
      <c r="L1004" s="295"/>
      <c r="M1004" s="295"/>
      <c r="N1004" s="295">
        <v>12</v>
      </c>
      <c r="O1004" s="295"/>
      <c r="P1004" s="295"/>
      <c r="Q1004" s="295"/>
      <c r="R1004" s="295"/>
      <c r="S1004" s="295"/>
      <c r="T1004" s="295"/>
      <c r="U1004" s="295"/>
      <c r="V1004" s="295"/>
      <c r="W1004" s="295"/>
      <c r="X1004" s="295"/>
      <c r="Y1004" s="410"/>
      <c r="Z1004" s="410"/>
      <c r="AA1004" s="410"/>
      <c r="AB1004" s="410"/>
      <c r="AC1004" s="410"/>
      <c r="AD1004" s="410"/>
      <c r="AE1004" s="410"/>
      <c r="AF1004" s="410"/>
      <c r="AG1004" s="410"/>
      <c r="AH1004" s="410"/>
      <c r="AI1004" s="410"/>
      <c r="AJ1004" s="410"/>
      <c r="AK1004" s="410"/>
      <c r="AL1004" s="410"/>
      <c r="AM1004" s="296">
        <f>SUM(Y1004:AL1004)</f>
        <v>0</v>
      </c>
    </row>
    <row r="1005" spans="1:40" ht="15" hidden="1" customHeight="1" outlineLevel="1">
      <c r="A1005" s="532"/>
      <c r="B1005" s="294" t="s">
        <v>346</v>
      </c>
      <c r="C1005" s="291" t="s">
        <v>163</v>
      </c>
      <c r="D1005" s="295"/>
      <c r="E1005" s="295"/>
      <c r="F1005" s="295"/>
      <c r="G1005" s="295"/>
      <c r="H1005" s="295"/>
      <c r="I1005" s="295"/>
      <c r="J1005" s="295"/>
      <c r="K1005" s="295"/>
      <c r="L1005" s="295"/>
      <c r="M1005" s="295"/>
      <c r="N1005" s="295">
        <f>N1004</f>
        <v>12</v>
      </c>
      <c r="O1005" s="295"/>
      <c r="P1005" s="295"/>
      <c r="Q1005" s="295"/>
      <c r="R1005" s="295"/>
      <c r="S1005" s="295"/>
      <c r="T1005" s="295"/>
      <c r="U1005" s="295"/>
      <c r="V1005" s="295"/>
      <c r="W1005" s="295"/>
      <c r="X1005" s="295"/>
      <c r="Y1005" s="411">
        <f>Y1004</f>
        <v>0</v>
      </c>
      <c r="Z1005" s="411">
        <f t="shared" ref="Z1005" si="3033">Z1004</f>
        <v>0</v>
      </c>
      <c r="AA1005" s="411">
        <f t="shared" ref="AA1005" si="3034">AA1004</f>
        <v>0</v>
      </c>
      <c r="AB1005" s="411">
        <f t="shared" ref="AB1005" si="3035">AB1004</f>
        <v>0</v>
      </c>
      <c r="AC1005" s="411">
        <f t="shared" ref="AC1005" si="3036">AC1004</f>
        <v>0</v>
      </c>
      <c r="AD1005" s="411">
        <f t="shared" ref="AD1005" si="3037">AD1004</f>
        <v>0</v>
      </c>
      <c r="AE1005" s="411">
        <f t="shared" ref="AE1005" si="3038">AE1004</f>
        <v>0</v>
      </c>
      <c r="AF1005" s="411">
        <f t="shared" ref="AF1005" si="3039">AF1004</f>
        <v>0</v>
      </c>
      <c r="AG1005" s="411">
        <f t="shared" ref="AG1005" si="3040">AG1004</f>
        <v>0</v>
      </c>
      <c r="AH1005" s="411">
        <f t="shared" ref="AH1005" si="3041">AH1004</f>
        <v>0</v>
      </c>
      <c r="AI1005" s="411">
        <f t="shared" ref="AI1005" si="3042">AI1004</f>
        <v>0</v>
      </c>
      <c r="AJ1005" s="411">
        <f t="shared" ref="AJ1005" si="3043">AJ1004</f>
        <v>0</v>
      </c>
      <c r="AK1005" s="411">
        <f t="shared" ref="AK1005" si="3044">AK1004</f>
        <v>0</v>
      </c>
      <c r="AL1005" s="411">
        <f t="shared" ref="AL1005" si="3045">AL1004</f>
        <v>0</v>
      </c>
      <c r="AM1005" s="297"/>
    </row>
    <row r="1006" spans="1:40" ht="15" hidden="1" customHeight="1" outlineLevel="1">
      <c r="A1006" s="532"/>
      <c r="B1006" s="315"/>
      <c r="C1006" s="305"/>
      <c r="D1006" s="291"/>
      <c r="E1006" s="291"/>
      <c r="F1006" s="291"/>
      <c r="G1006" s="291"/>
      <c r="H1006" s="291"/>
      <c r="I1006" s="291"/>
      <c r="J1006" s="291"/>
      <c r="K1006" s="291"/>
      <c r="L1006" s="291"/>
      <c r="M1006" s="291"/>
      <c r="N1006" s="468"/>
      <c r="O1006" s="291"/>
      <c r="P1006" s="291"/>
      <c r="Q1006" s="291"/>
      <c r="R1006" s="291"/>
      <c r="S1006" s="291"/>
      <c r="T1006" s="291"/>
      <c r="U1006" s="291"/>
      <c r="V1006" s="291"/>
      <c r="W1006" s="291"/>
      <c r="X1006" s="291"/>
      <c r="Y1006" s="412"/>
      <c r="Z1006" s="412"/>
      <c r="AA1006" s="412"/>
      <c r="AB1006" s="412"/>
      <c r="AC1006" s="412"/>
      <c r="AD1006" s="412"/>
      <c r="AE1006" s="412"/>
      <c r="AF1006" s="412"/>
      <c r="AG1006" s="412"/>
      <c r="AH1006" s="412"/>
      <c r="AI1006" s="412"/>
      <c r="AJ1006" s="412"/>
      <c r="AK1006" s="412"/>
      <c r="AL1006" s="412"/>
      <c r="AM1006" s="301"/>
      <c r="AN1006" s="630"/>
    </row>
    <row r="1007" spans="1:40" s="309" customFormat="1" ht="15.75" hidden="1" outlineLevel="1">
      <c r="A1007" s="532"/>
      <c r="B1007" s="288" t="s">
        <v>489</v>
      </c>
      <c r="C1007" s="291"/>
      <c r="D1007" s="291"/>
      <c r="E1007" s="291"/>
      <c r="F1007" s="291"/>
      <c r="G1007" s="291"/>
      <c r="H1007" s="291"/>
      <c r="I1007" s="291"/>
      <c r="J1007" s="291"/>
      <c r="K1007" s="291"/>
      <c r="L1007" s="291"/>
      <c r="M1007" s="291"/>
      <c r="N1007" s="291"/>
      <c r="O1007" s="291"/>
      <c r="P1007" s="291"/>
      <c r="Q1007" s="291"/>
      <c r="R1007" s="291"/>
      <c r="S1007" s="291"/>
      <c r="T1007" s="291"/>
      <c r="U1007" s="291"/>
      <c r="V1007" s="291"/>
      <c r="W1007" s="291"/>
      <c r="X1007" s="291"/>
      <c r="Y1007" s="412"/>
      <c r="Z1007" s="412"/>
      <c r="AA1007" s="412"/>
      <c r="AB1007" s="412"/>
      <c r="AC1007" s="412"/>
      <c r="AD1007" s="412"/>
      <c r="AE1007" s="416"/>
      <c r="AF1007" s="416"/>
      <c r="AG1007" s="416"/>
      <c r="AH1007" s="416"/>
      <c r="AI1007" s="416"/>
      <c r="AJ1007" s="416"/>
      <c r="AK1007" s="416"/>
      <c r="AL1007" s="416"/>
      <c r="AM1007" s="517"/>
      <c r="AN1007" s="631"/>
    </row>
    <row r="1008" spans="1:40" hidden="1" outlineLevel="1">
      <c r="A1008" s="532">
        <v>15</v>
      </c>
      <c r="B1008" s="294" t="s">
        <v>494</v>
      </c>
      <c r="C1008" s="291" t="s">
        <v>25</v>
      </c>
      <c r="D1008" s="295"/>
      <c r="E1008" s="295"/>
      <c r="F1008" s="295"/>
      <c r="G1008" s="295"/>
      <c r="H1008" s="295"/>
      <c r="I1008" s="295"/>
      <c r="J1008" s="295"/>
      <c r="K1008" s="295"/>
      <c r="L1008" s="295"/>
      <c r="M1008" s="295"/>
      <c r="N1008" s="295">
        <v>0</v>
      </c>
      <c r="O1008" s="295"/>
      <c r="P1008" s="295"/>
      <c r="Q1008" s="295"/>
      <c r="R1008" s="295"/>
      <c r="S1008" s="295"/>
      <c r="T1008" s="295"/>
      <c r="U1008" s="295"/>
      <c r="V1008" s="295"/>
      <c r="W1008" s="295"/>
      <c r="X1008" s="295"/>
      <c r="Y1008" s="410"/>
      <c r="Z1008" s="410"/>
      <c r="AA1008" s="410"/>
      <c r="AB1008" s="410"/>
      <c r="AC1008" s="410"/>
      <c r="AD1008" s="410"/>
      <c r="AE1008" s="410"/>
      <c r="AF1008" s="410"/>
      <c r="AG1008" s="410"/>
      <c r="AH1008" s="410"/>
      <c r="AI1008" s="410"/>
      <c r="AJ1008" s="410"/>
      <c r="AK1008" s="410"/>
      <c r="AL1008" s="410"/>
      <c r="AM1008" s="632">
        <f>SUM(Y1008:AL1008)</f>
        <v>0</v>
      </c>
      <c r="AN1008" s="630"/>
    </row>
    <row r="1009" spans="1:39" hidden="1" outlineLevel="1">
      <c r="A1009" s="532"/>
      <c r="B1009" s="294" t="s">
        <v>342</v>
      </c>
      <c r="C1009" s="291" t="s">
        <v>163</v>
      </c>
      <c r="D1009" s="295"/>
      <c r="E1009" s="295"/>
      <c r="F1009" s="295"/>
      <c r="G1009" s="295"/>
      <c r="H1009" s="295"/>
      <c r="I1009" s="295"/>
      <c r="J1009" s="295"/>
      <c r="K1009" s="295"/>
      <c r="L1009" s="295"/>
      <c r="M1009" s="295"/>
      <c r="N1009" s="295">
        <f>N1008</f>
        <v>0</v>
      </c>
      <c r="O1009" s="295"/>
      <c r="P1009" s="295"/>
      <c r="Q1009" s="295"/>
      <c r="R1009" s="295"/>
      <c r="S1009" s="295"/>
      <c r="T1009" s="295"/>
      <c r="U1009" s="295"/>
      <c r="V1009" s="295"/>
      <c r="W1009" s="295"/>
      <c r="X1009" s="295"/>
      <c r="Y1009" s="411">
        <f>Y1008</f>
        <v>0</v>
      </c>
      <c r="Z1009" s="411">
        <f>Z1008</f>
        <v>0</v>
      </c>
      <c r="AA1009" s="411">
        <f t="shared" ref="AA1009:AL1009" si="3046">AA1008</f>
        <v>0</v>
      </c>
      <c r="AB1009" s="411">
        <f t="shared" si="3046"/>
        <v>0</v>
      </c>
      <c r="AC1009" s="411">
        <f t="shared" si="3046"/>
        <v>0</v>
      </c>
      <c r="AD1009" s="411">
        <f>AD1008</f>
        <v>0</v>
      </c>
      <c r="AE1009" s="411">
        <f t="shared" si="3046"/>
        <v>0</v>
      </c>
      <c r="AF1009" s="411">
        <f t="shared" si="3046"/>
        <v>0</v>
      </c>
      <c r="AG1009" s="411">
        <f t="shared" si="3046"/>
        <v>0</v>
      </c>
      <c r="AH1009" s="411">
        <f t="shared" si="3046"/>
        <v>0</v>
      </c>
      <c r="AI1009" s="411">
        <f t="shared" si="3046"/>
        <v>0</v>
      </c>
      <c r="AJ1009" s="411">
        <f t="shared" si="3046"/>
        <v>0</v>
      </c>
      <c r="AK1009" s="411">
        <f t="shared" si="3046"/>
        <v>0</v>
      </c>
      <c r="AL1009" s="411">
        <f t="shared" si="3046"/>
        <v>0</v>
      </c>
      <c r="AM1009" s="297"/>
    </row>
    <row r="1010" spans="1:39" hidden="1" outlineLevel="1">
      <c r="A1010" s="532"/>
      <c r="B1010" s="315"/>
      <c r="C1010" s="305"/>
      <c r="D1010" s="291"/>
      <c r="E1010" s="291"/>
      <c r="F1010" s="291"/>
      <c r="G1010" s="291"/>
      <c r="H1010" s="291"/>
      <c r="I1010" s="291"/>
      <c r="J1010" s="291"/>
      <c r="K1010" s="291"/>
      <c r="L1010" s="291"/>
      <c r="M1010" s="291"/>
      <c r="N1010" s="291"/>
      <c r="O1010" s="291"/>
      <c r="P1010" s="291"/>
      <c r="Q1010" s="291"/>
      <c r="R1010" s="291"/>
      <c r="S1010" s="291"/>
      <c r="T1010" s="291"/>
      <c r="U1010" s="291"/>
      <c r="V1010" s="291"/>
      <c r="W1010" s="291"/>
      <c r="X1010" s="291"/>
      <c r="Y1010" s="412"/>
      <c r="Z1010" s="412"/>
      <c r="AA1010" s="412"/>
      <c r="AB1010" s="412"/>
      <c r="AC1010" s="412"/>
      <c r="AD1010" s="412"/>
      <c r="AE1010" s="412"/>
      <c r="AF1010" s="412"/>
      <c r="AG1010" s="412"/>
      <c r="AH1010" s="412"/>
      <c r="AI1010" s="412"/>
      <c r="AJ1010" s="412"/>
      <c r="AK1010" s="412"/>
      <c r="AL1010" s="412"/>
      <c r="AM1010" s="306"/>
    </row>
    <row r="1011" spans="1:39" s="283" customFormat="1" hidden="1" outlineLevel="1">
      <c r="A1011" s="532">
        <v>16</v>
      </c>
      <c r="B1011" s="324" t="s">
        <v>490</v>
      </c>
      <c r="C1011" s="291" t="s">
        <v>25</v>
      </c>
      <c r="D1011" s="295"/>
      <c r="E1011" s="295"/>
      <c r="F1011" s="295"/>
      <c r="G1011" s="295"/>
      <c r="H1011" s="295"/>
      <c r="I1011" s="295"/>
      <c r="J1011" s="295"/>
      <c r="K1011" s="295"/>
      <c r="L1011" s="295"/>
      <c r="M1011" s="295"/>
      <c r="N1011" s="295">
        <v>0</v>
      </c>
      <c r="O1011" s="295"/>
      <c r="P1011" s="295"/>
      <c r="Q1011" s="295"/>
      <c r="R1011" s="295"/>
      <c r="S1011" s="295"/>
      <c r="T1011" s="295"/>
      <c r="U1011" s="295"/>
      <c r="V1011" s="295"/>
      <c r="W1011" s="295"/>
      <c r="X1011" s="295"/>
      <c r="Y1011" s="410"/>
      <c r="Z1011" s="410"/>
      <c r="AA1011" s="410"/>
      <c r="AB1011" s="410"/>
      <c r="AC1011" s="410"/>
      <c r="AD1011" s="410"/>
      <c r="AE1011" s="410"/>
      <c r="AF1011" s="410"/>
      <c r="AG1011" s="410"/>
      <c r="AH1011" s="410"/>
      <c r="AI1011" s="410"/>
      <c r="AJ1011" s="410"/>
      <c r="AK1011" s="410"/>
      <c r="AL1011" s="410"/>
      <c r="AM1011" s="296">
        <f>SUM(Y1011:AL1011)</f>
        <v>0</v>
      </c>
    </row>
    <row r="1012" spans="1:39" s="283" customFormat="1" hidden="1" outlineLevel="1">
      <c r="A1012" s="532"/>
      <c r="B1012" s="294" t="s">
        <v>342</v>
      </c>
      <c r="C1012" s="291" t="s">
        <v>163</v>
      </c>
      <c r="D1012" s="295"/>
      <c r="E1012" s="295"/>
      <c r="F1012" s="295"/>
      <c r="G1012" s="295"/>
      <c r="H1012" s="295"/>
      <c r="I1012" s="295"/>
      <c r="J1012" s="295"/>
      <c r="K1012" s="295"/>
      <c r="L1012" s="295"/>
      <c r="M1012" s="295"/>
      <c r="N1012" s="295">
        <f>N1011</f>
        <v>0</v>
      </c>
      <c r="O1012" s="295"/>
      <c r="P1012" s="295"/>
      <c r="Q1012" s="295"/>
      <c r="R1012" s="295"/>
      <c r="S1012" s="295"/>
      <c r="T1012" s="295"/>
      <c r="U1012" s="295"/>
      <c r="V1012" s="295"/>
      <c r="W1012" s="295"/>
      <c r="X1012" s="295"/>
      <c r="Y1012" s="411">
        <f>Y1011</f>
        <v>0</v>
      </c>
      <c r="Z1012" s="411">
        <f t="shared" ref="Z1012:AK1012" si="3047">Z1011</f>
        <v>0</v>
      </c>
      <c r="AA1012" s="411">
        <f t="shared" si="3047"/>
        <v>0</v>
      </c>
      <c r="AB1012" s="411">
        <f t="shared" si="3047"/>
        <v>0</v>
      </c>
      <c r="AC1012" s="411">
        <f t="shared" si="3047"/>
        <v>0</v>
      </c>
      <c r="AD1012" s="411">
        <f t="shared" si="3047"/>
        <v>0</v>
      </c>
      <c r="AE1012" s="411">
        <f t="shared" si="3047"/>
        <v>0</v>
      </c>
      <c r="AF1012" s="411">
        <f t="shared" si="3047"/>
        <v>0</v>
      </c>
      <c r="AG1012" s="411">
        <f t="shared" si="3047"/>
        <v>0</v>
      </c>
      <c r="AH1012" s="411">
        <f t="shared" si="3047"/>
        <v>0</v>
      </c>
      <c r="AI1012" s="411">
        <f t="shared" si="3047"/>
        <v>0</v>
      </c>
      <c r="AJ1012" s="411">
        <f t="shared" si="3047"/>
        <v>0</v>
      </c>
      <c r="AK1012" s="411">
        <f t="shared" si="3047"/>
        <v>0</v>
      </c>
      <c r="AL1012" s="411">
        <f>AL1011</f>
        <v>0</v>
      </c>
      <c r="AM1012" s="297"/>
    </row>
    <row r="1013" spans="1:39" s="283" customFormat="1" hidden="1" outlineLevel="1">
      <c r="A1013" s="532"/>
      <c r="B1013" s="324"/>
      <c r="C1013" s="291"/>
      <c r="D1013" s="291"/>
      <c r="E1013" s="291"/>
      <c r="F1013" s="291"/>
      <c r="G1013" s="291"/>
      <c r="H1013" s="291"/>
      <c r="I1013" s="291"/>
      <c r="J1013" s="291"/>
      <c r="K1013" s="291"/>
      <c r="L1013" s="291"/>
      <c r="M1013" s="291"/>
      <c r="N1013" s="291"/>
      <c r="O1013" s="291"/>
      <c r="P1013" s="291"/>
      <c r="Q1013" s="291"/>
      <c r="R1013" s="291"/>
      <c r="S1013" s="291"/>
      <c r="T1013" s="291"/>
      <c r="U1013" s="291"/>
      <c r="V1013" s="291"/>
      <c r="W1013" s="291"/>
      <c r="X1013" s="291"/>
      <c r="Y1013" s="412"/>
      <c r="Z1013" s="412"/>
      <c r="AA1013" s="412"/>
      <c r="AB1013" s="412"/>
      <c r="AC1013" s="412"/>
      <c r="AD1013" s="412"/>
      <c r="AE1013" s="416"/>
      <c r="AF1013" s="416"/>
      <c r="AG1013" s="416"/>
      <c r="AH1013" s="416"/>
      <c r="AI1013" s="416"/>
      <c r="AJ1013" s="416"/>
      <c r="AK1013" s="416"/>
      <c r="AL1013" s="416"/>
      <c r="AM1013" s="313"/>
    </row>
    <row r="1014" spans="1:39" ht="15.75" hidden="1" outlineLevel="1">
      <c r="A1014" s="532"/>
      <c r="B1014" s="519" t="s">
        <v>495</v>
      </c>
      <c r="C1014" s="320"/>
      <c r="D1014" s="290"/>
      <c r="E1014" s="289"/>
      <c r="F1014" s="289"/>
      <c r="G1014" s="289"/>
      <c r="H1014" s="289"/>
      <c r="I1014" s="289"/>
      <c r="J1014" s="289"/>
      <c r="K1014" s="289"/>
      <c r="L1014" s="289"/>
      <c r="M1014" s="289"/>
      <c r="N1014" s="290"/>
      <c r="O1014" s="289"/>
      <c r="P1014" s="289"/>
      <c r="Q1014" s="289"/>
      <c r="R1014" s="289"/>
      <c r="S1014" s="289"/>
      <c r="T1014" s="289"/>
      <c r="U1014" s="289"/>
      <c r="V1014" s="289"/>
      <c r="W1014" s="289"/>
      <c r="X1014" s="289"/>
      <c r="Y1014" s="414"/>
      <c r="Z1014" s="414"/>
      <c r="AA1014" s="414"/>
      <c r="AB1014" s="414"/>
      <c r="AC1014" s="414"/>
      <c r="AD1014" s="414"/>
      <c r="AE1014" s="414"/>
      <c r="AF1014" s="414"/>
      <c r="AG1014" s="414"/>
      <c r="AH1014" s="414"/>
      <c r="AI1014" s="414"/>
      <c r="AJ1014" s="414"/>
      <c r="AK1014" s="414"/>
      <c r="AL1014" s="414"/>
      <c r="AM1014" s="292"/>
    </row>
    <row r="1015" spans="1:39" hidden="1" outlineLevel="1">
      <c r="A1015" s="532">
        <v>17</v>
      </c>
      <c r="B1015" s="428" t="s">
        <v>112</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Y1015</f>
        <v>0</v>
      </c>
      <c r="Z1016" s="411">
        <f t="shared" ref="Z1016:AL1016" si="3048">Z1015</f>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idden="1" outlineLevel="1">
      <c r="A1017" s="532"/>
      <c r="B1017" s="294"/>
      <c r="C1017" s="291"/>
      <c r="D1017" s="291"/>
      <c r="E1017" s="291"/>
      <c r="F1017" s="291"/>
      <c r="G1017" s="291"/>
      <c r="H1017" s="291"/>
      <c r="I1017" s="291"/>
      <c r="J1017" s="291"/>
      <c r="K1017" s="291"/>
      <c r="L1017" s="291"/>
      <c r="M1017" s="291"/>
      <c r="N1017" s="291"/>
      <c r="O1017" s="291"/>
      <c r="P1017" s="291"/>
      <c r="Q1017" s="291"/>
      <c r="R1017" s="291"/>
      <c r="S1017" s="291"/>
      <c r="T1017" s="291"/>
      <c r="U1017" s="291"/>
      <c r="V1017" s="291"/>
      <c r="W1017" s="291"/>
      <c r="X1017" s="291"/>
      <c r="Y1017" s="422"/>
      <c r="Z1017" s="425"/>
      <c r="AA1017" s="425"/>
      <c r="AB1017" s="425"/>
      <c r="AC1017" s="425"/>
      <c r="AD1017" s="425"/>
      <c r="AE1017" s="425"/>
      <c r="AF1017" s="425"/>
      <c r="AG1017" s="425"/>
      <c r="AH1017" s="425"/>
      <c r="AI1017" s="425"/>
      <c r="AJ1017" s="425"/>
      <c r="AK1017" s="425"/>
      <c r="AL1017" s="425"/>
      <c r="AM1017" s="306"/>
    </row>
    <row r="1018" spans="1:39" hidden="1" outlineLevel="1">
      <c r="A1018" s="532">
        <v>18</v>
      </c>
      <c r="B1018" s="428" t="s">
        <v>109</v>
      </c>
      <c r="C1018" s="291" t="s">
        <v>25</v>
      </c>
      <c r="D1018" s="295"/>
      <c r="E1018" s="295"/>
      <c r="F1018" s="295"/>
      <c r="G1018" s="295"/>
      <c r="H1018" s="295"/>
      <c r="I1018" s="295"/>
      <c r="J1018" s="295"/>
      <c r="K1018" s="295"/>
      <c r="L1018" s="295"/>
      <c r="M1018" s="295"/>
      <c r="N1018" s="295">
        <v>12</v>
      </c>
      <c r="O1018" s="295"/>
      <c r="P1018" s="295"/>
      <c r="Q1018" s="295"/>
      <c r="R1018" s="295"/>
      <c r="S1018" s="295"/>
      <c r="T1018" s="295"/>
      <c r="U1018" s="295"/>
      <c r="V1018" s="295"/>
      <c r="W1018" s="295"/>
      <c r="X1018" s="295"/>
      <c r="Y1018" s="426"/>
      <c r="Z1018" s="410"/>
      <c r="AA1018" s="410"/>
      <c r="AB1018" s="410"/>
      <c r="AC1018" s="410"/>
      <c r="AD1018" s="410"/>
      <c r="AE1018" s="410"/>
      <c r="AF1018" s="415"/>
      <c r="AG1018" s="415"/>
      <c r="AH1018" s="415"/>
      <c r="AI1018" s="415"/>
      <c r="AJ1018" s="415"/>
      <c r="AK1018" s="415"/>
      <c r="AL1018" s="415"/>
      <c r="AM1018" s="296">
        <f>SUM(Y1018:AL1018)</f>
        <v>0</v>
      </c>
    </row>
    <row r="1019" spans="1:39" hidden="1" outlineLevel="1">
      <c r="A1019" s="532"/>
      <c r="B1019" s="294" t="s">
        <v>342</v>
      </c>
      <c r="C1019" s="291" t="s">
        <v>163</v>
      </c>
      <c r="D1019" s="295"/>
      <c r="E1019" s="295"/>
      <c r="F1019" s="295"/>
      <c r="G1019" s="295"/>
      <c r="H1019" s="295"/>
      <c r="I1019" s="295"/>
      <c r="J1019" s="295"/>
      <c r="K1019" s="295"/>
      <c r="L1019" s="295"/>
      <c r="M1019" s="295"/>
      <c r="N1019" s="295">
        <f>N1018</f>
        <v>12</v>
      </c>
      <c r="O1019" s="295"/>
      <c r="P1019" s="295"/>
      <c r="Q1019" s="295"/>
      <c r="R1019" s="295"/>
      <c r="S1019" s="295"/>
      <c r="T1019" s="295"/>
      <c r="U1019" s="295"/>
      <c r="V1019" s="295"/>
      <c r="W1019" s="295"/>
      <c r="X1019" s="295"/>
      <c r="Y1019" s="411">
        <f>Y1018</f>
        <v>0</v>
      </c>
      <c r="Z1019" s="411">
        <f t="shared" ref="Z1019:AL1019" si="3049">Z1018</f>
        <v>0</v>
      </c>
      <c r="AA1019" s="411">
        <f t="shared" si="3049"/>
        <v>0</v>
      </c>
      <c r="AB1019" s="411">
        <f t="shared" si="3049"/>
        <v>0</v>
      </c>
      <c r="AC1019" s="411">
        <f t="shared" si="3049"/>
        <v>0</v>
      </c>
      <c r="AD1019" s="411">
        <f t="shared" si="3049"/>
        <v>0</v>
      </c>
      <c r="AE1019" s="411">
        <f t="shared" si="3049"/>
        <v>0</v>
      </c>
      <c r="AF1019" s="411">
        <f t="shared" si="3049"/>
        <v>0</v>
      </c>
      <c r="AG1019" s="411">
        <f t="shared" si="3049"/>
        <v>0</v>
      </c>
      <c r="AH1019" s="411">
        <f t="shared" si="3049"/>
        <v>0</v>
      </c>
      <c r="AI1019" s="411">
        <f t="shared" si="3049"/>
        <v>0</v>
      </c>
      <c r="AJ1019" s="411">
        <f t="shared" si="3049"/>
        <v>0</v>
      </c>
      <c r="AK1019" s="411">
        <f t="shared" si="3049"/>
        <v>0</v>
      </c>
      <c r="AL1019" s="411">
        <f t="shared" si="3049"/>
        <v>0</v>
      </c>
      <c r="AM1019" s="306"/>
    </row>
    <row r="1020" spans="1:39" hidden="1" outlineLevel="1">
      <c r="A1020" s="532"/>
      <c r="B1020" s="322"/>
      <c r="C1020" s="291"/>
      <c r="D1020" s="291"/>
      <c r="E1020" s="291"/>
      <c r="F1020" s="291"/>
      <c r="G1020" s="291"/>
      <c r="H1020" s="291"/>
      <c r="I1020" s="291"/>
      <c r="J1020" s="291"/>
      <c r="K1020" s="291"/>
      <c r="L1020" s="291"/>
      <c r="M1020" s="291"/>
      <c r="N1020" s="291"/>
      <c r="O1020" s="291"/>
      <c r="P1020" s="291"/>
      <c r="Q1020" s="291"/>
      <c r="R1020" s="291"/>
      <c r="S1020" s="291"/>
      <c r="T1020" s="291"/>
      <c r="U1020" s="291"/>
      <c r="V1020" s="291"/>
      <c r="W1020" s="291"/>
      <c r="X1020" s="291"/>
      <c r="Y1020" s="423"/>
      <c r="Z1020" s="424"/>
      <c r="AA1020" s="424"/>
      <c r="AB1020" s="424"/>
      <c r="AC1020" s="424"/>
      <c r="AD1020" s="424"/>
      <c r="AE1020" s="424"/>
      <c r="AF1020" s="424"/>
      <c r="AG1020" s="424"/>
      <c r="AH1020" s="424"/>
      <c r="AI1020" s="424"/>
      <c r="AJ1020" s="424"/>
      <c r="AK1020" s="424"/>
      <c r="AL1020" s="424"/>
      <c r="AM1020" s="297"/>
    </row>
    <row r="1021" spans="1:39" hidden="1" outlineLevel="1">
      <c r="A1021" s="532">
        <v>19</v>
      </c>
      <c r="B1021" s="428" t="s">
        <v>111</v>
      </c>
      <c r="C1021" s="291" t="s">
        <v>25</v>
      </c>
      <c r="D1021" s="295"/>
      <c r="E1021" s="295"/>
      <c r="F1021" s="295"/>
      <c r="G1021" s="295"/>
      <c r="H1021" s="295"/>
      <c r="I1021" s="295"/>
      <c r="J1021" s="295"/>
      <c r="K1021" s="295"/>
      <c r="L1021" s="295"/>
      <c r="M1021" s="295"/>
      <c r="N1021" s="295">
        <v>12</v>
      </c>
      <c r="O1021" s="295"/>
      <c r="P1021" s="295"/>
      <c r="Q1021" s="295"/>
      <c r="R1021" s="295"/>
      <c r="S1021" s="295"/>
      <c r="T1021" s="295"/>
      <c r="U1021" s="295"/>
      <c r="V1021" s="295"/>
      <c r="W1021" s="295"/>
      <c r="X1021" s="295"/>
      <c r="Y1021" s="426"/>
      <c r="Z1021" s="410"/>
      <c r="AA1021" s="410"/>
      <c r="AB1021" s="410"/>
      <c r="AC1021" s="410"/>
      <c r="AD1021" s="410"/>
      <c r="AE1021" s="410"/>
      <c r="AF1021" s="415"/>
      <c r="AG1021" s="415"/>
      <c r="AH1021" s="415"/>
      <c r="AI1021" s="415"/>
      <c r="AJ1021" s="415"/>
      <c r="AK1021" s="415"/>
      <c r="AL1021" s="415"/>
      <c r="AM1021" s="296">
        <f>SUM(Y1021:AL1021)</f>
        <v>0</v>
      </c>
    </row>
    <row r="1022" spans="1:39" hidden="1" outlineLevel="1">
      <c r="A1022" s="532"/>
      <c r="B1022" s="294" t="s">
        <v>342</v>
      </c>
      <c r="C1022" s="291" t="s">
        <v>163</v>
      </c>
      <c r="D1022" s="295"/>
      <c r="E1022" s="295"/>
      <c r="F1022" s="295"/>
      <c r="G1022" s="295"/>
      <c r="H1022" s="295"/>
      <c r="I1022" s="295"/>
      <c r="J1022" s="295"/>
      <c r="K1022" s="295"/>
      <c r="L1022" s="295"/>
      <c r="M1022" s="295"/>
      <c r="N1022" s="295">
        <f>N1021</f>
        <v>12</v>
      </c>
      <c r="O1022" s="295"/>
      <c r="P1022" s="295"/>
      <c r="Q1022" s="295"/>
      <c r="R1022" s="295"/>
      <c r="S1022" s="295"/>
      <c r="T1022" s="295"/>
      <c r="U1022" s="295"/>
      <c r="V1022" s="295"/>
      <c r="W1022" s="295"/>
      <c r="X1022" s="295"/>
      <c r="Y1022" s="411">
        <f>Y1021</f>
        <v>0</v>
      </c>
      <c r="Z1022" s="411">
        <f t="shared" ref="Z1022:AL1022" si="3050">Z1021</f>
        <v>0</v>
      </c>
      <c r="AA1022" s="411">
        <f t="shared" si="3050"/>
        <v>0</v>
      </c>
      <c r="AB1022" s="411">
        <f t="shared" si="3050"/>
        <v>0</v>
      </c>
      <c r="AC1022" s="411">
        <f t="shared" si="3050"/>
        <v>0</v>
      </c>
      <c r="AD1022" s="411">
        <f t="shared" si="3050"/>
        <v>0</v>
      </c>
      <c r="AE1022" s="411">
        <f t="shared" si="3050"/>
        <v>0</v>
      </c>
      <c r="AF1022" s="411">
        <f t="shared" si="3050"/>
        <v>0</v>
      </c>
      <c r="AG1022" s="411">
        <f t="shared" si="3050"/>
        <v>0</v>
      </c>
      <c r="AH1022" s="411">
        <f t="shared" si="3050"/>
        <v>0</v>
      </c>
      <c r="AI1022" s="411">
        <f t="shared" si="3050"/>
        <v>0</v>
      </c>
      <c r="AJ1022" s="411">
        <f t="shared" si="3050"/>
        <v>0</v>
      </c>
      <c r="AK1022" s="411">
        <f t="shared" si="3050"/>
        <v>0</v>
      </c>
      <c r="AL1022" s="411">
        <f t="shared" si="3050"/>
        <v>0</v>
      </c>
      <c r="AM1022" s="297"/>
    </row>
    <row r="1023" spans="1:39" hidden="1" outlineLevel="1">
      <c r="A1023" s="532"/>
      <c r="B1023" s="322"/>
      <c r="C1023" s="291"/>
      <c r="D1023" s="291"/>
      <c r="E1023" s="291"/>
      <c r="F1023" s="291"/>
      <c r="G1023" s="291"/>
      <c r="H1023" s="291"/>
      <c r="I1023" s="291"/>
      <c r="J1023" s="291"/>
      <c r="K1023" s="291"/>
      <c r="L1023" s="291"/>
      <c r="M1023" s="291"/>
      <c r="N1023" s="291"/>
      <c r="O1023" s="291"/>
      <c r="P1023" s="291"/>
      <c r="Q1023" s="291"/>
      <c r="R1023" s="291"/>
      <c r="S1023" s="291"/>
      <c r="T1023" s="291"/>
      <c r="U1023" s="291"/>
      <c r="V1023" s="291"/>
      <c r="W1023" s="291"/>
      <c r="X1023" s="291"/>
      <c r="Y1023" s="412"/>
      <c r="Z1023" s="412"/>
      <c r="AA1023" s="412"/>
      <c r="AB1023" s="412"/>
      <c r="AC1023" s="412"/>
      <c r="AD1023" s="412"/>
      <c r="AE1023" s="412"/>
      <c r="AF1023" s="412"/>
      <c r="AG1023" s="412"/>
      <c r="AH1023" s="412"/>
      <c r="AI1023" s="412"/>
      <c r="AJ1023" s="412"/>
      <c r="AK1023" s="412"/>
      <c r="AL1023" s="412"/>
      <c r="AM1023" s="306"/>
    </row>
    <row r="1024" spans="1:39" hidden="1" outlineLevel="1">
      <c r="A1024" s="532">
        <v>20</v>
      </c>
      <c r="B1024" s="428" t="s">
        <v>110</v>
      </c>
      <c r="C1024" s="291" t="s">
        <v>25</v>
      </c>
      <c r="D1024" s="295"/>
      <c r="E1024" s="295"/>
      <c r="F1024" s="295"/>
      <c r="G1024" s="295"/>
      <c r="H1024" s="295"/>
      <c r="I1024" s="295"/>
      <c r="J1024" s="295"/>
      <c r="K1024" s="295"/>
      <c r="L1024" s="295"/>
      <c r="M1024" s="295"/>
      <c r="N1024" s="295">
        <v>12</v>
      </c>
      <c r="O1024" s="295"/>
      <c r="P1024" s="295"/>
      <c r="Q1024" s="295"/>
      <c r="R1024" s="295"/>
      <c r="S1024" s="295"/>
      <c r="T1024" s="295"/>
      <c r="U1024" s="295"/>
      <c r="V1024" s="295"/>
      <c r="W1024" s="295"/>
      <c r="X1024" s="295"/>
      <c r="Y1024" s="426"/>
      <c r="Z1024" s="410"/>
      <c r="AA1024" s="410"/>
      <c r="AB1024" s="410"/>
      <c r="AC1024" s="410"/>
      <c r="AD1024" s="410"/>
      <c r="AE1024" s="410"/>
      <c r="AF1024" s="415"/>
      <c r="AG1024" s="415"/>
      <c r="AH1024" s="415"/>
      <c r="AI1024" s="415"/>
      <c r="AJ1024" s="415"/>
      <c r="AK1024" s="415"/>
      <c r="AL1024" s="415"/>
      <c r="AM1024" s="296">
        <f>SUM(Y1024:AL1024)</f>
        <v>0</v>
      </c>
    </row>
    <row r="1025" spans="1:39" hidden="1" outlineLevel="1">
      <c r="A1025" s="532"/>
      <c r="B1025" s="294" t="s">
        <v>342</v>
      </c>
      <c r="C1025" s="291" t="s">
        <v>163</v>
      </c>
      <c r="D1025" s="295"/>
      <c r="E1025" s="295"/>
      <c r="F1025" s="295"/>
      <c r="G1025" s="295"/>
      <c r="H1025" s="295"/>
      <c r="I1025" s="295"/>
      <c r="J1025" s="295"/>
      <c r="K1025" s="295"/>
      <c r="L1025" s="295"/>
      <c r="M1025" s="295"/>
      <c r="N1025" s="295">
        <f>N1024</f>
        <v>12</v>
      </c>
      <c r="O1025" s="295"/>
      <c r="P1025" s="295"/>
      <c r="Q1025" s="295"/>
      <c r="R1025" s="295"/>
      <c r="S1025" s="295"/>
      <c r="T1025" s="295"/>
      <c r="U1025" s="295"/>
      <c r="V1025" s="295"/>
      <c r="W1025" s="295"/>
      <c r="X1025" s="295"/>
      <c r="Y1025" s="411">
        <f t="shared" ref="Y1025:AL1025" si="3051">Y1024</f>
        <v>0</v>
      </c>
      <c r="Z1025" s="411">
        <f t="shared" si="3051"/>
        <v>0</v>
      </c>
      <c r="AA1025" s="411">
        <f t="shared" si="3051"/>
        <v>0</v>
      </c>
      <c r="AB1025" s="411">
        <f t="shared" si="3051"/>
        <v>0</v>
      </c>
      <c r="AC1025" s="411">
        <f t="shared" si="3051"/>
        <v>0</v>
      </c>
      <c r="AD1025" s="411">
        <f t="shared" si="3051"/>
        <v>0</v>
      </c>
      <c r="AE1025" s="411">
        <f t="shared" si="3051"/>
        <v>0</v>
      </c>
      <c r="AF1025" s="411">
        <f t="shared" si="3051"/>
        <v>0</v>
      </c>
      <c r="AG1025" s="411">
        <f t="shared" si="3051"/>
        <v>0</v>
      </c>
      <c r="AH1025" s="411">
        <f t="shared" si="3051"/>
        <v>0</v>
      </c>
      <c r="AI1025" s="411">
        <f t="shared" si="3051"/>
        <v>0</v>
      </c>
      <c r="AJ1025" s="411">
        <f t="shared" si="3051"/>
        <v>0</v>
      </c>
      <c r="AK1025" s="411">
        <f t="shared" si="3051"/>
        <v>0</v>
      </c>
      <c r="AL1025" s="411">
        <f t="shared" si="3051"/>
        <v>0</v>
      </c>
      <c r="AM1025" s="306"/>
    </row>
    <row r="1026" spans="1:39" ht="15.75" hidden="1" outlineLevel="1">
      <c r="A1026" s="532"/>
      <c r="B1026" s="323"/>
      <c r="C1026" s="300"/>
      <c r="D1026" s="291"/>
      <c r="E1026" s="291"/>
      <c r="F1026" s="291"/>
      <c r="G1026" s="291"/>
      <c r="H1026" s="291"/>
      <c r="I1026" s="291"/>
      <c r="J1026" s="291"/>
      <c r="K1026" s="291"/>
      <c r="L1026" s="291"/>
      <c r="M1026" s="291"/>
      <c r="N1026" s="300"/>
      <c r="O1026" s="291"/>
      <c r="P1026" s="291"/>
      <c r="Q1026" s="291"/>
      <c r="R1026" s="291"/>
      <c r="S1026" s="291"/>
      <c r="T1026" s="291"/>
      <c r="U1026" s="291"/>
      <c r="V1026" s="291"/>
      <c r="W1026" s="291"/>
      <c r="X1026" s="291"/>
      <c r="Y1026" s="412"/>
      <c r="Z1026" s="412"/>
      <c r="AA1026" s="412"/>
      <c r="AB1026" s="412"/>
      <c r="AC1026" s="412"/>
      <c r="AD1026" s="412"/>
      <c r="AE1026" s="412"/>
      <c r="AF1026" s="412"/>
      <c r="AG1026" s="412"/>
      <c r="AH1026" s="412"/>
      <c r="AI1026" s="412"/>
      <c r="AJ1026" s="412"/>
      <c r="AK1026" s="412"/>
      <c r="AL1026" s="412"/>
      <c r="AM1026" s="306"/>
    </row>
    <row r="1027" spans="1:39" ht="15.75" hidden="1" outlineLevel="1">
      <c r="A1027" s="532"/>
      <c r="B1027" s="518" t="s">
        <v>502</v>
      </c>
      <c r="C1027" s="291"/>
      <c r="D1027" s="291"/>
      <c r="E1027" s="291"/>
      <c r="F1027" s="291"/>
      <c r="G1027" s="291"/>
      <c r="H1027" s="291"/>
      <c r="I1027" s="291"/>
      <c r="J1027" s="291"/>
      <c r="K1027" s="291"/>
      <c r="L1027" s="291"/>
      <c r="M1027" s="291"/>
      <c r="N1027" s="291"/>
      <c r="O1027" s="291"/>
      <c r="P1027" s="291"/>
      <c r="Q1027" s="291"/>
      <c r="R1027" s="291"/>
      <c r="S1027" s="291"/>
      <c r="T1027" s="291"/>
      <c r="U1027" s="291"/>
      <c r="V1027" s="291"/>
      <c r="W1027" s="291"/>
      <c r="X1027" s="291"/>
      <c r="Y1027" s="422"/>
      <c r="Z1027" s="425"/>
      <c r="AA1027" s="425"/>
      <c r="AB1027" s="425"/>
      <c r="AC1027" s="425"/>
      <c r="AD1027" s="425"/>
      <c r="AE1027" s="425"/>
      <c r="AF1027" s="425"/>
      <c r="AG1027" s="425"/>
      <c r="AH1027" s="425"/>
      <c r="AI1027" s="425"/>
      <c r="AJ1027" s="425"/>
      <c r="AK1027" s="425"/>
      <c r="AL1027" s="425"/>
      <c r="AM1027" s="306"/>
    </row>
    <row r="1028" spans="1:39" ht="15.75" hidden="1" outlineLevel="1">
      <c r="A1028" s="532"/>
      <c r="B1028" s="504" t="s">
        <v>498</v>
      </c>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21</v>
      </c>
      <c r="B1029" s="428" t="s">
        <v>113</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52">Z1029</f>
        <v>0</v>
      </c>
      <c r="AA1030" s="411">
        <f t="shared" ref="AA1030" si="3053">AA1029</f>
        <v>0</v>
      </c>
      <c r="AB1030" s="411">
        <f t="shared" ref="AB1030" si="3054">AB1029</f>
        <v>0</v>
      </c>
      <c r="AC1030" s="411">
        <f t="shared" ref="AC1030" si="3055">AC1029</f>
        <v>0</v>
      </c>
      <c r="AD1030" s="411">
        <f t="shared" ref="AD1030" si="3056">AD1029</f>
        <v>0</v>
      </c>
      <c r="AE1030" s="411">
        <f t="shared" ref="AE1030" si="3057">AE1029</f>
        <v>0</v>
      </c>
      <c r="AF1030" s="411">
        <f t="shared" ref="AF1030" si="3058">AF1029</f>
        <v>0</v>
      </c>
      <c r="AG1030" s="411">
        <f t="shared" ref="AG1030" si="3059">AG1029</f>
        <v>0</v>
      </c>
      <c r="AH1030" s="411">
        <f t="shared" ref="AH1030" si="3060">AH1029</f>
        <v>0</v>
      </c>
      <c r="AI1030" s="411">
        <f t="shared" ref="AI1030" si="3061">AI1029</f>
        <v>0</v>
      </c>
      <c r="AJ1030" s="411">
        <f t="shared" ref="AJ1030" si="3062">AJ1029</f>
        <v>0</v>
      </c>
      <c r="AK1030" s="411">
        <f t="shared" ref="AK1030" si="3063">AK1029</f>
        <v>0</v>
      </c>
      <c r="AL1030" s="411">
        <f t="shared" ref="AL1030" si="3064">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2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v>22</v>
      </c>
      <c r="B1032" s="428" t="s">
        <v>114</v>
      </c>
      <c r="C1032" s="291" t="s">
        <v>25</v>
      </c>
      <c r="D1032" s="295"/>
      <c r="E1032" s="295"/>
      <c r="F1032" s="295"/>
      <c r="G1032" s="295"/>
      <c r="H1032" s="295"/>
      <c r="I1032" s="295"/>
      <c r="J1032" s="295"/>
      <c r="K1032" s="295"/>
      <c r="L1032" s="295"/>
      <c r="M1032" s="295"/>
      <c r="N1032" s="291"/>
      <c r="O1032" s="295"/>
      <c r="P1032" s="295"/>
      <c r="Q1032" s="295"/>
      <c r="R1032" s="295"/>
      <c r="S1032" s="295"/>
      <c r="T1032" s="295"/>
      <c r="U1032" s="295"/>
      <c r="V1032" s="295"/>
      <c r="W1032" s="295"/>
      <c r="X1032" s="295"/>
      <c r="Y1032" s="410"/>
      <c r="Z1032" s="410"/>
      <c r="AA1032" s="410"/>
      <c r="AB1032" s="410"/>
      <c r="AC1032" s="410"/>
      <c r="AD1032" s="410"/>
      <c r="AE1032" s="410"/>
      <c r="AF1032" s="410"/>
      <c r="AG1032" s="410"/>
      <c r="AH1032" s="410"/>
      <c r="AI1032" s="410"/>
      <c r="AJ1032" s="410"/>
      <c r="AK1032" s="410"/>
      <c r="AL1032" s="410"/>
      <c r="AM1032" s="296">
        <f>SUM(Y1032:AL1032)</f>
        <v>0</v>
      </c>
    </row>
    <row r="1033" spans="1:39" ht="15" hidden="1" customHeight="1" outlineLevel="1">
      <c r="A1033" s="532"/>
      <c r="B1033" s="294" t="s">
        <v>346</v>
      </c>
      <c r="C1033" s="291" t="s">
        <v>163</v>
      </c>
      <c r="D1033" s="295"/>
      <c r="E1033" s="295"/>
      <c r="F1033" s="295"/>
      <c r="G1033" s="295"/>
      <c r="H1033" s="295"/>
      <c r="I1033" s="295"/>
      <c r="J1033" s="295"/>
      <c r="K1033" s="295"/>
      <c r="L1033" s="295"/>
      <c r="M1033" s="295"/>
      <c r="N1033" s="291"/>
      <c r="O1033" s="295"/>
      <c r="P1033" s="295"/>
      <c r="Q1033" s="295"/>
      <c r="R1033" s="295"/>
      <c r="S1033" s="295"/>
      <c r="T1033" s="295"/>
      <c r="U1033" s="295"/>
      <c r="V1033" s="295"/>
      <c r="W1033" s="295"/>
      <c r="X1033" s="295"/>
      <c r="Y1033" s="411">
        <f>Y1032</f>
        <v>0</v>
      </c>
      <c r="Z1033" s="411">
        <f t="shared" ref="Z1033" si="3065">Z1032</f>
        <v>0</v>
      </c>
      <c r="AA1033" s="411">
        <f t="shared" ref="AA1033" si="3066">AA1032</f>
        <v>0</v>
      </c>
      <c r="AB1033" s="411">
        <f t="shared" ref="AB1033" si="3067">AB1032</f>
        <v>0</v>
      </c>
      <c r="AC1033" s="411">
        <f t="shared" ref="AC1033" si="3068">AC1032</f>
        <v>0</v>
      </c>
      <c r="AD1033" s="411">
        <f t="shared" ref="AD1033" si="3069">AD1032</f>
        <v>0</v>
      </c>
      <c r="AE1033" s="411">
        <f t="shared" ref="AE1033" si="3070">AE1032</f>
        <v>0</v>
      </c>
      <c r="AF1033" s="411">
        <f t="shared" ref="AF1033" si="3071">AF1032</f>
        <v>0</v>
      </c>
      <c r="AG1033" s="411">
        <f t="shared" ref="AG1033" si="3072">AG1032</f>
        <v>0</v>
      </c>
      <c r="AH1033" s="411">
        <f t="shared" ref="AH1033" si="3073">AH1032</f>
        <v>0</v>
      </c>
      <c r="AI1033" s="411">
        <f t="shared" ref="AI1033" si="3074">AI1032</f>
        <v>0</v>
      </c>
      <c r="AJ1033" s="411">
        <f t="shared" ref="AJ1033" si="3075">AJ1032</f>
        <v>0</v>
      </c>
      <c r="AK1033" s="411">
        <f t="shared" ref="AK1033" si="3076">AK1032</f>
        <v>0</v>
      </c>
      <c r="AL1033" s="411">
        <f t="shared" ref="AL1033" si="3077">AL1032</f>
        <v>0</v>
      </c>
      <c r="AM1033" s="306"/>
    </row>
    <row r="1034" spans="1:39" ht="15" hidden="1" customHeight="1" outlineLevel="1">
      <c r="A1034" s="532"/>
      <c r="B1034" s="294"/>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22"/>
      <c r="Z1034" s="425"/>
      <c r="AA1034" s="425"/>
      <c r="AB1034" s="425"/>
      <c r="AC1034" s="425"/>
      <c r="AD1034" s="425"/>
      <c r="AE1034" s="425"/>
      <c r="AF1034" s="425"/>
      <c r="AG1034" s="425"/>
      <c r="AH1034" s="425"/>
      <c r="AI1034" s="425"/>
      <c r="AJ1034" s="425"/>
      <c r="AK1034" s="425"/>
      <c r="AL1034" s="425"/>
      <c r="AM1034" s="306"/>
    </row>
    <row r="1035" spans="1:39" ht="15" hidden="1" customHeight="1" outlineLevel="1">
      <c r="A1035" s="532">
        <v>23</v>
      </c>
      <c r="B1035" s="428" t="s">
        <v>115</v>
      </c>
      <c r="C1035" s="291" t="s">
        <v>25</v>
      </c>
      <c r="D1035" s="295"/>
      <c r="E1035" s="295"/>
      <c r="F1035" s="295"/>
      <c r="G1035" s="295"/>
      <c r="H1035" s="295"/>
      <c r="I1035" s="295"/>
      <c r="J1035" s="295"/>
      <c r="K1035" s="295"/>
      <c r="L1035" s="295"/>
      <c r="M1035" s="295"/>
      <c r="N1035" s="291"/>
      <c r="O1035" s="295"/>
      <c r="P1035" s="295"/>
      <c r="Q1035" s="295"/>
      <c r="R1035" s="295"/>
      <c r="S1035" s="295"/>
      <c r="T1035" s="295"/>
      <c r="U1035" s="295"/>
      <c r="V1035" s="295"/>
      <c r="W1035" s="295"/>
      <c r="X1035" s="295"/>
      <c r="Y1035" s="410"/>
      <c r="Z1035" s="410"/>
      <c r="AA1035" s="410"/>
      <c r="AB1035" s="410"/>
      <c r="AC1035" s="410"/>
      <c r="AD1035" s="410"/>
      <c r="AE1035" s="410"/>
      <c r="AF1035" s="410"/>
      <c r="AG1035" s="410"/>
      <c r="AH1035" s="410"/>
      <c r="AI1035" s="410"/>
      <c r="AJ1035" s="410"/>
      <c r="AK1035" s="410"/>
      <c r="AL1035" s="410"/>
      <c r="AM1035" s="296">
        <f>SUM(Y1035:AL1035)</f>
        <v>0</v>
      </c>
    </row>
    <row r="1036" spans="1:39" ht="15" hidden="1" customHeight="1" outlineLevel="1">
      <c r="A1036" s="532"/>
      <c r="B1036" s="294" t="s">
        <v>346</v>
      </c>
      <c r="C1036" s="291" t="s">
        <v>163</v>
      </c>
      <c r="D1036" s="295"/>
      <c r="E1036" s="295"/>
      <c r="F1036" s="295"/>
      <c r="G1036" s="295"/>
      <c r="H1036" s="295"/>
      <c r="I1036" s="295"/>
      <c r="J1036" s="295"/>
      <c r="K1036" s="295"/>
      <c r="L1036" s="295"/>
      <c r="M1036" s="295"/>
      <c r="N1036" s="291"/>
      <c r="O1036" s="295"/>
      <c r="P1036" s="295"/>
      <c r="Q1036" s="295"/>
      <c r="R1036" s="295"/>
      <c r="S1036" s="295"/>
      <c r="T1036" s="295"/>
      <c r="U1036" s="295"/>
      <c r="V1036" s="295"/>
      <c r="W1036" s="295"/>
      <c r="X1036" s="295"/>
      <c r="Y1036" s="411">
        <f>Y1035</f>
        <v>0</v>
      </c>
      <c r="Z1036" s="411">
        <f t="shared" ref="Z1036" si="3078">Z1035</f>
        <v>0</v>
      </c>
      <c r="AA1036" s="411">
        <f t="shared" ref="AA1036" si="3079">AA1035</f>
        <v>0</v>
      </c>
      <c r="AB1036" s="411">
        <f t="shared" ref="AB1036" si="3080">AB1035</f>
        <v>0</v>
      </c>
      <c r="AC1036" s="411">
        <f t="shared" ref="AC1036" si="3081">AC1035</f>
        <v>0</v>
      </c>
      <c r="AD1036" s="411">
        <f t="shared" ref="AD1036" si="3082">AD1035</f>
        <v>0</v>
      </c>
      <c r="AE1036" s="411">
        <f t="shared" ref="AE1036" si="3083">AE1035</f>
        <v>0</v>
      </c>
      <c r="AF1036" s="411">
        <f t="shared" ref="AF1036" si="3084">AF1035</f>
        <v>0</v>
      </c>
      <c r="AG1036" s="411">
        <f t="shared" ref="AG1036" si="3085">AG1035</f>
        <v>0</v>
      </c>
      <c r="AH1036" s="411">
        <f t="shared" ref="AH1036" si="3086">AH1035</f>
        <v>0</v>
      </c>
      <c r="AI1036" s="411">
        <f t="shared" ref="AI1036" si="3087">AI1035</f>
        <v>0</v>
      </c>
      <c r="AJ1036" s="411">
        <f t="shared" ref="AJ1036" si="3088">AJ1035</f>
        <v>0</v>
      </c>
      <c r="AK1036" s="411">
        <f t="shared" ref="AK1036" si="3089">AK1035</f>
        <v>0</v>
      </c>
      <c r="AL1036" s="411">
        <f t="shared" ref="AL1036" si="3090">AL1035</f>
        <v>0</v>
      </c>
      <c r="AM1036" s="306"/>
    </row>
    <row r="1037" spans="1:39" ht="15" hidden="1" customHeight="1" outlineLevel="1">
      <c r="A1037" s="532"/>
      <c r="B1037" s="430"/>
      <c r="C1037" s="291"/>
      <c r="D1037" s="291"/>
      <c r="E1037" s="291"/>
      <c r="F1037" s="291"/>
      <c r="G1037" s="291"/>
      <c r="H1037" s="291"/>
      <c r="I1037" s="291"/>
      <c r="J1037" s="291"/>
      <c r="K1037" s="291"/>
      <c r="L1037" s="291"/>
      <c r="M1037" s="291"/>
      <c r="N1037" s="291"/>
      <c r="O1037" s="291"/>
      <c r="P1037" s="291"/>
      <c r="Q1037" s="291"/>
      <c r="R1037" s="291"/>
      <c r="S1037" s="291"/>
      <c r="T1037" s="291"/>
      <c r="U1037" s="291"/>
      <c r="V1037" s="291"/>
      <c r="W1037" s="291"/>
      <c r="X1037" s="291"/>
      <c r="Y1037" s="422"/>
      <c r="Z1037" s="425"/>
      <c r="AA1037" s="425"/>
      <c r="AB1037" s="425"/>
      <c r="AC1037" s="425"/>
      <c r="AD1037" s="425"/>
      <c r="AE1037" s="425"/>
      <c r="AF1037" s="425"/>
      <c r="AG1037" s="425"/>
      <c r="AH1037" s="425"/>
      <c r="AI1037" s="425"/>
      <c r="AJ1037" s="425"/>
      <c r="AK1037" s="425"/>
      <c r="AL1037" s="425"/>
      <c r="AM1037" s="306"/>
    </row>
    <row r="1038" spans="1:39" ht="15" hidden="1" customHeight="1" outlineLevel="1">
      <c r="A1038" s="532">
        <v>24</v>
      </c>
      <c r="B1038" s="428" t="s">
        <v>116</v>
      </c>
      <c r="C1038" s="291" t="s">
        <v>25</v>
      </c>
      <c r="D1038" s="295"/>
      <c r="E1038" s="295"/>
      <c r="F1038" s="295"/>
      <c r="G1038" s="295"/>
      <c r="H1038" s="295"/>
      <c r="I1038" s="295"/>
      <c r="J1038" s="295"/>
      <c r="K1038" s="295"/>
      <c r="L1038" s="295"/>
      <c r="M1038" s="295"/>
      <c r="N1038" s="291"/>
      <c r="O1038" s="295"/>
      <c r="P1038" s="295"/>
      <c r="Q1038" s="295"/>
      <c r="R1038" s="295"/>
      <c r="S1038" s="295"/>
      <c r="T1038" s="295"/>
      <c r="U1038" s="295"/>
      <c r="V1038" s="295"/>
      <c r="W1038" s="295"/>
      <c r="X1038" s="295"/>
      <c r="Y1038" s="410"/>
      <c r="Z1038" s="410"/>
      <c r="AA1038" s="410"/>
      <c r="AB1038" s="410"/>
      <c r="AC1038" s="410"/>
      <c r="AD1038" s="410"/>
      <c r="AE1038" s="410"/>
      <c r="AF1038" s="410"/>
      <c r="AG1038" s="410"/>
      <c r="AH1038" s="410"/>
      <c r="AI1038" s="410"/>
      <c r="AJ1038" s="410"/>
      <c r="AK1038" s="410"/>
      <c r="AL1038" s="410"/>
      <c r="AM1038" s="296">
        <f>SUM(Y1038:AL1038)</f>
        <v>0</v>
      </c>
    </row>
    <row r="1039" spans="1:39" ht="15" hidden="1" customHeight="1" outlineLevel="1">
      <c r="A1039" s="532"/>
      <c r="B1039" s="294" t="s">
        <v>346</v>
      </c>
      <c r="C1039" s="291" t="s">
        <v>163</v>
      </c>
      <c r="D1039" s="295"/>
      <c r="E1039" s="295"/>
      <c r="F1039" s="295"/>
      <c r="G1039" s="295"/>
      <c r="H1039" s="295"/>
      <c r="I1039" s="295"/>
      <c r="J1039" s="295"/>
      <c r="K1039" s="295"/>
      <c r="L1039" s="295"/>
      <c r="M1039" s="295"/>
      <c r="N1039" s="291"/>
      <c r="O1039" s="295"/>
      <c r="P1039" s="295"/>
      <c r="Q1039" s="295"/>
      <c r="R1039" s="295"/>
      <c r="S1039" s="295"/>
      <c r="T1039" s="295"/>
      <c r="U1039" s="295"/>
      <c r="V1039" s="295"/>
      <c r="W1039" s="295"/>
      <c r="X1039" s="295"/>
      <c r="Y1039" s="411">
        <f>Y1038</f>
        <v>0</v>
      </c>
      <c r="Z1039" s="411">
        <f t="shared" ref="Z1039" si="3091">Z1038</f>
        <v>0</v>
      </c>
      <c r="AA1039" s="411">
        <f t="shared" ref="AA1039" si="3092">AA1038</f>
        <v>0</v>
      </c>
      <c r="AB1039" s="411">
        <f t="shared" ref="AB1039" si="3093">AB1038</f>
        <v>0</v>
      </c>
      <c r="AC1039" s="411">
        <f t="shared" ref="AC1039" si="3094">AC1038</f>
        <v>0</v>
      </c>
      <c r="AD1039" s="411">
        <f t="shared" ref="AD1039" si="3095">AD1038</f>
        <v>0</v>
      </c>
      <c r="AE1039" s="411">
        <f t="shared" ref="AE1039" si="3096">AE1038</f>
        <v>0</v>
      </c>
      <c r="AF1039" s="411">
        <f t="shared" ref="AF1039" si="3097">AF1038</f>
        <v>0</v>
      </c>
      <c r="AG1039" s="411">
        <f t="shared" ref="AG1039" si="3098">AG1038</f>
        <v>0</v>
      </c>
      <c r="AH1039" s="411">
        <f t="shared" ref="AH1039" si="3099">AH1038</f>
        <v>0</v>
      </c>
      <c r="AI1039" s="411">
        <f t="shared" ref="AI1039" si="3100">AI1038</f>
        <v>0</v>
      </c>
      <c r="AJ1039" s="411">
        <f t="shared" ref="AJ1039" si="3101">AJ1038</f>
        <v>0</v>
      </c>
      <c r="AK1039" s="411">
        <f t="shared" ref="AK1039" si="3102">AK1038</f>
        <v>0</v>
      </c>
      <c r="AL1039" s="411">
        <f t="shared" ref="AL1039" si="3103">AL1038</f>
        <v>0</v>
      </c>
      <c r="AM1039" s="306"/>
    </row>
    <row r="1040" spans="1:39" ht="15" hidden="1" customHeight="1" outlineLevel="1">
      <c r="A1040" s="532"/>
      <c r="B1040" s="294"/>
      <c r="C1040" s="291"/>
      <c r="D1040" s="291"/>
      <c r="E1040" s="291"/>
      <c r="F1040" s="291"/>
      <c r="G1040" s="291"/>
      <c r="H1040" s="291"/>
      <c r="I1040" s="291"/>
      <c r="J1040" s="291"/>
      <c r="K1040" s="291"/>
      <c r="L1040" s="291"/>
      <c r="M1040" s="291"/>
      <c r="N1040" s="291"/>
      <c r="O1040" s="291"/>
      <c r="P1040" s="291"/>
      <c r="Q1040" s="291"/>
      <c r="R1040" s="291"/>
      <c r="S1040" s="291"/>
      <c r="T1040" s="291"/>
      <c r="U1040" s="291"/>
      <c r="V1040" s="291"/>
      <c r="W1040" s="291"/>
      <c r="X1040" s="291"/>
      <c r="Y1040" s="412"/>
      <c r="Z1040" s="425"/>
      <c r="AA1040" s="425"/>
      <c r="AB1040" s="425"/>
      <c r="AC1040" s="425"/>
      <c r="AD1040" s="425"/>
      <c r="AE1040" s="425"/>
      <c r="AF1040" s="425"/>
      <c r="AG1040" s="425"/>
      <c r="AH1040" s="425"/>
      <c r="AI1040" s="425"/>
      <c r="AJ1040" s="425"/>
      <c r="AK1040" s="425"/>
      <c r="AL1040" s="425"/>
      <c r="AM1040" s="306"/>
    </row>
    <row r="1041" spans="1:39" ht="15" hidden="1" customHeight="1" outlineLevel="1">
      <c r="A1041" s="532"/>
      <c r="B1041" s="288" t="s">
        <v>499</v>
      </c>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25</v>
      </c>
      <c r="B1042" s="428" t="s">
        <v>117</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 t="shared" ref="Z1043" si="3104">Z1042</f>
        <v>0</v>
      </c>
      <c r="AA1043" s="411">
        <f t="shared" ref="AA1043" si="3105">AA1042</f>
        <v>0</v>
      </c>
      <c r="AB1043" s="411">
        <f t="shared" ref="AB1043" si="3106">AB1042</f>
        <v>0</v>
      </c>
      <c r="AC1043" s="411">
        <f t="shared" ref="AC1043" si="3107">AC1042</f>
        <v>0</v>
      </c>
      <c r="AD1043" s="411">
        <f t="shared" ref="AD1043" si="3108">AD1042</f>
        <v>0</v>
      </c>
      <c r="AE1043" s="411">
        <f t="shared" ref="AE1043" si="3109">AE1042</f>
        <v>0</v>
      </c>
      <c r="AF1043" s="411">
        <f t="shared" ref="AF1043" si="3110">AF1042</f>
        <v>0</v>
      </c>
      <c r="AG1043" s="411">
        <f t="shared" ref="AG1043" si="3111">AG1042</f>
        <v>0</v>
      </c>
      <c r="AH1043" s="411">
        <f t="shared" ref="AH1043" si="3112">AH1042</f>
        <v>0</v>
      </c>
      <c r="AI1043" s="411">
        <f t="shared" ref="AI1043" si="3113">AI1042</f>
        <v>0</v>
      </c>
      <c r="AJ1043" s="411">
        <f t="shared" ref="AJ1043" si="3114">AJ1042</f>
        <v>0</v>
      </c>
      <c r="AK1043" s="411">
        <f t="shared" ref="AK1043" si="3115">AK1042</f>
        <v>0</v>
      </c>
      <c r="AL1043" s="411">
        <f t="shared" ref="AL1043" si="3116">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26</v>
      </c>
      <c r="B1045" s="428" t="s">
        <v>118</v>
      </c>
      <c r="C1045" s="291" t="s">
        <v>25</v>
      </c>
      <c r="D1045" s="295"/>
      <c r="E1045" s="295"/>
      <c r="F1045" s="295"/>
      <c r="G1045" s="295"/>
      <c r="H1045" s="295"/>
      <c r="I1045" s="295"/>
      <c r="J1045" s="295"/>
      <c r="K1045" s="295"/>
      <c r="L1045" s="295"/>
      <c r="M1045" s="295"/>
      <c r="N1045" s="295">
        <v>12</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12</v>
      </c>
      <c r="O1046" s="295"/>
      <c r="P1046" s="295"/>
      <c r="Q1046" s="295"/>
      <c r="R1046" s="295"/>
      <c r="S1046" s="295"/>
      <c r="T1046" s="295"/>
      <c r="U1046" s="295"/>
      <c r="V1046" s="295"/>
      <c r="W1046" s="295"/>
      <c r="X1046" s="295"/>
      <c r="Y1046" s="411">
        <f>Y1045</f>
        <v>0</v>
      </c>
      <c r="Z1046" s="411">
        <f t="shared" ref="Z1046" si="3117">Z1045</f>
        <v>0</v>
      </c>
      <c r="AA1046" s="411">
        <f t="shared" ref="AA1046" si="3118">AA1045</f>
        <v>0</v>
      </c>
      <c r="AB1046" s="411">
        <f t="shared" ref="AB1046" si="3119">AB1045</f>
        <v>0</v>
      </c>
      <c r="AC1046" s="411">
        <f t="shared" ref="AC1046" si="3120">AC1045</f>
        <v>0</v>
      </c>
      <c r="AD1046" s="411">
        <f t="shared" ref="AD1046" si="3121">AD1045</f>
        <v>0</v>
      </c>
      <c r="AE1046" s="411">
        <f t="shared" ref="AE1046" si="3122">AE1045</f>
        <v>0</v>
      </c>
      <c r="AF1046" s="411">
        <f t="shared" ref="AF1046" si="3123">AF1045</f>
        <v>0</v>
      </c>
      <c r="AG1046" s="411">
        <f t="shared" ref="AG1046" si="3124">AG1045</f>
        <v>0</v>
      </c>
      <c r="AH1046" s="411">
        <f t="shared" ref="AH1046" si="3125">AH1045</f>
        <v>0</v>
      </c>
      <c r="AI1046" s="411">
        <f t="shared" ref="AI1046" si="3126">AI1045</f>
        <v>0</v>
      </c>
      <c r="AJ1046" s="411">
        <f t="shared" ref="AJ1046" si="3127">AJ1045</f>
        <v>0</v>
      </c>
      <c r="AK1046" s="411">
        <f t="shared" ref="AK1046" si="3128">AK1045</f>
        <v>0</v>
      </c>
      <c r="AL1046" s="411">
        <f t="shared" ref="AL1046" si="3129">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27</v>
      </c>
      <c r="B1048" s="428" t="s">
        <v>119</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30">Z1048</f>
        <v>0</v>
      </c>
      <c r="AA1049" s="411">
        <f t="shared" ref="AA1049" si="3131">AA1048</f>
        <v>0</v>
      </c>
      <c r="AB1049" s="411">
        <f t="shared" ref="AB1049" si="3132">AB1048</f>
        <v>0</v>
      </c>
      <c r="AC1049" s="411">
        <f t="shared" ref="AC1049" si="3133">AC1048</f>
        <v>0</v>
      </c>
      <c r="AD1049" s="411">
        <f t="shared" ref="AD1049" si="3134">AD1048</f>
        <v>0</v>
      </c>
      <c r="AE1049" s="411">
        <f t="shared" ref="AE1049" si="3135">AE1048</f>
        <v>0</v>
      </c>
      <c r="AF1049" s="411">
        <f t="shared" ref="AF1049" si="3136">AF1048</f>
        <v>0</v>
      </c>
      <c r="AG1049" s="411">
        <f t="shared" ref="AG1049" si="3137">AG1048</f>
        <v>0</v>
      </c>
      <c r="AH1049" s="411">
        <f t="shared" ref="AH1049" si="3138">AH1048</f>
        <v>0</v>
      </c>
      <c r="AI1049" s="411">
        <f t="shared" ref="AI1049" si="3139">AI1048</f>
        <v>0</v>
      </c>
      <c r="AJ1049" s="411">
        <f t="shared" ref="AJ1049" si="3140">AJ1048</f>
        <v>0</v>
      </c>
      <c r="AK1049" s="411">
        <f t="shared" ref="AK1049" si="3141">AK1048</f>
        <v>0</v>
      </c>
      <c r="AL1049" s="411">
        <f t="shared" ref="AL1049" si="3142">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28</v>
      </c>
      <c r="B1051" s="428" t="s">
        <v>120</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Z1051</f>
        <v>0</v>
      </c>
      <c r="AA1052" s="411">
        <f t="shared" ref="AA1052" si="3143">AA1051</f>
        <v>0</v>
      </c>
      <c r="AB1052" s="411">
        <f t="shared" ref="AB1052" si="3144">AB1051</f>
        <v>0</v>
      </c>
      <c r="AC1052" s="411">
        <f t="shared" ref="AC1052" si="3145">AC1051</f>
        <v>0</v>
      </c>
      <c r="AD1052" s="411">
        <f t="shared" ref="AD1052" si="3146">AD1051</f>
        <v>0</v>
      </c>
      <c r="AE1052" s="411">
        <f>AE1051</f>
        <v>0</v>
      </c>
      <c r="AF1052" s="411">
        <f t="shared" ref="AF1052" si="3147">AF1051</f>
        <v>0</v>
      </c>
      <c r="AG1052" s="411">
        <f t="shared" ref="AG1052" si="3148">AG1051</f>
        <v>0</v>
      </c>
      <c r="AH1052" s="411">
        <f t="shared" ref="AH1052" si="3149">AH1051</f>
        <v>0</v>
      </c>
      <c r="AI1052" s="411">
        <f t="shared" ref="AI1052" si="3150">AI1051</f>
        <v>0</v>
      </c>
      <c r="AJ1052" s="411">
        <f t="shared" ref="AJ1052" si="3151">AJ1051</f>
        <v>0</v>
      </c>
      <c r="AK1052" s="411">
        <f t="shared" ref="AK1052" si="3152">AK1051</f>
        <v>0</v>
      </c>
      <c r="AL1052" s="411">
        <f t="shared" ref="AL1052" si="3153">AL1051</f>
        <v>0</v>
      </c>
      <c r="AM1052" s="306"/>
    </row>
    <row r="1053" spans="1:39" ht="15" hidden="1" customHeight="1" outlineLevel="1">
      <c r="A1053" s="532"/>
      <c r="B1053" s="294"/>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29</v>
      </c>
      <c r="B1054" s="428" t="s">
        <v>121</v>
      </c>
      <c r="C1054" s="291" t="s">
        <v>25</v>
      </c>
      <c r="D1054" s="295"/>
      <c r="E1054" s="295"/>
      <c r="F1054" s="295"/>
      <c r="G1054" s="295"/>
      <c r="H1054" s="295"/>
      <c r="I1054" s="295"/>
      <c r="J1054" s="295"/>
      <c r="K1054" s="295"/>
      <c r="L1054" s="295"/>
      <c r="M1054" s="295"/>
      <c r="N1054" s="295">
        <v>3</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3</v>
      </c>
      <c r="O1055" s="295"/>
      <c r="P1055" s="295"/>
      <c r="Q1055" s="295"/>
      <c r="R1055" s="295"/>
      <c r="S1055" s="295"/>
      <c r="T1055" s="295"/>
      <c r="U1055" s="295"/>
      <c r="V1055" s="295"/>
      <c r="W1055" s="295"/>
      <c r="X1055" s="295"/>
      <c r="Y1055" s="411">
        <f>Y1054</f>
        <v>0</v>
      </c>
      <c r="Z1055" s="411">
        <f t="shared" ref="Z1055" si="3154">Z1054</f>
        <v>0</v>
      </c>
      <c r="AA1055" s="411">
        <f t="shared" ref="AA1055" si="3155">AA1054</f>
        <v>0</v>
      </c>
      <c r="AB1055" s="411">
        <f t="shared" ref="AB1055" si="3156">AB1054</f>
        <v>0</v>
      </c>
      <c r="AC1055" s="411">
        <f t="shared" ref="AC1055" si="3157">AC1054</f>
        <v>0</v>
      </c>
      <c r="AD1055" s="411">
        <f t="shared" ref="AD1055" si="3158">AD1054</f>
        <v>0</v>
      </c>
      <c r="AE1055" s="411">
        <f t="shared" ref="AE1055" si="3159">AE1054</f>
        <v>0</v>
      </c>
      <c r="AF1055" s="411">
        <f t="shared" ref="AF1055" si="3160">AF1054</f>
        <v>0</v>
      </c>
      <c r="AG1055" s="411">
        <f t="shared" ref="AG1055" si="3161">AG1054</f>
        <v>0</v>
      </c>
      <c r="AH1055" s="411">
        <f t="shared" ref="AH1055" si="3162">AH1054</f>
        <v>0</v>
      </c>
      <c r="AI1055" s="411">
        <f t="shared" ref="AI1055" si="3163">AI1054</f>
        <v>0</v>
      </c>
      <c r="AJ1055" s="411">
        <f t="shared" ref="AJ1055" si="3164">AJ1054</f>
        <v>0</v>
      </c>
      <c r="AK1055" s="411">
        <f t="shared" ref="AK1055" si="3165">AK1054</f>
        <v>0</v>
      </c>
      <c r="AL1055" s="411">
        <f t="shared" ref="AL1055" si="3166">AL1054</f>
        <v>0</v>
      </c>
      <c r="AM1055" s="306"/>
    </row>
    <row r="1056" spans="1:39" ht="15" hidden="1" customHeight="1" outlineLevel="1">
      <c r="A1056" s="532"/>
      <c r="B1056" s="294"/>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v>30</v>
      </c>
      <c r="B1057" s="428" t="s">
        <v>122</v>
      </c>
      <c r="C1057" s="291" t="s">
        <v>25</v>
      </c>
      <c r="D1057" s="295"/>
      <c r="E1057" s="295"/>
      <c r="F1057" s="295"/>
      <c r="G1057" s="295"/>
      <c r="H1057" s="295"/>
      <c r="I1057" s="295"/>
      <c r="J1057" s="295"/>
      <c r="K1057" s="295"/>
      <c r="L1057" s="295"/>
      <c r="M1057" s="295"/>
      <c r="N1057" s="295">
        <v>12</v>
      </c>
      <c r="O1057" s="295"/>
      <c r="P1057" s="295"/>
      <c r="Q1057" s="295"/>
      <c r="R1057" s="295"/>
      <c r="S1057" s="295"/>
      <c r="T1057" s="295"/>
      <c r="U1057" s="295"/>
      <c r="V1057" s="295"/>
      <c r="W1057" s="295"/>
      <c r="X1057" s="295"/>
      <c r="Y1057" s="426"/>
      <c r="Z1057" s="415"/>
      <c r="AA1057" s="415"/>
      <c r="AB1057" s="415"/>
      <c r="AC1057" s="415"/>
      <c r="AD1057" s="415"/>
      <c r="AE1057" s="415"/>
      <c r="AF1057" s="415"/>
      <c r="AG1057" s="415"/>
      <c r="AH1057" s="415"/>
      <c r="AI1057" s="415"/>
      <c r="AJ1057" s="415"/>
      <c r="AK1057" s="415"/>
      <c r="AL1057" s="415"/>
      <c r="AM1057" s="296">
        <f>SUM(Y1057:AL1057)</f>
        <v>0</v>
      </c>
    </row>
    <row r="1058" spans="1:39" ht="15" hidden="1" customHeight="1" outlineLevel="1">
      <c r="A1058" s="532"/>
      <c r="B1058" s="294" t="s">
        <v>346</v>
      </c>
      <c r="C1058" s="291" t="s">
        <v>163</v>
      </c>
      <c r="D1058" s="295"/>
      <c r="E1058" s="295"/>
      <c r="F1058" s="295"/>
      <c r="G1058" s="295"/>
      <c r="H1058" s="295"/>
      <c r="I1058" s="295"/>
      <c r="J1058" s="295"/>
      <c r="K1058" s="295"/>
      <c r="L1058" s="295"/>
      <c r="M1058" s="295"/>
      <c r="N1058" s="295">
        <f>N1057</f>
        <v>12</v>
      </c>
      <c r="O1058" s="295"/>
      <c r="P1058" s="295"/>
      <c r="Q1058" s="295"/>
      <c r="R1058" s="295"/>
      <c r="S1058" s="295"/>
      <c r="T1058" s="295"/>
      <c r="U1058" s="295"/>
      <c r="V1058" s="295"/>
      <c r="W1058" s="295"/>
      <c r="X1058" s="295"/>
      <c r="Y1058" s="411">
        <f>Y1057</f>
        <v>0</v>
      </c>
      <c r="Z1058" s="411">
        <f t="shared" ref="Z1058" si="3167">Z1057</f>
        <v>0</v>
      </c>
      <c r="AA1058" s="411">
        <f t="shared" ref="AA1058" si="3168">AA1057</f>
        <v>0</v>
      </c>
      <c r="AB1058" s="411">
        <f t="shared" ref="AB1058" si="3169">AB1057</f>
        <v>0</v>
      </c>
      <c r="AC1058" s="411">
        <f t="shared" ref="AC1058" si="3170">AC1057</f>
        <v>0</v>
      </c>
      <c r="AD1058" s="411">
        <f t="shared" ref="AD1058" si="3171">AD1057</f>
        <v>0</v>
      </c>
      <c r="AE1058" s="411">
        <f t="shared" ref="AE1058" si="3172">AE1057</f>
        <v>0</v>
      </c>
      <c r="AF1058" s="411">
        <f t="shared" ref="AF1058" si="3173">AF1057</f>
        <v>0</v>
      </c>
      <c r="AG1058" s="411">
        <f t="shared" ref="AG1058" si="3174">AG1057</f>
        <v>0</v>
      </c>
      <c r="AH1058" s="411">
        <f t="shared" ref="AH1058" si="3175">AH1057</f>
        <v>0</v>
      </c>
      <c r="AI1058" s="411">
        <f t="shared" ref="AI1058" si="3176">AI1057</f>
        <v>0</v>
      </c>
      <c r="AJ1058" s="411">
        <f t="shared" ref="AJ1058" si="3177">AJ1057</f>
        <v>0</v>
      </c>
      <c r="AK1058" s="411">
        <f t="shared" ref="AK1058" si="3178">AK1057</f>
        <v>0</v>
      </c>
      <c r="AL1058" s="411">
        <f t="shared" ref="AL1058" si="3179">AL1057</f>
        <v>0</v>
      </c>
      <c r="AM1058" s="306"/>
    </row>
    <row r="1059" spans="1:39" ht="15" hidden="1" customHeight="1" outlineLevel="1">
      <c r="A1059" s="532"/>
      <c r="B1059" s="294"/>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2"/>
      <c r="Z1059" s="425"/>
      <c r="AA1059" s="425"/>
      <c r="AB1059" s="425"/>
      <c r="AC1059" s="425"/>
      <c r="AD1059" s="425"/>
      <c r="AE1059" s="425"/>
      <c r="AF1059" s="425"/>
      <c r="AG1059" s="425"/>
      <c r="AH1059" s="425"/>
      <c r="AI1059" s="425"/>
      <c r="AJ1059" s="425"/>
      <c r="AK1059" s="425"/>
      <c r="AL1059" s="425"/>
      <c r="AM1059" s="306"/>
    </row>
    <row r="1060" spans="1:39" ht="15" hidden="1" customHeight="1" outlineLevel="1">
      <c r="A1060" s="532">
        <v>31</v>
      </c>
      <c r="B1060" s="428" t="s">
        <v>123</v>
      </c>
      <c r="C1060" s="291" t="s">
        <v>25</v>
      </c>
      <c r="D1060" s="295"/>
      <c r="E1060" s="295"/>
      <c r="F1060" s="295"/>
      <c r="G1060" s="295"/>
      <c r="H1060" s="295"/>
      <c r="I1060" s="295"/>
      <c r="J1060" s="295"/>
      <c r="K1060" s="295"/>
      <c r="L1060" s="295"/>
      <c r="M1060" s="295"/>
      <c r="N1060" s="295">
        <v>12</v>
      </c>
      <c r="O1060" s="295"/>
      <c r="P1060" s="295"/>
      <c r="Q1060" s="295"/>
      <c r="R1060" s="295"/>
      <c r="S1060" s="295"/>
      <c r="T1060" s="295"/>
      <c r="U1060" s="295"/>
      <c r="V1060" s="295"/>
      <c r="W1060" s="295"/>
      <c r="X1060" s="295"/>
      <c r="Y1060" s="426"/>
      <c r="Z1060" s="415"/>
      <c r="AA1060" s="415"/>
      <c r="AB1060" s="415"/>
      <c r="AC1060" s="415"/>
      <c r="AD1060" s="415"/>
      <c r="AE1060" s="415"/>
      <c r="AF1060" s="415"/>
      <c r="AG1060" s="415"/>
      <c r="AH1060" s="415"/>
      <c r="AI1060" s="415"/>
      <c r="AJ1060" s="415"/>
      <c r="AK1060" s="415"/>
      <c r="AL1060" s="415"/>
      <c r="AM1060" s="296">
        <f>SUM(Y1060:AL1060)</f>
        <v>0</v>
      </c>
    </row>
    <row r="1061" spans="1:39" ht="15" hidden="1" customHeight="1" outlineLevel="1">
      <c r="A1061" s="532"/>
      <c r="B1061" s="294" t="s">
        <v>346</v>
      </c>
      <c r="C1061" s="291" t="s">
        <v>163</v>
      </c>
      <c r="D1061" s="295"/>
      <c r="E1061" s="295"/>
      <c r="F1061" s="295"/>
      <c r="G1061" s="295"/>
      <c r="H1061" s="295"/>
      <c r="I1061" s="295"/>
      <c r="J1061" s="295"/>
      <c r="K1061" s="295"/>
      <c r="L1061" s="295"/>
      <c r="M1061" s="295"/>
      <c r="N1061" s="295">
        <f>N1060</f>
        <v>12</v>
      </c>
      <c r="O1061" s="295"/>
      <c r="P1061" s="295"/>
      <c r="Q1061" s="295"/>
      <c r="R1061" s="295"/>
      <c r="S1061" s="295"/>
      <c r="T1061" s="295"/>
      <c r="U1061" s="295"/>
      <c r="V1061" s="295"/>
      <c r="W1061" s="295"/>
      <c r="X1061" s="295"/>
      <c r="Y1061" s="411">
        <f>Y1060</f>
        <v>0</v>
      </c>
      <c r="Z1061" s="411">
        <f t="shared" ref="Z1061" si="3180">Z1060</f>
        <v>0</v>
      </c>
      <c r="AA1061" s="411">
        <f t="shared" ref="AA1061" si="3181">AA1060</f>
        <v>0</v>
      </c>
      <c r="AB1061" s="411">
        <f t="shared" ref="AB1061" si="3182">AB1060</f>
        <v>0</v>
      </c>
      <c r="AC1061" s="411">
        <f t="shared" ref="AC1061" si="3183">AC1060</f>
        <v>0</v>
      </c>
      <c r="AD1061" s="411">
        <f t="shared" ref="AD1061" si="3184">AD1060</f>
        <v>0</v>
      </c>
      <c r="AE1061" s="411">
        <f t="shared" ref="AE1061" si="3185">AE1060</f>
        <v>0</v>
      </c>
      <c r="AF1061" s="411">
        <f t="shared" ref="AF1061" si="3186">AF1060</f>
        <v>0</v>
      </c>
      <c r="AG1061" s="411">
        <f t="shared" ref="AG1061" si="3187">AG1060</f>
        <v>0</v>
      </c>
      <c r="AH1061" s="411">
        <f t="shared" ref="AH1061" si="3188">AH1060</f>
        <v>0</v>
      </c>
      <c r="AI1061" s="411">
        <f t="shared" ref="AI1061" si="3189">AI1060</f>
        <v>0</v>
      </c>
      <c r="AJ1061" s="411">
        <f t="shared" ref="AJ1061" si="3190">AJ1060</f>
        <v>0</v>
      </c>
      <c r="AK1061" s="411">
        <f t="shared" ref="AK1061" si="3191">AK1060</f>
        <v>0</v>
      </c>
      <c r="AL1061" s="411">
        <f t="shared" ref="AL1061" si="3192">AL1060</f>
        <v>0</v>
      </c>
      <c r="AM1061" s="306"/>
    </row>
    <row r="1062" spans="1:39" ht="15" hidden="1" customHeight="1" outlineLevel="1">
      <c r="A1062" s="532"/>
      <c r="B1062" s="428"/>
      <c r="C1062" s="291"/>
      <c r="D1062" s="291"/>
      <c r="E1062" s="291"/>
      <c r="F1062" s="291"/>
      <c r="G1062" s="291"/>
      <c r="H1062" s="291"/>
      <c r="I1062" s="291"/>
      <c r="J1062" s="291"/>
      <c r="K1062" s="291"/>
      <c r="L1062" s="291"/>
      <c r="M1062" s="291"/>
      <c r="N1062" s="291"/>
      <c r="O1062" s="291"/>
      <c r="P1062" s="291"/>
      <c r="Q1062" s="291"/>
      <c r="R1062" s="291"/>
      <c r="S1062" s="291"/>
      <c r="T1062" s="291"/>
      <c r="U1062" s="291"/>
      <c r="V1062" s="291"/>
      <c r="W1062" s="291"/>
      <c r="X1062" s="291"/>
      <c r="Y1062" s="412"/>
      <c r="Z1062" s="425"/>
      <c r="AA1062" s="425"/>
      <c r="AB1062" s="425"/>
      <c r="AC1062" s="425"/>
      <c r="AD1062" s="425"/>
      <c r="AE1062" s="425"/>
      <c r="AF1062" s="425"/>
      <c r="AG1062" s="425"/>
      <c r="AH1062" s="425"/>
      <c r="AI1062" s="425"/>
      <c r="AJ1062" s="425"/>
      <c r="AK1062" s="425"/>
      <c r="AL1062" s="425"/>
      <c r="AM1062" s="306"/>
    </row>
    <row r="1063" spans="1:39" ht="15" hidden="1" customHeight="1" outlineLevel="1">
      <c r="A1063" s="532">
        <v>32</v>
      </c>
      <c r="B1063" s="428" t="s">
        <v>124</v>
      </c>
      <c r="C1063" s="291" t="s">
        <v>25</v>
      </c>
      <c r="D1063" s="295"/>
      <c r="E1063" s="295"/>
      <c r="F1063" s="295"/>
      <c r="G1063" s="295"/>
      <c r="H1063" s="295"/>
      <c r="I1063" s="295"/>
      <c r="J1063" s="295"/>
      <c r="K1063" s="295"/>
      <c r="L1063" s="295"/>
      <c r="M1063" s="295"/>
      <c r="N1063" s="295">
        <v>12</v>
      </c>
      <c r="O1063" s="295"/>
      <c r="P1063" s="295"/>
      <c r="Q1063" s="295"/>
      <c r="R1063" s="295"/>
      <c r="S1063" s="295"/>
      <c r="T1063" s="295"/>
      <c r="U1063" s="295"/>
      <c r="V1063" s="295"/>
      <c r="W1063" s="295"/>
      <c r="X1063" s="295"/>
      <c r="Y1063" s="426"/>
      <c r="Z1063" s="415"/>
      <c r="AA1063" s="415"/>
      <c r="AB1063" s="415"/>
      <c r="AC1063" s="415"/>
      <c r="AD1063" s="415"/>
      <c r="AE1063" s="415"/>
      <c r="AF1063" s="415"/>
      <c r="AG1063" s="415"/>
      <c r="AH1063" s="415"/>
      <c r="AI1063" s="415"/>
      <c r="AJ1063" s="415"/>
      <c r="AK1063" s="415"/>
      <c r="AL1063" s="415"/>
      <c r="AM1063" s="296">
        <f>SUM(Y1063:AL1063)</f>
        <v>0</v>
      </c>
    </row>
    <row r="1064" spans="1:39" ht="15" hidden="1" customHeight="1" outlineLevel="1">
      <c r="A1064" s="532"/>
      <c r="B1064" s="294" t="s">
        <v>346</v>
      </c>
      <c r="C1064" s="291" t="s">
        <v>163</v>
      </c>
      <c r="D1064" s="295"/>
      <c r="E1064" s="295"/>
      <c r="F1064" s="295"/>
      <c r="G1064" s="295"/>
      <c r="H1064" s="295"/>
      <c r="I1064" s="295"/>
      <c r="J1064" s="295"/>
      <c r="K1064" s="295"/>
      <c r="L1064" s="295"/>
      <c r="M1064" s="295"/>
      <c r="N1064" s="295">
        <f>N1063</f>
        <v>12</v>
      </c>
      <c r="O1064" s="295"/>
      <c r="P1064" s="295"/>
      <c r="Q1064" s="295"/>
      <c r="R1064" s="295"/>
      <c r="S1064" s="295"/>
      <c r="T1064" s="295"/>
      <c r="U1064" s="295"/>
      <c r="V1064" s="295"/>
      <c r="W1064" s="295"/>
      <c r="X1064" s="295"/>
      <c r="Y1064" s="411">
        <f>Y1063</f>
        <v>0</v>
      </c>
      <c r="Z1064" s="411">
        <f t="shared" ref="Z1064" si="3193">Z1063</f>
        <v>0</v>
      </c>
      <c r="AA1064" s="411">
        <f t="shared" ref="AA1064" si="3194">AA1063</f>
        <v>0</v>
      </c>
      <c r="AB1064" s="411">
        <f t="shared" ref="AB1064" si="3195">AB1063</f>
        <v>0</v>
      </c>
      <c r="AC1064" s="411">
        <f t="shared" ref="AC1064" si="3196">AC1063</f>
        <v>0</v>
      </c>
      <c r="AD1064" s="411">
        <f t="shared" ref="AD1064" si="3197">AD1063</f>
        <v>0</v>
      </c>
      <c r="AE1064" s="411">
        <f t="shared" ref="AE1064" si="3198">AE1063</f>
        <v>0</v>
      </c>
      <c r="AF1064" s="411">
        <f t="shared" ref="AF1064" si="3199">AF1063</f>
        <v>0</v>
      </c>
      <c r="AG1064" s="411">
        <f t="shared" ref="AG1064" si="3200">AG1063</f>
        <v>0</v>
      </c>
      <c r="AH1064" s="411">
        <f t="shared" ref="AH1064" si="3201">AH1063</f>
        <v>0</v>
      </c>
      <c r="AI1064" s="411">
        <f t="shared" ref="AI1064" si="3202">AI1063</f>
        <v>0</v>
      </c>
      <c r="AJ1064" s="411">
        <f t="shared" ref="AJ1064" si="3203">AJ1063</f>
        <v>0</v>
      </c>
      <c r="AK1064" s="411">
        <f t="shared" ref="AK1064" si="3204">AK1063</f>
        <v>0</v>
      </c>
      <c r="AL1064" s="411">
        <f t="shared" ref="AL1064" si="3205">AL1063</f>
        <v>0</v>
      </c>
      <c r="AM1064" s="306"/>
    </row>
    <row r="1065" spans="1:39" ht="15" hidden="1" customHeight="1" outlineLevel="1">
      <c r="A1065" s="532"/>
      <c r="B1065" s="428"/>
      <c r="C1065" s="291"/>
      <c r="D1065" s="291"/>
      <c r="E1065" s="291"/>
      <c r="F1065" s="291"/>
      <c r="G1065" s="291"/>
      <c r="H1065" s="291"/>
      <c r="I1065" s="291"/>
      <c r="J1065" s="291"/>
      <c r="K1065" s="291"/>
      <c r="L1065" s="291"/>
      <c r="M1065" s="291"/>
      <c r="N1065" s="291"/>
      <c r="O1065" s="291"/>
      <c r="P1065" s="291"/>
      <c r="Q1065" s="291"/>
      <c r="R1065" s="291"/>
      <c r="S1065" s="291"/>
      <c r="T1065" s="291"/>
      <c r="U1065" s="291"/>
      <c r="V1065" s="291"/>
      <c r="W1065" s="291"/>
      <c r="X1065" s="291"/>
      <c r="Y1065" s="412"/>
      <c r="Z1065" s="425"/>
      <c r="AA1065" s="425"/>
      <c r="AB1065" s="425"/>
      <c r="AC1065" s="425"/>
      <c r="AD1065" s="425"/>
      <c r="AE1065" s="425"/>
      <c r="AF1065" s="425"/>
      <c r="AG1065" s="425"/>
      <c r="AH1065" s="425"/>
      <c r="AI1065" s="425"/>
      <c r="AJ1065" s="425"/>
      <c r="AK1065" s="425"/>
      <c r="AL1065" s="425"/>
      <c r="AM1065" s="306"/>
    </row>
    <row r="1066" spans="1:39" ht="15" hidden="1" customHeight="1" outlineLevel="1">
      <c r="A1066" s="532"/>
      <c r="B1066" s="288" t="s">
        <v>500</v>
      </c>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v>33</v>
      </c>
      <c r="B1067" s="428" t="s">
        <v>125</v>
      </c>
      <c r="C1067" s="291" t="s">
        <v>25</v>
      </c>
      <c r="D1067" s="295"/>
      <c r="E1067" s="295"/>
      <c r="F1067" s="295"/>
      <c r="G1067" s="295"/>
      <c r="H1067" s="295"/>
      <c r="I1067" s="295"/>
      <c r="J1067" s="295"/>
      <c r="K1067" s="295"/>
      <c r="L1067" s="295"/>
      <c r="M1067" s="295"/>
      <c r="N1067" s="295">
        <v>0</v>
      </c>
      <c r="O1067" s="295"/>
      <c r="P1067" s="295"/>
      <c r="Q1067" s="295"/>
      <c r="R1067" s="295"/>
      <c r="S1067" s="295"/>
      <c r="T1067" s="295"/>
      <c r="U1067" s="295"/>
      <c r="V1067" s="295"/>
      <c r="W1067" s="295"/>
      <c r="X1067" s="295"/>
      <c r="Y1067" s="426"/>
      <c r="Z1067" s="415"/>
      <c r="AA1067" s="415"/>
      <c r="AB1067" s="415"/>
      <c r="AC1067" s="415"/>
      <c r="AD1067" s="415"/>
      <c r="AE1067" s="415"/>
      <c r="AF1067" s="415"/>
      <c r="AG1067" s="415"/>
      <c r="AH1067" s="415"/>
      <c r="AI1067" s="415"/>
      <c r="AJ1067" s="415"/>
      <c r="AK1067" s="415"/>
      <c r="AL1067" s="415"/>
      <c r="AM1067" s="296">
        <f>SUM(Y1067:AL1067)</f>
        <v>0</v>
      </c>
    </row>
    <row r="1068" spans="1:39" ht="15" hidden="1" customHeight="1" outlineLevel="1">
      <c r="A1068" s="532"/>
      <c r="B1068" s="294" t="s">
        <v>346</v>
      </c>
      <c r="C1068" s="291" t="s">
        <v>163</v>
      </c>
      <c r="D1068" s="295"/>
      <c r="E1068" s="295"/>
      <c r="F1068" s="295"/>
      <c r="G1068" s="295"/>
      <c r="H1068" s="295"/>
      <c r="I1068" s="295"/>
      <c r="J1068" s="295"/>
      <c r="K1068" s="295"/>
      <c r="L1068" s="295"/>
      <c r="M1068" s="295"/>
      <c r="N1068" s="295">
        <f>N1067</f>
        <v>0</v>
      </c>
      <c r="O1068" s="295"/>
      <c r="P1068" s="295"/>
      <c r="Q1068" s="295"/>
      <c r="R1068" s="295"/>
      <c r="S1068" s="295"/>
      <c r="T1068" s="295"/>
      <c r="U1068" s="295"/>
      <c r="V1068" s="295"/>
      <c r="W1068" s="295"/>
      <c r="X1068" s="295"/>
      <c r="Y1068" s="411">
        <f>Y1067</f>
        <v>0</v>
      </c>
      <c r="Z1068" s="411">
        <f t="shared" ref="Z1068" si="3206">Z1067</f>
        <v>0</v>
      </c>
      <c r="AA1068" s="411">
        <f t="shared" ref="AA1068" si="3207">AA1067</f>
        <v>0</v>
      </c>
      <c r="AB1068" s="411">
        <f t="shared" ref="AB1068" si="3208">AB1067</f>
        <v>0</v>
      </c>
      <c r="AC1068" s="411">
        <f t="shared" ref="AC1068" si="3209">AC1067</f>
        <v>0</v>
      </c>
      <c r="AD1068" s="411">
        <f t="shared" ref="AD1068" si="3210">AD1067</f>
        <v>0</v>
      </c>
      <c r="AE1068" s="411">
        <f t="shared" ref="AE1068" si="3211">AE1067</f>
        <v>0</v>
      </c>
      <c r="AF1068" s="411">
        <f t="shared" ref="AF1068" si="3212">AF1067</f>
        <v>0</v>
      </c>
      <c r="AG1068" s="411">
        <f t="shared" ref="AG1068" si="3213">AG1067</f>
        <v>0</v>
      </c>
      <c r="AH1068" s="411">
        <f t="shared" ref="AH1068" si="3214">AH1067</f>
        <v>0</v>
      </c>
      <c r="AI1068" s="411">
        <f t="shared" ref="AI1068" si="3215">AI1067</f>
        <v>0</v>
      </c>
      <c r="AJ1068" s="411">
        <f t="shared" ref="AJ1068" si="3216">AJ1067</f>
        <v>0</v>
      </c>
      <c r="AK1068" s="411">
        <f t="shared" ref="AK1068" si="3217">AK1067</f>
        <v>0</v>
      </c>
      <c r="AL1068" s="411">
        <f t="shared" ref="AL1068" si="3218">AL1067</f>
        <v>0</v>
      </c>
      <c r="AM1068" s="306"/>
    </row>
    <row r="1069" spans="1:39" ht="15" hidden="1" customHeight="1" outlineLevel="1">
      <c r="A1069" s="532"/>
      <c r="B1069" s="428"/>
      <c r="C1069" s="291"/>
      <c r="D1069" s="291"/>
      <c r="E1069" s="291"/>
      <c r="F1069" s="291"/>
      <c r="G1069" s="291"/>
      <c r="H1069" s="291"/>
      <c r="I1069" s="291"/>
      <c r="J1069" s="291"/>
      <c r="K1069" s="291"/>
      <c r="L1069" s="291"/>
      <c r="M1069" s="291"/>
      <c r="N1069" s="291"/>
      <c r="O1069" s="291"/>
      <c r="P1069" s="291"/>
      <c r="Q1069" s="291"/>
      <c r="R1069" s="291"/>
      <c r="S1069" s="291"/>
      <c r="T1069" s="291"/>
      <c r="U1069" s="291"/>
      <c r="V1069" s="291"/>
      <c r="W1069" s="291"/>
      <c r="X1069" s="291"/>
      <c r="Y1069" s="412"/>
      <c r="Z1069" s="425"/>
      <c r="AA1069" s="425"/>
      <c r="AB1069" s="425"/>
      <c r="AC1069" s="425"/>
      <c r="AD1069" s="425"/>
      <c r="AE1069" s="425"/>
      <c r="AF1069" s="425"/>
      <c r="AG1069" s="425"/>
      <c r="AH1069" s="425"/>
      <c r="AI1069" s="425"/>
      <c r="AJ1069" s="425"/>
      <c r="AK1069" s="425"/>
      <c r="AL1069" s="425"/>
      <c r="AM1069" s="306"/>
    </row>
    <row r="1070" spans="1:39" ht="15" hidden="1" customHeight="1" outlineLevel="1">
      <c r="A1070" s="532">
        <v>34</v>
      </c>
      <c r="B1070" s="428" t="s">
        <v>126</v>
      </c>
      <c r="C1070" s="291" t="s">
        <v>25</v>
      </c>
      <c r="D1070" s="295"/>
      <c r="E1070" s="295"/>
      <c r="F1070" s="295"/>
      <c r="G1070" s="295"/>
      <c r="H1070" s="295"/>
      <c r="I1070" s="295"/>
      <c r="J1070" s="295"/>
      <c r="K1070" s="295"/>
      <c r="L1070" s="295"/>
      <c r="M1070" s="295"/>
      <c r="N1070" s="295">
        <v>0</v>
      </c>
      <c r="O1070" s="295"/>
      <c r="P1070" s="295"/>
      <c r="Q1070" s="295"/>
      <c r="R1070" s="295"/>
      <c r="S1070" s="295"/>
      <c r="T1070" s="295"/>
      <c r="U1070" s="295"/>
      <c r="V1070" s="295"/>
      <c r="W1070" s="295"/>
      <c r="X1070" s="295"/>
      <c r="Y1070" s="426"/>
      <c r="Z1070" s="415"/>
      <c r="AA1070" s="415"/>
      <c r="AB1070" s="415"/>
      <c r="AC1070" s="415"/>
      <c r="AD1070" s="415"/>
      <c r="AE1070" s="415"/>
      <c r="AF1070" s="415"/>
      <c r="AG1070" s="415"/>
      <c r="AH1070" s="415"/>
      <c r="AI1070" s="415"/>
      <c r="AJ1070" s="415"/>
      <c r="AK1070" s="415"/>
      <c r="AL1070" s="415"/>
      <c r="AM1070" s="296">
        <f>SUM(Y1070:AL1070)</f>
        <v>0</v>
      </c>
    </row>
    <row r="1071" spans="1:39" ht="15" hidden="1" customHeight="1" outlineLevel="1">
      <c r="A1071" s="532"/>
      <c r="B1071" s="294" t="s">
        <v>346</v>
      </c>
      <c r="C1071" s="291" t="s">
        <v>163</v>
      </c>
      <c r="D1071" s="295"/>
      <c r="E1071" s="295"/>
      <c r="F1071" s="295"/>
      <c r="G1071" s="295"/>
      <c r="H1071" s="295"/>
      <c r="I1071" s="295"/>
      <c r="J1071" s="295"/>
      <c r="K1071" s="295"/>
      <c r="L1071" s="295"/>
      <c r="M1071" s="295"/>
      <c r="N1071" s="295">
        <f>N1070</f>
        <v>0</v>
      </c>
      <c r="O1071" s="295"/>
      <c r="P1071" s="295"/>
      <c r="Q1071" s="295"/>
      <c r="R1071" s="295"/>
      <c r="S1071" s="295"/>
      <c r="T1071" s="295"/>
      <c r="U1071" s="295"/>
      <c r="V1071" s="295"/>
      <c r="W1071" s="295"/>
      <c r="X1071" s="295"/>
      <c r="Y1071" s="411">
        <f>Y1070</f>
        <v>0</v>
      </c>
      <c r="Z1071" s="411">
        <f t="shared" ref="Z1071" si="3219">Z1070</f>
        <v>0</v>
      </c>
      <c r="AA1071" s="411">
        <f t="shared" ref="AA1071" si="3220">AA1070</f>
        <v>0</v>
      </c>
      <c r="AB1071" s="411">
        <f t="shared" ref="AB1071" si="3221">AB1070</f>
        <v>0</v>
      </c>
      <c r="AC1071" s="411">
        <f t="shared" ref="AC1071" si="3222">AC1070</f>
        <v>0</v>
      </c>
      <c r="AD1071" s="411">
        <f t="shared" ref="AD1071" si="3223">AD1070</f>
        <v>0</v>
      </c>
      <c r="AE1071" s="411">
        <f t="shared" ref="AE1071" si="3224">AE1070</f>
        <v>0</v>
      </c>
      <c r="AF1071" s="411">
        <f t="shared" ref="AF1071" si="3225">AF1070</f>
        <v>0</v>
      </c>
      <c r="AG1071" s="411">
        <f t="shared" ref="AG1071" si="3226">AG1070</f>
        <v>0</v>
      </c>
      <c r="AH1071" s="411">
        <f t="shared" ref="AH1071" si="3227">AH1070</f>
        <v>0</v>
      </c>
      <c r="AI1071" s="411">
        <f t="shared" ref="AI1071" si="3228">AI1070</f>
        <v>0</v>
      </c>
      <c r="AJ1071" s="411">
        <f t="shared" ref="AJ1071" si="3229">AJ1070</f>
        <v>0</v>
      </c>
      <c r="AK1071" s="411">
        <f t="shared" ref="AK1071" si="3230">AK1070</f>
        <v>0</v>
      </c>
      <c r="AL1071" s="411">
        <f t="shared" ref="AL1071" si="3231">AL1070</f>
        <v>0</v>
      </c>
      <c r="AM1071" s="306"/>
    </row>
    <row r="1072" spans="1:39" ht="15" hidden="1" customHeight="1" outlineLevel="1">
      <c r="A1072" s="532"/>
      <c r="B1072" s="428"/>
      <c r="C1072" s="291"/>
      <c r="D1072" s="291"/>
      <c r="E1072" s="291"/>
      <c r="F1072" s="291"/>
      <c r="G1072" s="291"/>
      <c r="H1072" s="291"/>
      <c r="I1072" s="291"/>
      <c r="J1072" s="291"/>
      <c r="K1072" s="291"/>
      <c r="L1072" s="291"/>
      <c r="M1072" s="291"/>
      <c r="N1072" s="291"/>
      <c r="O1072" s="291"/>
      <c r="P1072" s="291"/>
      <c r="Q1072" s="291"/>
      <c r="R1072" s="291"/>
      <c r="S1072" s="291"/>
      <c r="T1072" s="291"/>
      <c r="U1072" s="291"/>
      <c r="V1072" s="291"/>
      <c r="W1072" s="291"/>
      <c r="X1072" s="291"/>
      <c r="Y1072" s="412"/>
      <c r="Z1072" s="425"/>
      <c r="AA1072" s="425"/>
      <c r="AB1072" s="425"/>
      <c r="AC1072" s="425"/>
      <c r="AD1072" s="425"/>
      <c r="AE1072" s="425"/>
      <c r="AF1072" s="425"/>
      <c r="AG1072" s="425"/>
      <c r="AH1072" s="425"/>
      <c r="AI1072" s="425"/>
      <c r="AJ1072" s="425"/>
      <c r="AK1072" s="425"/>
      <c r="AL1072" s="425"/>
      <c r="AM1072" s="306"/>
    </row>
    <row r="1073" spans="1:39" ht="15" hidden="1" customHeight="1" outlineLevel="1">
      <c r="A1073" s="532">
        <v>35</v>
      </c>
      <c r="B1073" s="428" t="s">
        <v>127</v>
      </c>
      <c r="C1073" s="291" t="s">
        <v>25</v>
      </c>
      <c r="D1073" s="295"/>
      <c r="E1073" s="295"/>
      <c r="F1073" s="295"/>
      <c r="G1073" s="295"/>
      <c r="H1073" s="295"/>
      <c r="I1073" s="295"/>
      <c r="J1073" s="295"/>
      <c r="K1073" s="295"/>
      <c r="L1073" s="295"/>
      <c r="M1073" s="295"/>
      <c r="N1073" s="295">
        <v>0</v>
      </c>
      <c r="O1073" s="295"/>
      <c r="P1073" s="295"/>
      <c r="Q1073" s="295"/>
      <c r="R1073" s="295"/>
      <c r="S1073" s="295"/>
      <c r="T1073" s="295"/>
      <c r="U1073" s="295"/>
      <c r="V1073" s="295"/>
      <c r="W1073" s="295"/>
      <c r="X1073" s="295"/>
      <c r="Y1073" s="426"/>
      <c r="Z1073" s="415"/>
      <c r="AA1073" s="415"/>
      <c r="AB1073" s="415"/>
      <c r="AC1073" s="415"/>
      <c r="AD1073" s="415"/>
      <c r="AE1073" s="415"/>
      <c r="AF1073" s="415"/>
      <c r="AG1073" s="415"/>
      <c r="AH1073" s="415"/>
      <c r="AI1073" s="415"/>
      <c r="AJ1073" s="415"/>
      <c r="AK1073" s="415"/>
      <c r="AL1073" s="415"/>
      <c r="AM1073" s="296">
        <f>SUM(Y1073:AL1073)</f>
        <v>0</v>
      </c>
    </row>
    <row r="1074" spans="1:39" ht="15" hidden="1" customHeight="1" outlineLevel="1">
      <c r="A1074" s="532"/>
      <c r="B1074" s="294" t="s">
        <v>346</v>
      </c>
      <c r="C1074" s="291" t="s">
        <v>163</v>
      </c>
      <c r="D1074" s="295"/>
      <c r="E1074" s="295"/>
      <c r="F1074" s="295"/>
      <c r="G1074" s="295"/>
      <c r="H1074" s="295"/>
      <c r="I1074" s="295"/>
      <c r="J1074" s="295"/>
      <c r="K1074" s="295"/>
      <c r="L1074" s="295"/>
      <c r="M1074" s="295"/>
      <c r="N1074" s="295">
        <f>N1073</f>
        <v>0</v>
      </c>
      <c r="O1074" s="295"/>
      <c r="P1074" s="295"/>
      <c r="Q1074" s="295"/>
      <c r="R1074" s="295"/>
      <c r="S1074" s="295"/>
      <c r="T1074" s="295"/>
      <c r="U1074" s="295"/>
      <c r="V1074" s="295"/>
      <c r="W1074" s="295"/>
      <c r="X1074" s="295"/>
      <c r="Y1074" s="411">
        <f>Y1073</f>
        <v>0</v>
      </c>
      <c r="Z1074" s="411">
        <f t="shared" ref="Z1074" si="3232">Z1073</f>
        <v>0</v>
      </c>
      <c r="AA1074" s="411">
        <f t="shared" ref="AA1074" si="3233">AA1073</f>
        <v>0</v>
      </c>
      <c r="AB1074" s="411">
        <f t="shared" ref="AB1074" si="3234">AB1073</f>
        <v>0</v>
      </c>
      <c r="AC1074" s="411">
        <f t="shared" ref="AC1074" si="3235">AC1073</f>
        <v>0</v>
      </c>
      <c r="AD1074" s="411">
        <f t="shared" ref="AD1074" si="3236">AD1073</f>
        <v>0</v>
      </c>
      <c r="AE1074" s="411">
        <f t="shared" ref="AE1074" si="3237">AE1073</f>
        <v>0</v>
      </c>
      <c r="AF1074" s="411">
        <f t="shared" ref="AF1074" si="3238">AF1073</f>
        <v>0</v>
      </c>
      <c r="AG1074" s="411">
        <f t="shared" ref="AG1074" si="3239">AG1073</f>
        <v>0</v>
      </c>
      <c r="AH1074" s="411">
        <f t="shared" ref="AH1074" si="3240">AH1073</f>
        <v>0</v>
      </c>
      <c r="AI1074" s="411">
        <f t="shared" ref="AI1074" si="3241">AI1073</f>
        <v>0</v>
      </c>
      <c r="AJ1074" s="411">
        <f t="shared" ref="AJ1074" si="3242">AJ1073</f>
        <v>0</v>
      </c>
      <c r="AK1074" s="411">
        <f t="shared" ref="AK1074" si="3243">AK1073</f>
        <v>0</v>
      </c>
      <c r="AL1074" s="411">
        <f t="shared" ref="AL1074" si="3244">AL1073</f>
        <v>0</v>
      </c>
      <c r="AM1074" s="306"/>
    </row>
    <row r="1075" spans="1:39" ht="15" hidden="1" customHeight="1" outlineLevel="1">
      <c r="A1075" s="532"/>
      <c r="B1075" s="431"/>
      <c r="C1075" s="291"/>
      <c r="D1075" s="291"/>
      <c r="E1075" s="291"/>
      <c r="F1075" s="291"/>
      <c r="G1075" s="291"/>
      <c r="H1075" s="291"/>
      <c r="I1075" s="291"/>
      <c r="J1075" s="291"/>
      <c r="K1075" s="291"/>
      <c r="L1075" s="291"/>
      <c r="M1075" s="291"/>
      <c r="N1075" s="291"/>
      <c r="O1075" s="291"/>
      <c r="P1075" s="291"/>
      <c r="Q1075" s="291"/>
      <c r="R1075" s="291"/>
      <c r="S1075" s="291"/>
      <c r="T1075" s="291"/>
      <c r="U1075" s="291"/>
      <c r="V1075" s="291"/>
      <c r="W1075" s="291"/>
      <c r="X1075" s="291"/>
      <c r="Y1075" s="412"/>
      <c r="Z1075" s="425"/>
      <c r="AA1075" s="425"/>
      <c r="AB1075" s="425"/>
      <c r="AC1075" s="425"/>
      <c r="AD1075" s="425"/>
      <c r="AE1075" s="425"/>
      <c r="AF1075" s="425"/>
      <c r="AG1075" s="425"/>
      <c r="AH1075" s="425"/>
      <c r="AI1075" s="425"/>
      <c r="AJ1075" s="425"/>
      <c r="AK1075" s="425"/>
      <c r="AL1075" s="425"/>
      <c r="AM1075" s="306"/>
    </row>
    <row r="1076" spans="1:39" ht="15" hidden="1" customHeight="1" outlineLevel="1">
      <c r="A1076" s="532"/>
      <c r="B1076" s="288" t="s">
        <v>501</v>
      </c>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28.5" hidden="1" customHeight="1" outlineLevel="1">
      <c r="A1077" s="532">
        <v>36</v>
      </c>
      <c r="B1077" s="428" t="s">
        <v>128</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45">Z1077</f>
        <v>0</v>
      </c>
      <c r="AA1078" s="411">
        <f t="shared" ref="AA1078" si="3246">AA1077</f>
        <v>0</v>
      </c>
      <c r="AB1078" s="411">
        <f t="shared" ref="AB1078" si="3247">AB1077</f>
        <v>0</v>
      </c>
      <c r="AC1078" s="411">
        <f t="shared" ref="AC1078" si="3248">AC1077</f>
        <v>0</v>
      </c>
      <c r="AD1078" s="411">
        <f t="shared" ref="AD1078" si="3249">AD1077</f>
        <v>0</v>
      </c>
      <c r="AE1078" s="411">
        <f t="shared" ref="AE1078" si="3250">AE1077</f>
        <v>0</v>
      </c>
      <c r="AF1078" s="411">
        <f t="shared" ref="AF1078" si="3251">AF1077</f>
        <v>0</v>
      </c>
      <c r="AG1078" s="411">
        <f t="shared" ref="AG1078" si="3252">AG1077</f>
        <v>0</v>
      </c>
      <c r="AH1078" s="411">
        <f t="shared" ref="AH1078" si="3253">AH1077</f>
        <v>0</v>
      </c>
      <c r="AI1078" s="411">
        <f t="shared" ref="AI1078" si="3254">AI1077</f>
        <v>0</v>
      </c>
      <c r="AJ1078" s="411">
        <f t="shared" ref="AJ1078" si="3255">AJ1077</f>
        <v>0</v>
      </c>
      <c r="AK1078" s="411">
        <f t="shared" ref="AK1078" si="3256">AK1077</f>
        <v>0</v>
      </c>
      <c r="AL1078" s="411">
        <f t="shared" ref="AL1078" si="3257">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37</v>
      </c>
      <c r="B1080" s="428" t="s">
        <v>129</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58">Z1080</f>
        <v>0</v>
      </c>
      <c r="AA1081" s="411">
        <f t="shared" ref="AA1081" si="3259">AA1080</f>
        <v>0</v>
      </c>
      <c r="AB1081" s="411">
        <f t="shared" ref="AB1081" si="3260">AB1080</f>
        <v>0</v>
      </c>
      <c r="AC1081" s="411">
        <f t="shared" ref="AC1081" si="3261">AC1080</f>
        <v>0</v>
      </c>
      <c r="AD1081" s="411">
        <f t="shared" ref="AD1081" si="3262">AD1080</f>
        <v>0</v>
      </c>
      <c r="AE1081" s="411">
        <f t="shared" ref="AE1081" si="3263">AE1080</f>
        <v>0</v>
      </c>
      <c r="AF1081" s="411">
        <f t="shared" ref="AF1081" si="3264">AF1080</f>
        <v>0</v>
      </c>
      <c r="AG1081" s="411">
        <f t="shared" ref="AG1081" si="3265">AG1080</f>
        <v>0</v>
      </c>
      <c r="AH1081" s="411">
        <f t="shared" ref="AH1081" si="3266">AH1080</f>
        <v>0</v>
      </c>
      <c r="AI1081" s="411">
        <f t="shared" ref="AI1081" si="3267">AI1080</f>
        <v>0</v>
      </c>
      <c r="AJ1081" s="411">
        <f t="shared" ref="AJ1081" si="3268">AJ1080</f>
        <v>0</v>
      </c>
      <c r="AK1081" s="411">
        <f t="shared" ref="AK1081" si="3269">AK1080</f>
        <v>0</v>
      </c>
      <c r="AL1081" s="411">
        <f t="shared" ref="AL1081" si="3270">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15" hidden="1" customHeight="1" outlineLevel="1">
      <c r="A1083" s="532">
        <v>38</v>
      </c>
      <c r="B1083" s="428" t="s">
        <v>130</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271">Z1083</f>
        <v>0</v>
      </c>
      <c r="AA1084" s="411">
        <f t="shared" ref="AA1084" si="3272">AA1083</f>
        <v>0</v>
      </c>
      <c r="AB1084" s="411">
        <f t="shared" ref="AB1084" si="3273">AB1083</f>
        <v>0</v>
      </c>
      <c r="AC1084" s="411">
        <f t="shared" ref="AC1084" si="3274">AC1083</f>
        <v>0</v>
      </c>
      <c r="AD1084" s="411">
        <f t="shared" ref="AD1084" si="3275">AD1083</f>
        <v>0</v>
      </c>
      <c r="AE1084" s="411">
        <f t="shared" ref="AE1084" si="3276">AE1083</f>
        <v>0</v>
      </c>
      <c r="AF1084" s="411">
        <f t="shared" ref="AF1084" si="3277">AF1083</f>
        <v>0</v>
      </c>
      <c r="AG1084" s="411">
        <f t="shared" ref="AG1084" si="3278">AG1083</f>
        <v>0</v>
      </c>
      <c r="AH1084" s="411">
        <f t="shared" ref="AH1084" si="3279">AH1083</f>
        <v>0</v>
      </c>
      <c r="AI1084" s="411">
        <f t="shared" ref="AI1084" si="3280">AI1083</f>
        <v>0</v>
      </c>
      <c r="AJ1084" s="411">
        <f t="shared" ref="AJ1084" si="3281">AJ1083</f>
        <v>0</v>
      </c>
      <c r="AK1084" s="411">
        <f t="shared" ref="AK1084" si="3282">AK1083</f>
        <v>0</v>
      </c>
      <c r="AL1084" s="411">
        <f t="shared" ref="AL1084" si="3283">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15" hidden="1" customHeight="1" outlineLevel="1">
      <c r="A1086" s="532">
        <v>39</v>
      </c>
      <c r="B1086" s="428" t="s">
        <v>131</v>
      </c>
      <c r="C1086" s="291" t="s">
        <v>25</v>
      </c>
      <c r="D1086" s="295"/>
      <c r="E1086" s="295"/>
      <c r="F1086" s="295"/>
      <c r="G1086" s="295"/>
      <c r="H1086" s="295"/>
      <c r="I1086" s="295"/>
      <c r="J1086" s="295"/>
      <c r="K1086" s="295"/>
      <c r="L1086" s="295"/>
      <c r="M1086" s="295"/>
      <c r="N1086" s="295">
        <v>12</v>
      </c>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295">
        <f>N1086</f>
        <v>12</v>
      </c>
      <c r="O1087" s="295"/>
      <c r="P1087" s="295"/>
      <c r="Q1087" s="295"/>
      <c r="R1087" s="295"/>
      <c r="S1087" s="295"/>
      <c r="T1087" s="295"/>
      <c r="U1087" s="295"/>
      <c r="V1087" s="295"/>
      <c r="W1087" s="295"/>
      <c r="X1087" s="295"/>
      <c r="Y1087" s="411">
        <f>Y1086</f>
        <v>0</v>
      </c>
      <c r="Z1087" s="411">
        <f t="shared" ref="Z1087" si="3284">Z1086</f>
        <v>0</v>
      </c>
      <c r="AA1087" s="411">
        <f t="shared" ref="AA1087" si="3285">AA1086</f>
        <v>0</v>
      </c>
      <c r="AB1087" s="411">
        <f t="shared" ref="AB1087" si="3286">AB1086</f>
        <v>0</v>
      </c>
      <c r="AC1087" s="411">
        <f t="shared" ref="AC1087" si="3287">AC1086</f>
        <v>0</v>
      </c>
      <c r="AD1087" s="411">
        <f t="shared" ref="AD1087" si="3288">AD1086</f>
        <v>0</v>
      </c>
      <c r="AE1087" s="411">
        <f t="shared" ref="AE1087" si="3289">AE1086</f>
        <v>0</v>
      </c>
      <c r="AF1087" s="411">
        <f t="shared" ref="AF1087" si="3290">AF1086</f>
        <v>0</v>
      </c>
      <c r="AG1087" s="411">
        <f t="shared" ref="AG1087" si="3291">AG1086</f>
        <v>0</v>
      </c>
      <c r="AH1087" s="411">
        <f t="shared" ref="AH1087" si="3292">AH1086</f>
        <v>0</v>
      </c>
      <c r="AI1087" s="411">
        <f t="shared" ref="AI1087" si="3293">AI1086</f>
        <v>0</v>
      </c>
      <c r="AJ1087" s="411">
        <f t="shared" ref="AJ1087" si="3294">AJ1086</f>
        <v>0</v>
      </c>
      <c r="AK1087" s="411">
        <f t="shared" ref="AK1087" si="3295">AK1086</f>
        <v>0</v>
      </c>
      <c r="AL1087" s="411">
        <f t="shared" ref="AL1087" si="3296">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40</v>
      </c>
      <c r="B1089" s="428" t="s">
        <v>132</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297">Z1089</f>
        <v>0</v>
      </c>
      <c r="AA1090" s="411">
        <f t="shared" ref="AA1090" si="3298">AA1089</f>
        <v>0</v>
      </c>
      <c r="AB1090" s="411">
        <f t="shared" ref="AB1090" si="3299">AB1089</f>
        <v>0</v>
      </c>
      <c r="AC1090" s="411">
        <f t="shared" ref="AC1090" si="3300">AC1089</f>
        <v>0</v>
      </c>
      <c r="AD1090" s="411">
        <f t="shared" ref="AD1090" si="3301">AD1089</f>
        <v>0</v>
      </c>
      <c r="AE1090" s="411">
        <f t="shared" ref="AE1090" si="3302">AE1089</f>
        <v>0</v>
      </c>
      <c r="AF1090" s="411">
        <f t="shared" ref="AF1090" si="3303">AF1089</f>
        <v>0</v>
      </c>
      <c r="AG1090" s="411">
        <f t="shared" ref="AG1090" si="3304">AG1089</f>
        <v>0</v>
      </c>
      <c r="AH1090" s="411">
        <f t="shared" ref="AH1090" si="3305">AH1089</f>
        <v>0</v>
      </c>
      <c r="AI1090" s="411">
        <f t="shared" ref="AI1090" si="3306">AI1089</f>
        <v>0</v>
      </c>
      <c r="AJ1090" s="411">
        <f t="shared" ref="AJ1090" si="3307">AJ1089</f>
        <v>0</v>
      </c>
      <c r="AK1090" s="411">
        <f t="shared" ref="AK1090" si="3308">AK1089</f>
        <v>0</v>
      </c>
      <c r="AL1090" s="411">
        <f t="shared" ref="AL1090" si="3309">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41</v>
      </c>
      <c r="B1092" s="428" t="s">
        <v>133</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10">Z1092</f>
        <v>0</v>
      </c>
      <c r="AA1093" s="411">
        <f t="shared" ref="AA1093" si="3311">AA1092</f>
        <v>0</v>
      </c>
      <c r="AB1093" s="411">
        <f t="shared" ref="AB1093" si="3312">AB1092</f>
        <v>0</v>
      </c>
      <c r="AC1093" s="411">
        <f t="shared" ref="AC1093" si="3313">AC1092</f>
        <v>0</v>
      </c>
      <c r="AD1093" s="411">
        <f t="shared" ref="AD1093" si="3314">AD1092</f>
        <v>0</v>
      </c>
      <c r="AE1093" s="411">
        <f t="shared" ref="AE1093" si="3315">AE1092</f>
        <v>0</v>
      </c>
      <c r="AF1093" s="411">
        <f t="shared" ref="AF1093" si="3316">AF1092</f>
        <v>0</v>
      </c>
      <c r="AG1093" s="411">
        <f t="shared" ref="AG1093" si="3317">AG1092</f>
        <v>0</v>
      </c>
      <c r="AH1093" s="411">
        <f t="shared" ref="AH1093" si="3318">AH1092</f>
        <v>0</v>
      </c>
      <c r="AI1093" s="411">
        <f t="shared" ref="AI1093" si="3319">AI1092</f>
        <v>0</v>
      </c>
      <c r="AJ1093" s="411">
        <f t="shared" ref="AJ1093" si="3320">AJ1092</f>
        <v>0</v>
      </c>
      <c r="AK1093" s="411">
        <f t="shared" ref="AK1093" si="3321">AK1092</f>
        <v>0</v>
      </c>
      <c r="AL1093" s="411">
        <f t="shared" ref="AL1093" si="3322">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28.5" hidden="1" customHeight="1" outlineLevel="1">
      <c r="A1095" s="532">
        <v>42</v>
      </c>
      <c r="B1095" s="428" t="s">
        <v>134</v>
      </c>
      <c r="C1095" s="291" t="s">
        <v>25</v>
      </c>
      <c r="D1095" s="295"/>
      <c r="E1095" s="295"/>
      <c r="F1095" s="295"/>
      <c r="G1095" s="295"/>
      <c r="H1095" s="295"/>
      <c r="I1095" s="295"/>
      <c r="J1095" s="295"/>
      <c r="K1095" s="295"/>
      <c r="L1095" s="295"/>
      <c r="M1095" s="295"/>
      <c r="N1095" s="291"/>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468"/>
      <c r="O1096" s="295"/>
      <c r="P1096" s="295"/>
      <c r="Q1096" s="295"/>
      <c r="R1096" s="295"/>
      <c r="S1096" s="295"/>
      <c r="T1096" s="295"/>
      <c r="U1096" s="295"/>
      <c r="V1096" s="295"/>
      <c r="W1096" s="295"/>
      <c r="X1096" s="295"/>
      <c r="Y1096" s="411">
        <f>Y1095</f>
        <v>0</v>
      </c>
      <c r="Z1096" s="411">
        <f t="shared" ref="Z1096" si="3323">Z1095</f>
        <v>0</v>
      </c>
      <c r="AA1096" s="411">
        <f t="shared" ref="AA1096" si="3324">AA1095</f>
        <v>0</v>
      </c>
      <c r="AB1096" s="411">
        <f t="shared" ref="AB1096" si="3325">AB1095</f>
        <v>0</v>
      </c>
      <c r="AC1096" s="411">
        <f t="shared" ref="AC1096" si="3326">AC1095</f>
        <v>0</v>
      </c>
      <c r="AD1096" s="411">
        <f t="shared" ref="AD1096" si="3327">AD1095</f>
        <v>0</v>
      </c>
      <c r="AE1096" s="411">
        <f t="shared" ref="AE1096" si="3328">AE1095</f>
        <v>0</v>
      </c>
      <c r="AF1096" s="411">
        <f t="shared" ref="AF1096" si="3329">AF1095</f>
        <v>0</v>
      </c>
      <c r="AG1096" s="411">
        <f t="shared" ref="AG1096" si="3330">AG1095</f>
        <v>0</v>
      </c>
      <c r="AH1096" s="411">
        <f t="shared" ref="AH1096" si="3331">AH1095</f>
        <v>0</v>
      </c>
      <c r="AI1096" s="411">
        <f t="shared" ref="AI1096" si="3332">AI1095</f>
        <v>0</v>
      </c>
      <c r="AJ1096" s="411">
        <f t="shared" ref="AJ1096" si="3333">AJ1095</f>
        <v>0</v>
      </c>
      <c r="AK1096" s="411">
        <f t="shared" ref="AK1096" si="3334">AK1095</f>
        <v>0</v>
      </c>
      <c r="AL1096" s="411">
        <f t="shared" ref="AL1096" si="3335">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15" hidden="1" customHeight="1" outlineLevel="1">
      <c r="A1098" s="532">
        <v>43</v>
      </c>
      <c r="B1098" s="428" t="s">
        <v>135</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36">Z1098</f>
        <v>0</v>
      </c>
      <c r="AA1099" s="411">
        <f t="shared" ref="AA1099" si="3337">AA1098</f>
        <v>0</v>
      </c>
      <c r="AB1099" s="411">
        <f t="shared" ref="AB1099" si="3338">AB1098</f>
        <v>0</v>
      </c>
      <c r="AC1099" s="411">
        <f t="shared" ref="AC1099" si="3339">AC1098</f>
        <v>0</v>
      </c>
      <c r="AD1099" s="411">
        <f t="shared" ref="AD1099" si="3340">AD1098</f>
        <v>0</v>
      </c>
      <c r="AE1099" s="411">
        <f t="shared" ref="AE1099" si="3341">AE1098</f>
        <v>0</v>
      </c>
      <c r="AF1099" s="411">
        <f t="shared" ref="AF1099" si="3342">AF1098</f>
        <v>0</v>
      </c>
      <c r="AG1099" s="411">
        <f t="shared" ref="AG1099" si="3343">AG1098</f>
        <v>0</v>
      </c>
      <c r="AH1099" s="411">
        <f t="shared" ref="AH1099" si="3344">AH1098</f>
        <v>0</v>
      </c>
      <c r="AI1099" s="411">
        <f t="shared" ref="AI1099" si="3345">AI1098</f>
        <v>0</v>
      </c>
      <c r="AJ1099" s="411">
        <f t="shared" ref="AJ1099" si="3346">AJ1098</f>
        <v>0</v>
      </c>
      <c r="AK1099" s="411">
        <f t="shared" ref="AK1099" si="3347">AK1098</f>
        <v>0</v>
      </c>
      <c r="AL1099" s="411">
        <f t="shared" ref="AL1099" si="3348">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28.5" hidden="1" customHeight="1" outlineLevel="1">
      <c r="A1101" s="532">
        <v>44</v>
      </c>
      <c r="B1101" s="428" t="s">
        <v>136</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49">Z1101</f>
        <v>0</v>
      </c>
      <c r="AA1102" s="411">
        <f t="shared" ref="AA1102" si="3350">AA1101</f>
        <v>0</v>
      </c>
      <c r="AB1102" s="411">
        <f t="shared" ref="AB1102" si="3351">AB1101</f>
        <v>0</v>
      </c>
      <c r="AC1102" s="411">
        <f t="shared" ref="AC1102" si="3352">AC1101</f>
        <v>0</v>
      </c>
      <c r="AD1102" s="411">
        <f t="shared" ref="AD1102" si="3353">AD1101</f>
        <v>0</v>
      </c>
      <c r="AE1102" s="411">
        <f t="shared" ref="AE1102" si="3354">AE1101</f>
        <v>0</v>
      </c>
      <c r="AF1102" s="411">
        <f t="shared" ref="AF1102" si="3355">AF1101</f>
        <v>0</v>
      </c>
      <c r="AG1102" s="411">
        <f t="shared" ref="AG1102" si="3356">AG1101</f>
        <v>0</v>
      </c>
      <c r="AH1102" s="411">
        <f t="shared" ref="AH1102" si="3357">AH1101</f>
        <v>0</v>
      </c>
      <c r="AI1102" s="411">
        <f t="shared" ref="AI1102" si="3358">AI1101</f>
        <v>0</v>
      </c>
      <c r="AJ1102" s="411">
        <f t="shared" ref="AJ1102" si="3359">AJ1101</f>
        <v>0</v>
      </c>
      <c r="AK1102" s="411">
        <f t="shared" ref="AK1102" si="3360">AK1101</f>
        <v>0</v>
      </c>
      <c r="AL1102" s="411">
        <f t="shared" ref="AL1102" si="3361">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2.450000000000003" hidden="1" customHeight="1" outlineLevel="1">
      <c r="A1104" s="532">
        <v>45</v>
      </c>
      <c r="B1104" s="428" t="s">
        <v>137</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62">Z1104</f>
        <v>0</v>
      </c>
      <c r="AA1105" s="411">
        <f t="shared" ref="AA1105" si="3363">AA1104</f>
        <v>0</v>
      </c>
      <c r="AB1105" s="411">
        <f t="shared" ref="AB1105" si="3364">AB1104</f>
        <v>0</v>
      </c>
      <c r="AC1105" s="411">
        <f t="shared" ref="AC1105" si="3365">AC1104</f>
        <v>0</v>
      </c>
      <c r="AD1105" s="411">
        <f t="shared" ref="AD1105" si="3366">AD1104</f>
        <v>0</v>
      </c>
      <c r="AE1105" s="411">
        <f t="shared" ref="AE1105" si="3367">AE1104</f>
        <v>0</v>
      </c>
      <c r="AF1105" s="411">
        <f t="shared" ref="AF1105" si="3368">AF1104</f>
        <v>0</v>
      </c>
      <c r="AG1105" s="411">
        <f t="shared" ref="AG1105" si="3369">AG1104</f>
        <v>0</v>
      </c>
      <c r="AH1105" s="411">
        <f t="shared" ref="AH1105" si="3370">AH1104</f>
        <v>0</v>
      </c>
      <c r="AI1105" s="411">
        <f t="shared" ref="AI1105" si="3371">AI1104</f>
        <v>0</v>
      </c>
      <c r="AJ1105" s="411">
        <f t="shared" ref="AJ1105" si="3372">AJ1104</f>
        <v>0</v>
      </c>
      <c r="AK1105" s="411">
        <f t="shared" ref="AK1105" si="3373">AK1104</f>
        <v>0</v>
      </c>
      <c r="AL1105" s="411">
        <f t="shared" ref="AL1105" si="3374">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2.1" hidden="1" customHeight="1" outlineLevel="1">
      <c r="A1107" s="532">
        <v>46</v>
      </c>
      <c r="B1107" s="428" t="s">
        <v>138</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375">Z1107</f>
        <v>0</v>
      </c>
      <c r="AA1108" s="411">
        <f t="shared" ref="AA1108" si="3376">AA1107</f>
        <v>0</v>
      </c>
      <c r="AB1108" s="411">
        <f t="shared" ref="AB1108" si="3377">AB1107</f>
        <v>0</v>
      </c>
      <c r="AC1108" s="411">
        <f t="shared" ref="AC1108" si="3378">AC1107</f>
        <v>0</v>
      </c>
      <c r="AD1108" s="411">
        <f t="shared" ref="AD1108" si="3379">AD1107</f>
        <v>0</v>
      </c>
      <c r="AE1108" s="411">
        <f t="shared" ref="AE1108" si="3380">AE1107</f>
        <v>0</v>
      </c>
      <c r="AF1108" s="411">
        <f t="shared" ref="AF1108" si="3381">AF1107</f>
        <v>0</v>
      </c>
      <c r="AG1108" s="411">
        <f t="shared" ref="AG1108" si="3382">AG1107</f>
        <v>0</v>
      </c>
      <c r="AH1108" s="411">
        <f t="shared" ref="AH1108" si="3383">AH1107</f>
        <v>0</v>
      </c>
      <c r="AI1108" s="411">
        <f t="shared" ref="AI1108" si="3384">AI1107</f>
        <v>0</v>
      </c>
      <c r="AJ1108" s="411">
        <f t="shared" ref="AJ1108" si="3385">AJ1107</f>
        <v>0</v>
      </c>
      <c r="AK1108" s="411">
        <f t="shared" ref="AK1108" si="3386">AK1107</f>
        <v>0</v>
      </c>
      <c r="AL1108" s="411">
        <f t="shared" ref="AL1108" si="3387">AL1107</f>
        <v>0</v>
      </c>
      <c r="AM1108" s="306"/>
    </row>
    <row r="1109" spans="1:39" ht="15" hidden="1" customHeight="1" outlineLevel="1">
      <c r="A1109" s="532"/>
      <c r="B1109" s="428"/>
      <c r="C1109" s="291"/>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412"/>
      <c r="Z1109" s="425"/>
      <c r="AA1109" s="425"/>
      <c r="AB1109" s="425"/>
      <c r="AC1109" s="425"/>
      <c r="AD1109" s="425"/>
      <c r="AE1109" s="425"/>
      <c r="AF1109" s="425"/>
      <c r="AG1109" s="425"/>
      <c r="AH1109" s="425"/>
      <c r="AI1109" s="425"/>
      <c r="AJ1109" s="425"/>
      <c r="AK1109" s="425"/>
      <c r="AL1109" s="425"/>
      <c r="AM1109" s="306"/>
    </row>
    <row r="1110" spans="1:39" ht="35.450000000000003" hidden="1" customHeight="1" outlineLevel="1">
      <c r="A1110" s="532">
        <v>47</v>
      </c>
      <c r="B1110" s="428" t="s">
        <v>139</v>
      </c>
      <c r="C1110" s="291" t="s">
        <v>25</v>
      </c>
      <c r="D1110" s="295"/>
      <c r="E1110" s="295"/>
      <c r="F1110" s="295"/>
      <c r="G1110" s="295"/>
      <c r="H1110" s="295"/>
      <c r="I1110" s="295"/>
      <c r="J1110" s="295"/>
      <c r="K1110" s="295"/>
      <c r="L1110" s="295"/>
      <c r="M1110" s="295"/>
      <c r="N1110" s="295">
        <v>12</v>
      </c>
      <c r="O1110" s="295"/>
      <c r="P1110" s="295"/>
      <c r="Q1110" s="295"/>
      <c r="R1110" s="295"/>
      <c r="S1110" s="295"/>
      <c r="T1110" s="295"/>
      <c r="U1110" s="295"/>
      <c r="V1110" s="295"/>
      <c r="W1110" s="295"/>
      <c r="X1110" s="295"/>
      <c r="Y1110" s="426"/>
      <c r="Z1110" s="415"/>
      <c r="AA1110" s="415"/>
      <c r="AB1110" s="415"/>
      <c r="AC1110" s="415"/>
      <c r="AD1110" s="415"/>
      <c r="AE1110" s="415"/>
      <c r="AF1110" s="415"/>
      <c r="AG1110" s="415"/>
      <c r="AH1110" s="415"/>
      <c r="AI1110" s="415"/>
      <c r="AJ1110" s="415"/>
      <c r="AK1110" s="415"/>
      <c r="AL1110" s="415"/>
      <c r="AM1110" s="296">
        <f>SUM(Y1110:AL1110)</f>
        <v>0</v>
      </c>
    </row>
    <row r="1111" spans="1:39" ht="15" hidden="1" customHeight="1" outlineLevel="1">
      <c r="A1111" s="532"/>
      <c r="B1111" s="294" t="s">
        <v>346</v>
      </c>
      <c r="C1111" s="291" t="s">
        <v>163</v>
      </c>
      <c r="D1111" s="295"/>
      <c r="E1111" s="295"/>
      <c r="F1111" s="295"/>
      <c r="G1111" s="295"/>
      <c r="H1111" s="295"/>
      <c r="I1111" s="295"/>
      <c r="J1111" s="295"/>
      <c r="K1111" s="295"/>
      <c r="L1111" s="295"/>
      <c r="M1111" s="295"/>
      <c r="N1111" s="295">
        <f>N1110</f>
        <v>12</v>
      </c>
      <c r="O1111" s="295"/>
      <c r="P1111" s="295"/>
      <c r="Q1111" s="295"/>
      <c r="R1111" s="295"/>
      <c r="S1111" s="295"/>
      <c r="T1111" s="295"/>
      <c r="U1111" s="295"/>
      <c r="V1111" s="295"/>
      <c r="W1111" s="295"/>
      <c r="X1111" s="295"/>
      <c r="Y1111" s="411">
        <f>Y1110</f>
        <v>0</v>
      </c>
      <c r="Z1111" s="411">
        <f t="shared" ref="Z1111" si="3388">Z1110</f>
        <v>0</v>
      </c>
      <c r="AA1111" s="411">
        <f t="shared" ref="AA1111" si="3389">AA1110</f>
        <v>0</v>
      </c>
      <c r="AB1111" s="411">
        <f t="shared" ref="AB1111" si="3390">AB1110</f>
        <v>0</v>
      </c>
      <c r="AC1111" s="411">
        <f t="shared" ref="AC1111" si="3391">AC1110</f>
        <v>0</v>
      </c>
      <c r="AD1111" s="411">
        <f t="shared" ref="AD1111" si="3392">AD1110</f>
        <v>0</v>
      </c>
      <c r="AE1111" s="411">
        <f t="shared" ref="AE1111" si="3393">AE1110</f>
        <v>0</v>
      </c>
      <c r="AF1111" s="411">
        <f t="shared" ref="AF1111" si="3394">AF1110</f>
        <v>0</v>
      </c>
      <c r="AG1111" s="411">
        <f t="shared" ref="AG1111" si="3395">AG1110</f>
        <v>0</v>
      </c>
      <c r="AH1111" s="411">
        <f t="shared" ref="AH1111" si="3396">AH1110</f>
        <v>0</v>
      </c>
      <c r="AI1111" s="411">
        <f t="shared" ref="AI1111" si="3397">AI1110</f>
        <v>0</v>
      </c>
      <c r="AJ1111" s="411">
        <f t="shared" ref="AJ1111" si="3398">AJ1110</f>
        <v>0</v>
      </c>
      <c r="AK1111" s="411">
        <f t="shared" ref="AK1111" si="3399">AK1110</f>
        <v>0</v>
      </c>
      <c r="AL1111" s="411">
        <f t="shared" ref="AL1111" si="3400">AL1110</f>
        <v>0</v>
      </c>
      <c r="AM1111" s="306"/>
    </row>
    <row r="1112" spans="1:39" ht="15" hidden="1" customHeight="1" outlineLevel="1">
      <c r="A1112" s="532"/>
      <c r="B1112" s="428"/>
      <c r="C1112" s="291"/>
      <c r="D1112" s="291"/>
      <c r="E1112" s="291"/>
      <c r="F1112" s="291"/>
      <c r="G1112" s="291"/>
      <c r="H1112" s="291"/>
      <c r="I1112" s="291"/>
      <c r="J1112" s="291"/>
      <c r="K1112" s="291"/>
      <c r="L1112" s="291"/>
      <c r="M1112" s="291"/>
      <c r="N1112" s="291"/>
      <c r="O1112" s="291"/>
      <c r="P1112" s="291"/>
      <c r="Q1112" s="291"/>
      <c r="R1112" s="291"/>
      <c r="S1112" s="291"/>
      <c r="T1112" s="291"/>
      <c r="U1112" s="291"/>
      <c r="V1112" s="291"/>
      <c r="W1112" s="291"/>
      <c r="X1112" s="291"/>
      <c r="Y1112" s="412"/>
      <c r="Z1112" s="425"/>
      <c r="AA1112" s="425"/>
      <c r="AB1112" s="425"/>
      <c r="AC1112" s="425"/>
      <c r="AD1112" s="425"/>
      <c r="AE1112" s="425"/>
      <c r="AF1112" s="425"/>
      <c r="AG1112" s="425"/>
      <c r="AH1112" s="425"/>
      <c r="AI1112" s="425"/>
      <c r="AJ1112" s="425"/>
      <c r="AK1112" s="425"/>
      <c r="AL1112" s="425"/>
      <c r="AM1112" s="306"/>
    </row>
    <row r="1113" spans="1:39" ht="39.6" hidden="1" customHeight="1" outlineLevel="1">
      <c r="A1113" s="532">
        <v>48</v>
      </c>
      <c r="B1113" s="428" t="s">
        <v>140</v>
      </c>
      <c r="C1113" s="291" t="s">
        <v>25</v>
      </c>
      <c r="D1113" s="295"/>
      <c r="E1113" s="295"/>
      <c r="F1113" s="295"/>
      <c r="G1113" s="295"/>
      <c r="H1113" s="295"/>
      <c r="I1113" s="295"/>
      <c r="J1113" s="295"/>
      <c r="K1113" s="295"/>
      <c r="L1113" s="295"/>
      <c r="M1113" s="295"/>
      <c r="N1113" s="295">
        <v>12</v>
      </c>
      <c r="O1113" s="295"/>
      <c r="P1113" s="295"/>
      <c r="Q1113" s="295"/>
      <c r="R1113" s="295"/>
      <c r="S1113" s="295"/>
      <c r="T1113" s="295"/>
      <c r="U1113" s="295"/>
      <c r="V1113" s="295"/>
      <c r="W1113" s="295"/>
      <c r="X1113" s="295"/>
      <c r="Y1113" s="426"/>
      <c r="Z1113" s="415"/>
      <c r="AA1113" s="415"/>
      <c r="AB1113" s="415"/>
      <c r="AC1113" s="415"/>
      <c r="AD1113" s="415"/>
      <c r="AE1113" s="415"/>
      <c r="AF1113" s="415"/>
      <c r="AG1113" s="415"/>
      <c r="AH1113" s="415"/>
      <c r="AI1113" s="415"/>
      <c r="AJ1113" s="415"/>
      <c r="AK1113" s="415"/>
      <c r="AL1113" s="415"/>
      <c r="AM1113" s="296">
        <f>SUM(Y1113:AL1113)</f>
        <v>0</v>
      </c>
    </row>
    <row r="1114" spans="1:39" ht="15" hidden="1" customHeight="1" outlineLevel="1">
      <c r="A1114" s="532"/>
      <c r="B1114" s="294" t="s">
        <v>346</v>
      </c>
      <c r="C1114" s="291" t="s">
        <v>163</v>
      </c>
      <c r="D1114" s="295"/>
      <c r="E1114" s="295"/>
      <c r="F1114" s="295"/>
      <c r="G1114" s="295"/>
      <c r="H1114" s="295"/>
      <c r="I1114" s="295"/>
      <c r="J1114" s="295"/>
      <c r="K1114" s="295"/>
      <c r="L1114" s="295"/>
      <c r="M1114" s="295"/>
      <c r="N1114" s="295">
        <f>N1113</f>
        <v>12</v>
      </c>
      <c r="O1114" s="295"/>
      <c r="P1114" s="295"/>
      <c r="Q1114" s="295"/>
      <c r="R1114" s="295"/>
      <c r="S1114" s="295"/>
      <c r="T1114" s="295"/>
      <c r="U1114" s="295"/>
      <c r="V1114" s="295"/>
      <c r="W1114" s="295"/>
      <c r="X1114" s="295"/>
      <c r="Y1114" s="411">
        <f>Y1113</f>
        <v>0</v>
      </c>
      <c r="Z1114" s="411">
        <f t="shared" ref="Z1114" si="3401">Z1113</f>
        <v>0</v>
      </c>
      <c r="AA1114" s="411">
        <f t="shared" ref="AA1114" si="3402">AA1113</f>
        <v>0</v>
      </c>
      <c r="AB1114" s="411">
        <f t="shared" ref="AB1114" si="3403">AB1113</f>
        <v>0</v>
      </c>
      <c r="AC1114" s="411">
        <f t="shared" ref="AC1114" si="3404">AC1113</f>
        <v>0</v>
      </c>
      <c r="AD1114" s="411">
        <f t="shared" ref="AD1114" si="3405">AD1113</f>
        <v>0</v>
      </c>
      <c r="AE1114" s="411">
        <f t="shared" ref="AE1114" si="3406">AE1113</f>
        <v>0</v>
      </c>
      <c r="AF1114" s="411">
        <f t="shared" ref="AF1114" si="3407">AF1113</f>
        <v>0</v>
      </c>
      <c r="AG1114" s="411">
        <f t="shared" ref="AG1114" si="3408">AG1113</f>
        <v>0</v>
      </c>
      <c r="AH1114" s="411">
        <f t="shared" ref="AH1114" si="3409">AH1113</f>
        <v>0</v>
      </c>
      <c r="AI1114" s="411">
        <f t="shared" ref="AI1114" si="3410">AI1113</f>
        <v>0</v>
      </c>
      <c r="AJ1114" s="411">
        <f t="shared" ref="AJ1114" si="3411">AJ1113</f>
        <v>0</v>
      </c>
      <c r="AK1114" s="411">
        <f t="shared" ref="AK1114" si="3412">AK1113</f>
        <v>0</v>
      </c>
      <c r="AL1114" s="411">
        <f t="shared" ref="AL1114" si="3413">AL1113</f>
        <v>0</v>
      </c>
      <c r="AM1114" s="306"/>
    </row>
    <row r="1115" spans="1:39" ht="15" hidden="1" customHeight="1" outlineLevel="1">
      <c r="A1115" s="532"/>
      <c r="B1115" s="428"/>
      <c r="C1115" s="291"/>
      <c r="D1115" s="291"/>
      <c r="E1115" s="291"/>
      <c r="F1115" s="291"/>
      <c r="G1115" s="291"/>
      <c r="H1115" s="291"/>
      <c r="I1115" s="291"/>
      <c r="J1115" s="291"/>
      <c r="K1115" s="291"/>
      <c r="L1115" s="291"/>
      <c r="M1115" s="291"/>
      <c r="N1115" s="291"/>
      <c r="O1115" s="291"/>
      <c r="P1115" s="291"/>
      <c r="Q1115" s="291"/>
      <c r="R1115" s="291"/>
      <c r="S1115" s="291"/>
      <c r="T1115" s="291"/>
      <c r="U1115" s="291"/>
      <c r="V1115" s="291"/>
      <c r="W1115" s="291"/>
      <c r="X1115" s="291"/>
      <c r="Y1115" s="412"/>
      <c r="Z1115" s="425"/>
      <c r="AA1115" s="425"/>
      <c r="AB1115" s="425"/>
      <c r="AC1115" s="425"/>
      <c r="AD1115" s="425"/>
      <c r="AE1115" s="425"/>
      <c r="AF1115" s="425"/>
      <c r="AG1115" s="425"/>
      <c r="AH1115" s="425"/>
      <c r="AI1115" s="425"/>
      <c r="AJ1115" s="425"/>
      <c r="AK1115" s="425"/>
      <c r="AL1115" s="425"/>
      <c r="AM1115" s="306"/>
    </row>
    <row r="1116" spans="1:39" ht="33" hidden="1" customHeight="1" outlineLevel="1">
      <c r="A1116" s="532">
        <v>49</v>
      </c>
      <c r="B1116" s="428" t="s">
        <v>141</v>
      </c>
      <c r="C1116" s="291" t="s">
        <v>25</v>
      </c>
      <c r="D1116" s="295"/>
      <c r="E1116" s="295"/>
      <c r="F1116" s="295"/>
      <c r="G1116" s="295"/>
      <c r="H1116" s="295"/>
      <c r="I1116" s="295"/>
      <c r="J1116" s="295"/>
      <c r="K1116" s="295"/>
      <c r="L1116" s="295"/>
      <c r="M1116" s="295"/>
      <c r="N1116" s="295">
        <v>12</v>
      </c>
      <c r="O1116" s="295"/>
      <c r="P1116" s="295"/>
      <c r="Q1116" s="295"/>
      <c r="R1116" s="295"/>
      <c r="S1116" s="295"/>
      <c r="T1116" s="295"/>
      <c r="U1116" s="295"/>
      <c r="V1116" s="295"/>
      <c r="W1116" s="295"/>
      <c r="X1116" s="295"/>
      <c r="Y1116" s="426"/>
      <c r="Z1116" s="415"/>
      <c r="AA1116" s="415"/>
      <c r="AB1116" s="415"/>
      <c r="AC1116" s="415"/>
      <c r="AD1116" s="415"/>
      <c r="AE1116" s="415"/>
      <c r="AF1116" s="415"/>
      <c r="AG1116" s="415"/>
      <c r="AH1116" s="415"/>
      <c r="AI1116" s="415"/>
      <c r="AJ1116" s="415"/>
      <c r="AK1116" s="415"/>
      <c r="AL1116" s="415"/>
      <c r="AM1116" s="296">
        <f>SUM(Y1116:AL1116)</f>
        <v>0</v>
      </c>
    </row>
    <row r="1117" spans="1:39" ht="15" hidden="1" customHeight="1" outlineLevel="1">
      <c r="A1117" s="532"/>
      <c r="B1117" s="294" t="s">
        <v>346</v>
      </c>
      <c r="C1117" s="291" t="s">
        <v>163</v>
      </c>
      <c r="D1117" s="295"/>
      <c r="E1117" s="295"/>
      <c r="F1117" s="295"/>
      <c r="G1117" s="295"/>
      <c r="H1117" s="295"/>
      <c r="I1117" s="295"/>
      <c r="J1117" s="295"/>
      <c r="K1117" s="295"/>
      <c r="L1117" s="295"/>
      <c r="M1117" s="295"/>
      <c r="N1117" s="295">
        <f>N1116</f>
        <v>12</v>
      </c>
      <c r="O1117" s="295"/>
      <c r="P1117" s="295"/>
      <c r="Q1117" s="295"/>
      <c r="R1117" s="295"/>
      <c r="S1117" s="295"/>
      <c r="T1117" s="295"/>
      <c r="U1117" s="295"/>
      <c r="V1117" s="295"/>
      <c r="W1117" s="295"/>
      <c r="X1117" s="295"/>
      <c r="Y1117" s="411">
        <f>Y1116</f>
        <v>0</v>
      </c>
      <c r="Z1117" s="411">
        <f t="shared" ref="Z1117" si="3414">Z1116</f>
        <v>0</v>
      </c>
      <c r="AA1117" s="411">
        <f t="shared" ref="AA1117" si="3415">AA1116</f>
        <v>0</v>
      </c>
      <c r="AB1117" s="411">
        <f t="shared" ref="AB1117" si="3416">AB1116</f>
        <v>0</v>
      </c>
      <c r="AC1117" s="411">
        <f t="shared" ref="AC1117" si="3417">AC1116</f>
        <v>0</v>
      </c>
      <c r="AD1117" s="411">
        <f t="shared" ref="AD1117" si="3418">AD1116</f>
        <v>0</v>
      </c>
      <c r="AE1117" s="411">
        <f t="shared" ref="AE1117" si="3419">AE1116</f>
        <v>0</v>
      </c>
      <c r="AF1117" s="411">
        <f t="shared" ref="AF1117" si="3420">AF1116</f>
        <v>0</v>
      </c>
      <c r="AG1117" s="411">
        <f t="shared" ref="AG1117" si="3421">AG1116</f>
        <v>0</v>
      </c>
      <c r="AH1117" s="411">
        <f t="shared" ref="AH1117" si="3422">AH1116</f>
        <v>0</v>
      </c>
      <c r="AI1117" s="411">
        <f t="shared" ref="AI1117" si="3423">AI1116</f>
        <v>0</v>
      </c>
      <c r="AJ1117" s="411">
        <f t="shared" ref="AJ1117" si="3424">AJ1116</f>
        <v>0</v>
      </c>
      <c r="AK1117" s="411">
        <f t="shared" ref="AK1117" si="3425">AK1116</f>
        <v>0</v>
      </c>
      <c r="AL1117" s="411">
        <f t="shared" ref="AL1117" si="3426">AL1116</f>
        <v>0</v>
      </c>
      <c r="AM1117" s="306"/>
    </row>
    <row r="1118" spans="1:39" ht="15" hidden="1" customHeight="1" outlineLevel="1">
      <c r="A1118" s="532"/>
      <c r="B1118" s="294"/>
      <c r="C1118" s="305"/>
      <c r="D1118" s="291"/>
      <c r="E1118" s="291"/>
      <c r="F1118" s="291"/>
      <c r="G1118" s="291"/>
      <c r="H1118" s="291"/>
      <c r="I1118" s="291"/>
      <c r="J1118" s="291"/>
      <c r="K1118" s="291"/>
      <c r="L1118" s="291"/>
      <c r="M1118" s="291"/>
      <c r="N1118" s="291"/>
      <c r="O1118" s="291"/>
      <c r="P1118" s="291"/>
      <c r="Q1118" s="291"/>
      <c r="R1118" s="291"/>
      <c r="S1118" s="291"/>
      <c r="T1118" s="291"/>
      <c r="U1118" s="291"/>
      <c r="V1118" s="291"/>
      <c r="W1118" s="291"/>
      <c r="X1118" s="291"/>
      <c r="Y1118" s="301"/>
      <c r="Z1118" s="301"/>
      <c r="AA1118" s="301"/>
      <c r="AB1118" s="301"/>
      <c r="AC1118" s="301"/>
      <c r="AD1118" s="301"/>
      <c r="AE1118" s="301"/>
      <c r="AF1118" s="301"/>
      <c r="AG1118" s="301"/>
      <c r="AH1118" s="301"/>
      <c r="AI1118" s="301"/>
      <c r="AJ1118" s="301"/>
      <c r="AK1118" s="301"/>
      <c r="AL1118" s="301"/>
      <c r="AM1118" s="306"/>
    </row>
    <row r="1119" spans="1:39" ht="15.75" collapsed="1">
      <c r="B1119" s="327" t="s">
        <v>347</v>
      </c>
      <c r="C1119" s="329"/>
      <c r="D1119" s="329">
        <f>SUM(D962:D1117)</f>
        <v>0</v>
      </c>
      <c r="E1119" s="329"/>
      <c r="F1119" s="329"/>
      <c r="G1119" s="329"/>
      <c r="H1119" s="329"/>
      <c r="I1119" s="329"/>
      <c r="J1119" s="329"/>
      <c r="K1119" s="329"/>
      <c r="L1119" s="329"/>
      <c r="M1119" s="329"/>
      <c r="N1119" s="329"/>
      <c r="O1119" s="329">
        <f>SUM(O962:O1117)</f>
        <v>0</v>
      </c>
      <c r="P1119" s="329"/>
      <c r="Q1119" s="329"/>
      <c r="R1119" s="329"/>
      <c r="S1119" s="329"/>
      <c r="T1119" s="329"/>
      <c r="U1119" s="329"/>
      <c r="V1119" s="329"/>
      <c r="W1119" s="329"/>
      <c r="X1119" s="329"/>
      <c r="Y1119" s="329">
        <f>IF(Y960="kWh",SUMPRODUCT(D962:D1117,Y962:Y1117))</f>
        <v>0</v>
      </c>
      <c r="Z1119" s="329">
        <f>IF(Z960="kWh",SUMPRODUCT(D962:D1117,Z962:Z1117))</f>
        <v>0</v>
      </c>
      <c r="AA1119" s="329">
        <f>IF(AA960="kw",SUMPRODUCT(N962:N1117,O962:O1117,AA962:AA1117),SUMPRODUCT(D962:D1117,AA962:AA1117))</f>
        <v>0</v>
      </c>
      <c r="AB1119" s="329">
        <f>IF(AB960="kw",SUMPRODUCT(N962:N1117,O962:O1117,AB962:AB1117),SUMPRODUCT(D962:D1117,AB962:AB1117))</f>
        <v>0</v>
      </c>
      <c r="AC1119" s="329">
        <f>IF(AC960="kw",SUMPRODUCT(N962:N1117,O962:O1117,AC962:AC1117),SUMPRODUCT(D962:D1117,AC962:AC1117))</f>
        <v>0</v>
      </c>
      <c r="AD1119" s="329">
        <f>IF(AD960="kw",SUMPRODUCT(N962:N1117,O962:O1117,AD962:AD1117),SUMPRODUCT(D962:D1117,AD962:AD1117))</f>
        <v>0</v>
      </c>
      <c r="AE1119" s="329">
        <f>IF(AE960="kw",SUMPRODUCT(N962:N1117,O962:O1117,AE962:AE1117),SUMPRODUCT(D962:D1117,AE962:AE1117))</f>
        <v>0</v>
      </c>
      <c r="AF1119" s="329">
        <f>IF(AF960="kw",SUMPRODUCT(N962:N1117,O962:O1117,AF962:AF1117),SUMPRODUCT(D962:D1117,AF962:AF1117))</f>
        <v>0</v>
      </c>
      <c r="AG1119" s="329">
        <f>IF(AG960="kw",SUMPRODUCT(N962:N1117,O962:O1117,AG962:AG1117),SUMPRODUCT(D962:D1117,AG962:AG1117))</f>
        <v>0</v>
      </c>
      <c r="AH1119" s="329">
        <f>IF(AH960="kw",SUMPRODUCT(N962:N1117,O962:O1117,AH962:AH1117),SUMPRODUCT(D962:D1117,AH962:AH1117))</f>
        <v>0</v>
      </c>
      <c r="AI1119" s="329">
        <f>IF(AI960="kw",SUMPRODUCT(N962:N1117,O962:O1117,AI962:AI1117),SUMPRODUCT(D962:D1117,AI962:AI1117))</f>
        <v>0</v>
      </c>
      <c r="AJ1119" s="329">
        <f>IF(AJ960="kw",SUMPRODUCT(N962:N1117,O962:O1117,AJ962:AJ1117),SUMPRODUCT(D962:D1117,AJ962:AJ1117))</f>
        <v>0</v>
      </c>
      <c r="AK1119" s="329">
        <f>IF(AK960="kw",SUMPRODUCT(N962:N1117,O962:O1117,AK962:AK1117),SUMPRODUCT(D962:D1117,AK962:AK1117))</f>
        <v>0</v>
      </c>
      <c r="AL1119" s="329">
        <f>IF(AL960="kw",SUMPRODUCT(N962:N1117,O962:O1117,AL962:AL1117),SUMPRODUCT(D962:D1117,AL962:AL1117))</f>
        <v>0</v>
      </c>
      <c r="AM1119" s="330"/>
    </row>
    <row r="1120" spans="1:39" ht="15.75">
      <c r="B1120" s="391" t="s">
        <v>348</v>
      </c>
      <c r="C1120" s="392"/>
      <c r="D1120" s="392"/>
      <c r="E1120" s="392"/>
      <c r="F1120" s="392"/>
      <c r="G1120" s="392"/>
      <c r="H1120" s="392"/>
      <c r="I1120" s="392"/>
      <c r="J1120" s="392"/>
      <c r="K1120" s="392"/>
      <c r="L1120" s="392"/>
      <c r="M1120" s="392"/>
      <c r="N1120" s="392"/>
      <c r="O1120" s="392"/>
      <c r="P1120" s="392"/>
      <c r="Q1120" s="392"/>
      <c r="R1120" s="392"/>
      <c r="S1120" s="392"/>
      <c r="T1120" s="392"/>
      <c r="U1120" s="392"/>
      <c r="V1120" s="392"/>
      <c r="W1120" s="392"/>
      <c r="X1120" s="392"/>
      <c r="Y1120" s="392">
        <f>HLOOKUP(Y776,'2. LRAMVA Threshold'!$B$42:$Q$53,12,FALSE)</f>
        <v>0</v>
      </c>
      <c r="Z1120" s="392">
        <f>HLOOKUP(Z776,'2. LRAMVA Threshold'!$B$42:$Q$53,12,FALSE)</f>
        <v>0</v>
      </c>
      <c r="AA1120" s="392">
        <f>HLOOKUP(AA776,'2. LRAMVA Threshold'!$B$42:$Q$53,12,FALSE)</f>
        <v>0</v>
      </c>
      <c r="AB1120" s="392">
        <f>HLOOKUP(AB776,'2. LRAMVA Threshold'!$B$42:$Q$53,12,FALSE)</f>
        <v>0</v>
      </c>
      <c r="AC1120" s="392">
        <f>HLOOKUP(AC776,'2. LRAMVA Threshold'!$B$42:$Q$53,12,FALSE)</f>
        <v>0</v>
      </c>
      <c r="AD1120" s="392">
        <f>HLOOKUP(AD776,'2. LRAMVA Threshold'!$B$42:$Q$53,12,FALSE)</f>
        <v>0</v>
      </c>
      <c r="AE1120" s="392">
        <f>HLOOKUP(AE776,'2. LRAMVA Threshold'!$B$42:$Q$53,12,FALSE)</f>
        <v>0</v>
      </c>
      <c r="AF1120" s="392">
        <f>HLOOKUP(AF776,'2. LRAMVA Threshold'!$B$42:$Q$53,12,FALSE)</f>
        <v>0</v>
      </c>
      <c r="AG1120" s="392">
        <f>HLOOKUP(AG776,'2. LRAMVA Threshold'!$B$42:$Q$53,12,FALSE)</f>
        <v>0</v>
      </c>
      <c r="AH1120" s="392">
        <f>HLOOKUP(AH776,'2. LRAMVA Threshold'!$B$42:$Q$53,12,FALSE)</f>
        <v>0</v>
      </c>
      <c r="AI1120" s="392">
        <f>HLOOKUP(AI776,'2. LRAMVA Threshold'!$B$42:$Q$53,12,FALSE)</f>
        <v>0</v>
      </c>
      <c r="AJ1120" s="392">
        <f>HLOOKUP(AJ776,'2. LRAMVA Threshold'!$B$42:$Q$53,12,FALSE)</f>
        <v>0</v>
      </c>
      <c r="AK1120" s="392">
        <f>HLOOKUP(AK776,'2. LRAMVA Threshold'!$B$42:$Q$53,12,FALSE)</f>
        <v>0</v>
      </c>
      <c r="AL1120" s="392">
        <f>HLOOKUP(AL776,'2. LRAMVA Threshold'!$B$42:$Q$53,12,FALSE)</f>
        <v>0</v>
      </c>
      <c r="AM1120" s="442"/>
    </row>
    <row r="1121" spans="2:39">
      <c r="B1121" s="394"/>
      <c r="C1121" s="432"/>
      <c r="D1121" s="433"/>
      <c r="E1121" s="433"/>
      <c r="F1121" s="433"/>
      <c r="G1121" s="433"/>
      <c r="H1121" s="433"/>
      <c r="I1121" s="433"/>
      <c r="J1121" s="433"/>
      <c r="K1121" s="433"/>
      <c r="L1121" s="433"/>
      <c r="M1121" s="433"/>
      <c r="N1121" s="433"/>
      <c r="O1121" s="434"/>
      <c r="P1121" s="433"/>
      <c r="Q1121" s="433"/>
      <c r="R1121" s="433"/>
      <c r="S1121" s="435"/>
      <c r="T1121" s="435"/>
      <c r="U1121" s="435"/>
      <c r="V1121" s="435"/>
      <c r="W1121" s="433"/>
      <c r="X1121" s="433"/>
      <c r="Y1121" s="436"/>
      <c r="Z1121" s="436"/>
      <c r="AA1121" s="436"/>
      <c r="AB1121" s="436"/>
      <c r="AC1121" s="436"/>
      <c r="AD1121" s="436"/>
      <c r="AE1121" s="436"/>
      <c r="AF1121" s="399"/>
      <c r="AG1121" s="399"/>
      <c r="AH1121" s="399"/>
      <c r="AI1121" s="399"/>
      <c r="AJ1121" s="399"/>
      <c r="AK1121" s="399"/>
      <c r="AL1121" s="399"/>
      <c r="AM1121" s="400"/>
    </row>
    <row r="1122" spans="2:39">
      <c r="B1122" s="324" t="s">
        <v>349</v>
      </c>
      <c r="C1122" s="338"/>
      <c r="D1122" s="338"/>
      <c r="E1122" s="376"/>
      <c r="F1122" s="376"/>
      <c r="G1122" s="376"/>
      <c r="H1122" s="376"/>
      <c r="I1122" s="376"/>
      <c r="J1122" s="376"/>
      <c r="K1122" s="376"/>
      <c r="L1122" s="376"/>
      <c r="M1122" s="376"/>
      <c r="N1122" s="376"/>
      <c r="O1122" s="291"/>
      <c r="P1122" s="340"/>
      <c r="Q1122" s="340"/>
      <c r="R1122" s="340"/>
      <c r="S1122" s="339"/>
      <c r="T1122" s="339"/>
      <c r="U1122" s="339"/>
      <c r="V1122" s="339"/>
      <c r="W1122" s="340"/>
      <c r="X1122" s="340"/>
      <c r="Y1122" s="341">
        <f>HLOOKUP(Y$35,'3.  Distribution Rates'!$C$122:$P$133,12,FALSE)</f>
        <v>0</v>
      </c>
      <c r="Z1122" s="341">
        <f>HLOOKUP(Z$35,'3.  Distribution Rates'!$C$122:$P$133,12,FALSE)</f>
        <v>0</v>
      </c>
      <c r="AA1122" s="341">
        <f>HLOOKUP(AA$35,'3.  Distribution Rates'!$C$122:$P$133,12,FALSE)</f>
        <v>0</v>
      </c>
      <c r="AB1122" s="341">
        <f>HLOOKUP(AB$35,'3.  Distribution Rates'!$C$122:$P$133,12,FALSE)</f>
        <v>0</v>
      </c>
      <c r="AC1122" s="341">
        <f>HLOOKUP(AC$35,'3.  Distribution Rates'!$C$122:$P$133,12,FALSE)</f>
        <v>0</v>
      </c>
      <c r="AD1122" s="341">
        <f>HLOOKUP(AD$35,'3.  Distribution Rates'!$C$122:$P$133,12,FALSE)</f>
        <v>0</v>
      </c>
      <c r="AE1122" s="341">
        <f>HLOOKUP(AE$35,'3.  Distribution Rates'!$C$122:$P$133,12,FALSE)</f>
        <v>0</v>
      </c>
      <c r="AF1122" s="341">
        <f>HLOOKUP(AF$35,'3.  Distribution Rates'!$C$122:$P$133,12,FALSE)</f>
        <v>0</v>
      </c>
      <c r="AG1122" s="341">
        <f>HLOOKUP(AG$35,'3.  Distribution Rates'!$C$122:$P$133,12,FALSE)</f>
        <v>0</v>
      </c>
      <c r="AH1122" s="341">
        <f>HLOOKUP(AH$35,'3.  Distribution Rates'!$C$122:$P$133,12,FALSE)</f>
        <v>0</v>
      </c>
      <c r="AI1122" s="341">
        <f>HLOOKUP(AI$35,'3.  Distribution Rates'!$C$122:$P$133,12,FALSE)</f>
        <v>0</v>
      </c>
      <c r="AJ1122" s="341">
        <f>HLOOKUP(AJ$35,'3.  Distribution Rates'!$C$122:$P$133,12,FALSE)</f>
        <v>0</v>
      </c>
      <c r="AK1122" s="341">
        <f>HLOOKUP(AK$35,'3.  Distribution Rates'!$C$122:$P$133,12,FALSE)</f>
        <v>0</v>
      </c>
      <c r="AL1122" s="341">
        <f>HLOOKUP(AL$35,'3.  Distribution Rates'!$C$122:$P$133,12,FALSE)</f>
        <v>0</v>
      </c>
      <c r="AM1122" s="444"/>
    </row>
    <row r="1123" spans="2:39">
      <c r="B1123" s="324" t="s">
        <v>353</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'4.  2011-2014 LRAM'!Y143*Y1122</f>
        <v>0</v>
      </c>
      <c r="Z1123" s="378">
        <f>'4.  2011-2014 LRAM'!Z143*Z1122</f>
        <v>0</v>
      </c>
      <c r="AA1123" s="378">
        <f>'4.  2011-2014 LRAM'!AA143*AA1122</f>
        <v>0</v>
      </c>
      <c r="AB1123" s="378">
        <f>'4.  2011-2014 LRAM'!AB143*AB1122</f>
        <v>0</v>
      </c>
      <c r="AC1123" s="378">
        <f>'4.  2011-2014 LRAM'!AC143*AC1122</f>
        <v>0</v>
      </c>
      <c r="AD1123" s="378">
        <f>'4.  2011-2014 LRAM'!AD143*AD1122</f>
        <v>0</v>
      </c>
      <c r="AE1123" s="378">
        <f>'4.  2011-2014 LRAM'!AE143*AE1122</f>
        <v>0</v>
      </c>
      <c r="AF1123" s="378">
        <f>'4.  2011-2014 LRAM'!AF143*AF1122</f>
        <v>0</v>
      </c>
      <c r="AG1123" s="378">
        <f>'4.  2011-2014 LRAM'!AG143*AG1122</f>
        <v>0</v>
      </c>
      <c r="AH1123" s="378">
        <f>'4.  2011-2014 LRAM'!AH143*AH1122</f>
        <v>0</v>
      </c>
      <c r="AI1123" s="378">
        <f>'4.  2011-2014 LRAM'!AI143*AI1122</f>
        <v>0</v>
      </c>
      <c r="AJ1123" s="378">
        <f>'4.  2011-2014 LRAM'!AJ143*AJ1122</f>
        <v>0</v>
      </c>
      <c r="AK1123" s="378">
        <f>'4.  2011-2014 LRAM'!AK143*AK1122</f>
        <v>0</v>
      </c>
      <c r="AL1123" s="378">
        <f>'4.  2011-2014 LRAM'!AL143*AL1122</f>
        <v>0</v>
      </c>
      <c r="AM1123" s="629">
        <f t="shared" ref="AM1123:AM1132" si="3427">SUM(Y1123:AL1123)</f>
        <v>0</v>
      </c>
    </row>
    <row r="1124" spans="2:39">
      <c r="B1124" s="324" t="s">
        <v>354</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'4.  2011-2014 LRAM'!Y272*Y1122</f>
        <v>0</v>
      </c>
      <c r="Z1124" s="378">
        <f>'4.  2011-2014 LRAM'!Z272*Z1122</f>
        <v>0</v>
      </c>
      <c r="AA1124" s="378">
        <f>'4.  2011-2014 LRAM'!AA272*AA1122</f>
        <v>0</v>
      </c>
      <c r="AB1124" s="378">
        <f>'4.  2011-2014 LRAM'!AB272*AB1122</f>
        <v>0</v>
      </c>
      <c r="AC1124" s="378">
        <f>'4.  2011-2014 LRAM'!AC272*AC1122</f>
        <v>0</v>
      </c>
      <c r="AD1124" s="378">
        <f>'4.  2011-2014 LRAM'!AD272*AD1122</f>
        <v>0</v>
      </c>
      <c r="AE1124" s="378">
        <f>'4.  2011-2014 LRAM'!AE272*AE1122</f>
        <v>0</v>
      </c>
      <c r="AF1124" s="378">
        <f>'4.  2011-2014 LRAM'!AF272*AF1122</f>
        <v>0</v>
      </c>
      <c r="AG1124" s="378">
        <f>'4.  2011-2014 LRAM'!AG272*AG1122</f>
        <v>0</v>
      </c>
      <c r="AH1124" s="378">
        <f>'4.  2011-2014 LRAM'!AH272*AH1122</f>
        <v>0</v>
      </c>
      <c r="AI1124" s="378">
        <f>'4.  2011-2014 LRAM'!AI272*AI1122</f>
        <v>0</v>
      </c>
      <c r="AJ1124" s="378">
        <f>'4.  2011-2014 LRAM'!AJ272*AJ1122</f>
        <v>0</v>
      </c>
      <c r="AK1124" s="378">
        <f>'4.  2011-2014 LRAM'!AK272*AK1122</f>
        <v>0</v>
      </c>
      <c r="AL1124" s="378">
        <f>'4.  2011-2014 LRAM'!AL272*AL1122</f>
        <v>0</v>
      </c>
      <c r="AM1124" s="629">
        <f t="shared" si="3427"/>
        <v>0</v>
      </c>
    </row>
    <row r="1125" spans="2:39">
      <c r="B1125" s="324" t="s">
        <v>355</v>
      </c>
      <c r="C1125" s="345"/>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8">
        <f>'4.  2011-2014 LRAM'!Y401*Y1122</f>
        <v>0</v>
      </c>
      <c r="Z1125" s="378">
        <f>'4.  2011-2014 LRAM'!Z401*Z1122</f>
        <v>0</v>
      </c>
      <c r="AA1125" s="378">
        <f>'4.  2011-2014 LRAM'!AA401*AA1122</f>
        <v>0</v>
      </c>
      <c r="AB1125" s="378">
        <f>'4.  2011-2014 LRAM'!AB401*AB1122</f>
        <v>0</v>
      </c>
      <c r="AC1125" s="378">
        <f>'4.  2011-2014 LRAM'!AC401*AC1122</f>
        <v>0</v>
      </c>
      <c r="AD1125" s="378">
        <f>'4.  2011-2014 LRAM'!AD401*AD1122</f>
        <v>0</v>
      </c>
      <c r="AE1125" s="378">
        <f>'4.  2011-2014 LRAM'!AE401*AE1122</f>
        <v>0</v>
      </c>
      <c r="AF1125" s="378">
        <f>'4.  2011-2014 LRAM'!AF401*AF1122</f>
        <v>0</v>
      </c>
      <c r="AG1125" s="378">
        <f>'4.  2011-2014 LRAM'!AG401*AG1122</f>
        <v>0</v>
      </c>
      <c r="AH1125" s="378">
        <f>'4.  2011-2014 LRAM'!AH401*AH1122</f>
        <v>0</v>
      </c>
      <c r="AI1125" s="378">
        <f>'4.  2011-2014 LRAM'!AI401*AI1122</f>
        <v>0</v>
      </c>
      <c r="AJ1125" s="378">
        <f>'4.  2011-2014 LRAM'!AJ401*AJ1122</f>
        <v>0</v>
      </c>
      <c r="AK1125" s="378">
        <f>'4.  2011-2014 LRAM'!AK401*AK1122</f>
        <v>0</v>
      </c>
      <c r="AL1125" s="378">
        <f>'4.  2011-2014 LRAM'!AL401*AL1122</f>
        <v>0</v>
      </c>
      <c r="AM1125" s="629">
        <f t="shared" si="3427"/>
        <v>0</v>
      </c>
    </row>
    <row r="1126" spans="2:39">
      <c r="B1126" s="324" t="s">
        <v>356</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'4.  2011-2014 LRAM'!Y531*Y1122</f>
        <v>0</v>
      </c>
      <c r="Z1126" s="378">
        <f>'4.  2011-2014 LRAM'!Z531*Z1122</f>
        <v>0</v>
      </c>
      <c r="AA1126" s="378">
        <f>'4.  2011-2014 LRAM'!AA531*AA1122</f>
        <v>0</v>
      </c>
      <c r="AB1126" s="378">
        <f>'4.  2011-2014 LRAM'!AB531*AB1122</f>
        <v>0</v>
      </c>
      <c r="AC1126" s="378">
        <f>'4.  2011-2014 LRAM'!AC531*AC1122</f>
        <v>0</v>
      </c>
      <c r="AD1126" s="378">
        <f>'4.  2011-2014 LRAM'!AD531*AD1122</f>
        <v>0</v>
      </c>
      <c r="AE1126" s="378">
        <f>'4.  2011-2014 LRAM'!AE531*AE1122</f>
        <v>0</v>
      </c>
      <c r="AF1126" s="378">
        <f>'4.  2011-2014 LRAM'!AF531*AF1122</f>
        <v>0</v>
      </c>
      <c r="AG1126" s="378">
        <f>'4.  2011-2014 LRAM'!AG531*AG1122</f>
        <v>0</v>
      </c>
      <c r="AH1126" s="378">
        <f>'4.  2011-2014 LRAM'!AH531*AH1122</f>
        <v>0</v>
      </c>
      <c r="AI1126" s="378">
        <f>'4.  2011-2014 LRAM'!AI531*AI1122</f>
        <v>0</v>
      </c>
      <c r="AJ1126" s="378">
        <f>'4.  2011-2014 LRAM'!AJ531*AJ1122</f>
        <v>0</v>
      </c>
      <c r="AK1126" s="378">
        <f>'4.  2011-2014 LRAM'!AK531*AK1122</f>
        <v>0</v>
      </c>
      <c r="AL1126" s="378">
        <f>'4.  2011-2014 LRAM'!AL531*AL1122</f>
        <v>0</v>
      </c>
      <c r="AM1126" s="629">
        <f t="shared" si="3427"/>
        <v>0</v>
      </c>
    </row>
    <row r="1127" spans="2:39">
      <c r="B1127" s="324" t="s">
        <v>357</v>
      </c>
      <c r="C1127" s="345"/>
      <c r="D1127" s="309"/>
      <c r="E1127" s="279"/>
      <c r="F1127" s="279"/>
      <c r="G1127" s="279"/>
      <c r="H1127" s="279"/>
      <c r="I1127" s="279"/>
      <c r="J1127" s="279"/>
      <c r="K1127" s="279"/>
      <c r="L1127" s="279"/>
      <c r="M1127" s="279"/>
      <c r="N1127" s="279"/>
      <c r="O1127" s="291"/>
      <c r="P1127" s="279"/>
      <c r="Q1127" s="279"/>
      <c r="R1127" s="279"/>
      <c r="S1127" s="309"/>
      <c r="T1127" s="309"/>
      <c r="U1127" s="309"/>
      <c r="V1127" s="309"/>
      <c r="W1127" s="279"/>
      <c r="X1127" s="279"/>
      <c r="Y1127" s="378">
        <f t="shared" ref="Y1127:AL1127" si="3428">Y215*Y1122</f>
        <v>0</v>
      </c>
      <c r="Z1127" s="378">
        <f t="shared" si="3428"/>
        <v>0</v>
      </c>
      <c r="AA1127" s="378">
        <f t="shared" si="3428"/>
        <v>0</v>
      </c>
      <c r="AB1127" s="378">
        <f t="shared" si="3428"/>
        <v>0</v>
      </c>
      <c r="AC1127" s="378">
        <f t="shared" si="3428"/>
        <v>0</v>
      </c>
      <c r="AD1127" s="378">
        <f t="shared" si="3428"/>
        <v>0</v>
      </c>
      <c r="AE1127" s="378">
        <f t="shared" si="3428"/>
        <v>0</v>
      </c>
      <c r="AF1127" s="378">
        <f t="shared" si="3428"/>
        <v>0</v>
      </c>
      <c r="AG1127" s="378">
        <f t="shared" si="3428"/>
        <v>0</v>
      </c>
      <c r="AH1127" s="378">
        <f t="shared" si="3428"/>
        <v>0</v>
      </c>
      <c r="AI1127" s="378">
        <f t="shared" si="3428"/>
        <v>0</v>
      </c>
      <c r="AJ1127" s="378">
        <f t="shared" si="3428"/>
        <v>0</v>
      </c>
      <c r="AK1127" s="378">
        <f t="shared" si="3428"/>
        <v>0</v>
      </c>
      <c r="AL1127" s="378">
        <f t="shared" si="3428"/>
        <v>0</v>
      </c>
      <c r="AM1127" s="629">
        <f t="shared" si="3427"/>
        <v>0</v>
      </c>
    </row>
    <row r="1128" spans="2:39">
      <c r="B1128" s="324" t="s">
        <v>358</v>
      </c>
      <c r="C1128" s="345"/>
      <c r="D1128" s="309"/>
      <c r="E1128" s="279"/>
      <c r="F1128" s="279"/>
      <c r="G1128" s="279"/>
      <c r="H1128" s="279"/>
      <c r="I1128" s="279"/>
      <c r="J1128" s="279"/>
      <c r="K1128" s="279"/>
      <c r="L1128" s="279"/>
      <c r="M1128" s="279"/>
      <c r="N1128" s="279"/>
      <c r="O1128" s="291"/>
      <c r="P1128" s="279"/>
      <c r="Q1128" s="279"/>
      <c r="R1128" s="279"/>
      <c r="S1128" s="309"/>
      <c r="T1128" s="309"/>
      <c r="U1128" s="309"/>
      <c r="V1128" s="309"/>
      <c r="W1128" s="279"/>
      <c r="X1128" s="279"/>
      <c r="Y1128" s="378">
        <f t="shared" ref="Y1128:AL1128" si="3429">Y398*Y1122</f>
        <v>0</v>
      </c>
      <c r="Z1128" s="378">
        <f t="shared" si="3429"/>
        <v>0</v>
      </c>
      <c r="AA1128" s="378">
        <f t="shared" si="3429"/>
        <v>0</v>
      </c>
      <c r="AB1128" s="378">
        <f t="shared" si="3429"/>
        <v>0</v>
      </c>
      <c r="AC1128" s="378">
        <f t="shared" si="3429"/>
        <v>0</v>
      </c>
      <c r="AD1128" s="378">
        <f t="shared" si="3429"/>
        <v>0</v>
      </c>
      <c r="AE1128" s="378">
        <f t="shared" si="3429"/>
        <v>0</v>
      </c>
      <c r="AF1128" s="378">
        <f t="shared" si="3429"/>
        <v>0</v>
      </c>
      <c r="AG1128" s="378">
        <f t="shared" si="3429"/>
        <v>0</v>
      </c>
      <c r="AH1128" s="378">
        <f t="shared" si="3429"/>
        <v>0</v>
      </c>
      <c r="AI1128" s="378">
        <f t="shared" si="3429"/>
        <v>0</v>
      </c>
      <c r="AJ1128" s="378">
        <f t="shared" si="3429"/>
        <v>0</v>
      </c>
      <c r="AK1128" s="378">
        <f t="shared" si="3429"/>
        <v>0</v>
      </c>
      <c r="AL1128" s="378">
        <f t="shared" si="3429"/>
        <v>0</v>
      </c>
      <c r="AM1128" s="629">
        <f t="shared" si="3427"/>
        <v>0</v>
      </c>
    </row>
    <row r="1129" spans="2:39">
      <c r="B1129" s="324" t="s">
        <v>359</v>
      </c>
      <c r="C1129" s="345"/>
      <c r="D1129" s="309"/>
      <c r="E1129" s="279"/>
      <c r="F1129" s="279"/>
      <c r="G1129" s="279"/>
      <c r="H1129" s="279"/>
      <c r="I1129" s="279"/>
      <c r="J1129" s="279"/>
      <c r="K1129" s="279"/>
      <c r="L1129" s="279"/>
      <c r="M1129" s="279"/>
      <c r="N1129" s="279"/>
      <c r="O1129" s="291"/>
      <c r="P1129" s="279"/>
      <c r="Q1129" s="279"/>
      <c r="R1129" s="279"/>
      <c r="S1129" s="309"/>
      <c r="T1129" s="309"/>
      <c r="U1129" s="309"/>
      <c r="V1129" s="309"/>
      <c r="W1129" s="279"/>
      <c r="X1129" s="279"/>
      <c r="Y1129" s="378">
        <f t="shared" ref="Y1129:AL1129" si="3430">Y587*Y1122</f>
        <v>0</v>
      </c>
      <c r="Z1129" s="378">
        <f t="shared" si="3430"/>
        <v>0</v>
      </c>
      <c r="AA1129" s="378">
        <f t="shared" si="3430"/>
        <v>0</v>
      </c>
      <c r="AB1129" s="378">
        <f t="shared" si="3430"/>
        <v>0</v>
      </c>
      <c r="AC1129" s="378">
        <f t="shared" si="3430"/>
        <v>0</v>
      </c>
      <c r="AD1129" s="378">
        <f t="shared" si="3430"/>
        <v>0</v>
      </c>
      <c r="AE1129" s="378">
        <f t="shared" si="3430"/>
        <v>0</v>
      </c>
      <c r="AF1129" s="378">
        <f t="shared" si="3430"/>
        <v>0</v>
      </c>
      <c r="AG1129" s="378">
        <f t="shared" si="3430"/>
        <v>0</v>
      </c>
      <c r="AH1129" s="378">
        <f t="shared" si="3430"/>
        <v>0</v>
      </c>
      <c r="AI1129" s="378">
        <f t="shared" si="3430"/>
        <v>0</v>
      </c>
      <c r="AJ1129" s="378">
        <f t="shared" si="3430"/>
        <v>0</v>
      </c>
      <c r="AK1129" s="378">
        <f t="shared" si="3430"/>
        <v>0</v>
      </c>
      <c r="AL1129" s="378">
        <f t="shared" si="3430"/>
        <v>0</v>
      </c>
      <c r="AM1129" s="629">
        <f t="shared" si="3427"/>
        <v>0</v>
      </c>
    </row>
    <row r="1130" spans="2:39">
      <c r="B1130" s="324" t="s">
        <v>360</v>
      </c>
      <c r="C1130" s="345"/>
      <c r="D1130" s="309"/>
      <c r="E1130" s="279"/>
      <c r="F1130" s="279"/>
      <c r="G1130" s="279"/>
      <c r="H1130" s="279"/>
      <c r="I1130" s="279"/>
      <c r="J1130" s="279"/>
      <c r="K1130" s="279"/>
      <c r="L1130" s="279"/>
      <c r="M1130" s="279"/>
      <c r="N1130" s="279"/>
      <c r="O1130" s="291"/>
      <c r="P1130" s="279"/>
      <c r="Q1130" s="279"/>
      <c r="R1130" s="279"/>
      <c r="S1130" s="309"/>
      <c r="T1130" s="309"/>
      <c r="U1130" s="309"/>
      <c r="V1130" s="309"/>
      <c r="W1130" s="279"/>
      <c r="X1130" s="279"/>
      <c r="Y1130" s="378">
        <f t="shared" ref="Y1130:AL1130" si="3431">Y770*Y1122</f>
        <v>0</v>
      </c>
      <c r="Z1130" s="378">
        <f t="shared" si="3431"/>
        <v>0</v>
      </c>
      <c r="AA1130" s="378">
        <f t="shared" si="3431"/>
        <v>0</v>
      </c>
      <c r="AB1130" s="378">
        <f t="shared" si="3431"/>
        <v>0</v>
      </c>
      <c r="AC1130" s="378">
        <f t="shared" si="3431"/>
        <v>0</v>
      </c>
      <c r="AD1130" s="378">
        <f t="shared" si="3431"/>
        <v>0</v>
      </c>
      <c r="AE1130" s="378">
        <f t="shared" si="3431"/>
        <v>0</v>
      </c>
      <c r="AF1130" s="378">
        <f t="shared" si="3431"/>
        <v>0</v>
      </c>
      <c r="AG1130" s="378">
        <f t="shared" si="3431"/>
        <v>0</v>
      </c>
      <c r="AH1130" s="378">
        <f t="shared" si="3431"/>
        <v>0</v>
      </c>
      <c r="AI1130" s="378">
        <f t="shared" si="3431"/>
        <v>0</v>
      </c>
      <c r="AJ1130" s="378">
        <f t="shared" si="3431"/>
        <v>0</v>
      </c>
      <c r="AK1130" s="378">
        <f t="shared" si="3431"/>
        <v>0</v>
      </c>
      <c r="AL1130" s="378">
        <f t="shared" si="3431"/>
        <v>0</v>
      </c>
      <c r="AM1130" s="629">
        <f t="shared" si="3427"/>
        <v>0</v>
      </c>
    </row>
    <row r="1131" spans="2:39">
      <c r="B1131" s="324" t="s">
        <v>361</v>
      </c>
      <c r="C1131" s="345"/>
      <c r="D1131" s="309"/>
      <c r="E1131" s="279"/>
      <c r="F1131" s="279"/>
      <c r="G1131" s="279"/>
      <c r="H1131" s="279"/>
      <c r="I1131" s="279"/>
      <c r="J1131" s="279"/>
      <c r="K1131" s="279"/>
      <c r="L1131" s="279"/>
      <c r="M1131" s="279"/>
      <c r="N1131" s="279"/>
      <c r="O1131" s="291"/>
      <c r="P1131" s="279"/>
      <c r="Q1131" s="279"/>
      <c r="R1131" s="279"/>
      <c r="S1131" s="309"/>
      <c r="T1131" s="309"/>
      <c r="U1131" s="309"/>
      <c r="V1131" s="309"/>
      <c r="W1131" s="279"/>
      <c r="X1131" s="279"/>
      <c r="Y1131" s="378">
        <f t="shared" ref="Y1131:AL1131" si="3432">Y953*Y1122</f>
        <v>0</v>
      </c>
      <c r="Z1131" s="378">
        <f t="shared" si="3432"/>
        <v>0</v>
      </c>
      <c r="AA1131" s="378">
        <f t="shared" si="3432"/>
        <v>0</v>
      </c>
      <c r="AB1131" s="378">
        <f t="shared" si="3432"/>
        <v>0</v>
      </c>
      <c r="AC1131" s="378">
        <f t="shared" si="3432"/>
        <v>0</v>
      </c>
      <c r="AD1131" s="378">
        <f t="shared" si="3432"/>
        <v>0</v>
      </c>
      <c r="AE1131" s="378">
        <f t="shared" si="3432"/>
        <v>0</v>
      </c>
      <c r="AF1131" s="378">
        <f t="shared" si="3432"/>
        <v>0</v>
      </c>
      <c r="AG1131" s="378">
        <f t="shared" si="3432"/>
        <v>0</v>
      </c>
      <c r="AH1131" s="378">
        <f t="shared" si="3432"/>
        <v>0</v>
      </c>
      <c r="AI1131" s="378">
        <f t="shared" si="3432"/>
        <v>0</v>
      </c>
      <c r="AJ1131" s="378">
        <f t="shared" si="3432"/>
        <v>0</v>
      </c>
      <c r="AK1131" s="378">
        <f t="shared" si="3432"/>
        <v>0</v>
      </c>
      <c r="AL1131" s="378">
        <f t="shared" si="3432"/>
        <v>0</v>
      </c>
      <c r="AM1131" s="629">
        <f t="shared" si="3427"/>
        <v>0</v>
      </c>
    </row>
    <row r="1132" spans="2:39">
      <c r="B1132" s="324" t="s">
        <v>362</v>
      </c>
      <c r="C1132" s="345"/>
      <c r="D1132" s="309"/>
      <c r="E1132" s="279"/>
      <c r="F1132" s="279"/>
      <c r="G1132" s="279"/>
      <c r="H1132" s="279"/>
      <c r="I1132" s="279"/>
      <c r="J1132" s="279"/>
      <c r="K1132" s="279"/>
      <c r="L1132" s="279"/>
      <c r="M1132" s="279"/>
      <c r="N1132" s="279"/>
      <c r="O1132" s="291"/>
      <c r="P1132" s="279"/>
      <c r="Q1132" s="279"/>
      <c r="R1132" s="279"/>
      <c r="S1132" s="309"/>
      <c r="T1132" s="309"/>
      <c r="U1132" s="309"/>
      <c r="V1132" s="309"/>
      <c r="W1132" s="279"/>
      <c r="X1132" s="279"/>
      <c r="Y1132" s="378">
        <f>Y1119*Y1122</f>
        <v>0</v>
      </c>
      <c r="Z1132" s="378">
        <f>Z1119*Z1122</f>
        <v>0</v>
      </c>
      <c r="AA1132" s="378">
        <f t="shared" ref="AA1132:AL1132" si="3433">AA1119*AA1122</f>
        <v>0</v>
      </c>
      <c r="AB1132" s="378">
        <f t="shared" si="3433"/>
        <v>0</v>
      </c>
      <c r="AC1132" s="378">
        <f t="shared" si="3433"/>
        <v>0</v>
      </c>
      <c r="AD1132" s="378">
        <f t="shared" si="3433"/>
        <v>0</v>
      </c>
      <c r="AE1132" s="378">
        <f t="shared" si="3433"/>
        <v>0</v>
      </c>
      <c r="AF1132" s="378">
        <f t="shared" si="3433"/>
        <v>0</v>
      </c>
      <c r="AG1132" s="378">
        <f t="shared" si="3433"/>
        <v>0</v>
      </c>
      <c r="AH1132" s="378">
        <f t="shared" si="3433"/>
        <v>0</v>
      </c>
      <c r="AI1132" s="378">
        <f t="shared" si="3433"/>
        <v>0</v>
      </c>
      <c r="AJ1132" s="378">
        <f t="shared" si="3433"/>
        <v>0</v>
      </c>
      <c r="AK1132" s="378">
        <f t="shared" si="3433"/>
        <v>0</v>
      </c>
      <c r="AL1132" s="378">
        <f t="shared" si="3433"/>
        <v>0</v>
      </c>
      <c r="AM1132" s="629">
        <f t="shared" si="3427"/>
        <v>0</v>
      </c>
    </row>
    <row r="1133" spans="2:39" ht="15.75">
      <c r="B1133" s="349" t="s">
        <v>352</v>
      </c>
      <c r="C1133" s="345"/>
      <c r="D1133" s="336"/>
      <c r="E1133" s="334"/>
      <c r="F1133" s="334"/>
      <c r="G1133" s="334"/>
      <c r="H1133" s="334"/>
      <c r="I1133" s="334"/>
      <c r="J1133" s="334"/>
      <c r="K1133" s="334"/>
      <c r="L1133" s="334"/>
      <c r="M1133" s="334"/>
      <c r="N1133" s="334"/>
      <c r="O1133" s="300"/>
      <c r="P1133" s="334"/>
      <c r="Q1133" s="334"/>
      <c r="R1133" s="334"/>
      <c r="S1133" s="336"/>
      <c r="T1133" s="336"/>
      <c r="U1133" s="336"/>
      <c r="V1133" s="336"/>
      <c r="W1133" s="334"/>
      <c r="X1133" s="334"/>
      <c r="Y1133" s="346">
        <f>SUM(Y1123:Y1132)</f>
        <v>0</v>
      </c>
      <c r="Z1133" s="346">
        <f t="shared" ref="Z1133:AE1133" si="3434">SUM(Z1123:Z1132)</f>
        <v>0</v>
      </c>
      <c r="AA1133" s="346">
        <f t="shared" si="3434"/>
        <v>0</v>
      </c>
      <c r="AB1133" s="346">
        <f t="shared" si="3434"/>
        <v>0</v>
      </c>
      <c r="AC1133" s="346">
        <f t="shared" si="3434"/>
        <v>0</v>
      </c>
      <c r="AD1133" s="346">
        <f t="shared" si="3434"/>
        <v>0</v>
      </c>
      <c r="AE1133" s="346">
        <f t="shared" si="3434"/>
        <v>0</v>
      </c>
      <c r="AF1133" s="346">
        <f>SUM(AF1123:AF1132)</f>
        <v>0</v>
      </c>
      <c r="AG1133" s="346">
        <f t="shared" ref="AG1133:AL1133" si="3435">SUM(AG1123:AG1132)</f>
        <v>0</v>
      </c>
      <c r="AH1133" s="346">
        <f t="shared" si="3435"/>
        <v>0</v>
      </c>
      <c r="AI1133" s="346">
        <f t="shared" si="3435"/>
        <v>0</v>
      </c>
      <c r="AJ1133" s="346">
        <f t="shared" si="3435"/>
        <v>0</v>
      </c>
      <c r="AK1133" s="346">
        <f t="shared" si="3435"/>
        <v>0</v>
      </c>
      <c r="AL1133" s="346">
        <f t="shared" si="3435"/>
        <v>0</v>
      </c>
      <c r="AM1133" s="407">
        <f>SUM(AM1123:AM1132)</f>
        <v>0</v>
      </c>
    </row>
    <row r="1134" spans="2:39" ht="15.75">
      <c r="B1134" s="349" t="s">
        <v>351</v>
      </c>
      <c r="C1134" s="345"/>
      <c r="D1134" s="350"/>
      <c r="E1134" s="334"/>
      <c r="F1134" s="334"/>
      <c r="G1134" s="334"/>
      <c r="H1134" s="334"/>
      <c r="I1134" s="334"/>
      <c r="J1134" s="334"/>
      <c r="K1134" s="334"/>
      <c r="L1134" s="334"/>
      <c r="M1134" s="334"/>
      <c r="N1134" s="334"/>
      <c r="O1134" s="300"/>
      <c r="P1134" s="334"/>
      <c r="Q1134" s="334"/>
      <c r="R1134" s="334"/>
      <c r="S1134" s="336"/>
      <c r="T1134" s="336"/>
      <c r="U1134" s="336"/>
      <c r="V1134" s="336"/>
      <c r="W1134" s="334"/>
      <c r="X1134" s="334"/>
      <c r="Y1134" s="347">
        <f>Y1120*Y1122</f>
        <v>0</v>
      </c>
      <c r="Z1134" s="347">
        <f t="shared" ref="Z1134:AE1134" si="3436">Z1120*Z1122</f>
        <v>0</v>
      </c>
      <c r="AA1134" s="347">
        <f>AA1120*AA1122</f>
        <v>0</v>
      </c>
      <c r="AB1134" s="347">
        <f t="shared" si="3436"/>
        <v>0</v>
      </c>
      <c r="AC1134" s="347">
        <f t="shared" si="3436"/>
        <v>0</v>
      </c>
      <c r="AD1134" s="347">
        <f t="shared" si="3436"/>
        <v>0</v>
      </c>
      <c r="AE1134" s="347">
        <f t="shared" si="3436"/>
        <v>0</v>
      </c>
      <c r="AF1134" s="347">
        <f t="shared" ref="AF1134:AL1134" si="3437">AF1120*AF1122</f>
        <v>0</v>
      </c>
      <c r="AG1134" s="347">
        <f t="shared" si="3437"/>
        <v>0</v>
      </c>
      <c r="AH1134" s="347">
        <f t="shared" si="3437"/>
        <v>0</v>
      </c>
      <c r="AI1134" s="347">
        <f t="shared" si="3437"/>
        <v>0</v>
      </c>
      <c r="AJ1134" s="347">
        <f t="shared" si="3437"/>
        <v>0</v>
      </c>
      <c r="AK1134" s="347">
        <f t="shared" si="3437"/>
        <v>0</v>
      </c>
      <c r="AL1134" s="347">
        <f t="shared" si="3437"/>
        <v>0</v>
      </c>
      <c r="AM1134" s="407">
        <f>SUM(Y1134:AL1134)</f>
        <v>0</v>
      </c>
    </row>
    <row r="1135" spans="2:39" ht="15.75">
      <c r="B1135" s="349" t="s">
        <v>350</v>
      </c>
      <c r="C1135" s="345"/>
      <c r="D1135" s="350"/>
      <c r="E1135" s="334"/>
      <c r="F1135" s="334"/>
      <c r="G1135" s="334"/>
      <c r="H1135" s="334"/>
      <c r="I1135" s="334"/>
      <c r="J1135" s="334"/>
      <c r="K1135" s="334"/>
      <c r="L1135" s="334"/>
      <c r="M1135" s="334"/>
      <c r="N1135" s="334"/>
      <c r="O1135" s="300"/>
      <c r="P1135" s="334"/>
      <c r="Q1135" s="334"/>
      <c r="R1135" s="334"/>
      <c r="S1135" s="350"/>
      <c r="T1135" s="350"/>
      <c r="U1135" s="350"/>
      <c r="V1135" s="350"/>
      <c r="W1135" s="334"/>
      <c r="X1135" s="334"/>
      <c r="Y1135" s="351"/>
      <c r="Z1135" s="351"/>
      <c r="AA1135" s="351"/>
      <c r="AB1135" s="351"/>
      <c r="AC1135" s="351"/>
      <c r="AD1135" s="351"/>
      <c r="AE1135" s="351"/>
      <c r="AF1135" s="351"/>
      <c r="AG1135" s="351"/>
      <c r="AH1135" s="351"/>
      <c r="AI1135" s="351"/>
      <c r="AJ1135" s="351"/>
      <c r="AK1135" s="351"/>
      <c r="AL1135" s="351"/>
      <c r="AM1135" s="407">
        <f>AM1133-AM1134</f>
        <v>0</v>
      </c>
    </row>
    <row r="1136" spans="2:39">
      <c r="B1136" s="381"/>
      <c r="C1136" s="445"/>
      <c r="D1136" s="445"/>
      <c r="E1136" s="446"/>
      <c r="F1136" s="446"/>
      <c r="G1136" s="446"/>
      <c r="H1136" s="446"/>
      <c r="I1136" s="446"/>
      <c r="J1136" s="446"/>
      <c r="K1136" s="446"/>
      <c r="L1136" s="446"/>
      <c r="M1136" s="446"/>
      <c r="N1136" s="446"/>
      <c r="O1136" s="447"/>
      <c r="P1136" s="446"/>
      <c r="Q1136" s="446"/>
      <c r="R1136" s="446"/>
      <c r="S1136" s="445"/>
      <c r="T1136" s="448"/>
      <c r="U1136" s="445"/>
      <c r="V1136" s="445"/>
      <c r="W1136" s="446"/>
      <c r="X1136" s="446"/>
      <c r="Y1136" s="449"/>
      <c r="Z1136" s="449"/>
      <c r="AA1136" s="449"/>
      <c r="AB1136" s="449"/>
      <c r="AC1136" s="449"/>
      <c r="AD1136" s="449"/>
      <c r="AE1136" s="449"/>
      <c r="AF1136" s="449"/>
      <c r="AG1136" s="449"/>
      <c r="AH1136" s="449"/>
      <c r="AI1136" s="449"/>
      <c r="AJ1136" s="449"/>
      <c r="AK1136" s="449"/>
      <c r="AL1136" s="449"/>
      <c r="AM1136" s="386"/>
    </row>
    <row r="1137" spans="2:39" ht="19.5" customHeight="1">
      <c r="B1137" s="368" t="s">
        <v>587</v>
      </c>
      <c r="C1137" s="387"/>
      <c r="D1137" s="388"/>
      <c r="E1137" s="388"/>
      <c r="F1137" s="388"/>
      <c r="G1137" s="388"/>
      <c r="H1137" s="388"/>
      <c r="I1137" s="388"/>
      <c r="J1137" s="388"/>
      <c r="K1137" s="388"/>
      <c r="L1137" s="388"/>
      <c r="M1137" s="388"/>
      <c r="N1137" s="388"/>
      <c r="O1137" s="388"/>
      <c r="P1137" s="388"/>
      <c r="Q1137" s="388"/>
      <c r="R1137" s="388"/>
      <c r="S1137" s="371"/>
      <c r="T1137" s="372"/>
      <c r="U1137" s="388"/>
      <c r="V1137" s="388"/>
      <c r="W1137" s="388"/>
      <c r="X1137" s="388"/>
      <c r="Y1137" s="409"/>
      <c r="Z1137" s="409"/>
      <c r="AA1137" s="409"/>
      <c r="AB1137" s="409"/>
      <c r="AC1137" s="409"/>
      <c r="AD1137" s="409"/>
      <c r="AE1137" s="409"/>
      <c r="AF1137" s="409"/>
      <c r="AG1137" s="409"/>
      <c r="AH1137" s="409"/>
      <c r="AI1137" s="409"/>
      <c r="AJ1137" s="409"/>
      <c r="AK1137" s="409"/>
      <c r="AL1137" s="409"/>
      <c r="AM1137" s="389"/>
    </row>
    <row r="1139" spans="2:39">
      <c r="B1139" s="590"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3:AM403"/>
    <mergeCell ref="Y220:AM220"/>
    <mergeCell ref="N34:N35"/>
    <mergeCell ref="P34:X34"/>
    <mergeCell ref="Y34:AM34"/>
    <mergeCell ref="P403:X403"/>
    <mergeCell ref="B220:B221"/>
    <mergeCell ref="C220:C221"/>
    <mergeCell ref="E220:M220"/>
    <mergeCell ref="N220:N221"/>
    <mergeCell ref="P220:X220"/>
    <mergeCell ref="C403:C404"/>
    <mergeCell ref="E403:M403"/>
    <mergeCell ref="N403:N404"/>
    <mergeCell ref="B592:B593"/>
    <mergeCell ref="C592:C593"/>
    <mergeCell ref="E592:M592"/>
    <mergeCell ref="N592:N593"/>
    <mergeCell ref="B403:B404"/>
    <mergeCell ref="Y958:AM958"/>
    <mergeCell ref="P592:X592"/>
    <mergeCell ref="B775:B776"/>
    <mergeCell ref="C775:C776"/>
    <mergeCell ref="E775:M775"/>
    <mergeCell ref="N775:N776"/>
    <mergeCell ref="P775:X775"/>
    <mergeCell ref="Y775:AM775"/>
    <mergeCell ref="Y592:AM592"/>
    <mergeCell ref="P958:X958"/>
    <mergeCell ref="N958:N959"/>
    <mergeCell ref="B958:B959"/>
    <mergeCell ref="C958:C959"/>
    <mergeCell ref="E958:M958"/>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91" location="'5.  2015-2020 LRAM'!A1" display="Return to top"/>
    <hyperlink ref="C28" location="Table_5_e.__2019_Lost_Revenues_Work_Form" display="Table 5-e.  2019 Lost Revenues"/>
    <hyperlink ref="C29" location="Table_5_f.__2020_Lost_Revenues_Work_Form" display="Table 5-f.  2020 Lost Revenues"/>
    <hyperlink ref="D219" location="'5.  2015-2020 LRAM'!A1" display="Return to top"/>
    <hyperlink ref="D402" location="'5.  2015-2020 LRAM'!A1" display="Return to top"/>
    <hyperlink ref="D774" location="'5.  2015-2020 LRAM'!A1" display="Return to top"/>
    <hyperlink ref="D957" location="'5.  2015-2020 LRAM'!A1" display="Return to top"/>
    <hyperlink ref="B1139"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165"/>
  <sheetViews>
    <sheetView topLeftCell="A39" zoomScale="90" zoomScaleNormal="90" workbookViewId="0">
      <selection activeCell="C60" sqref="C60"/>
    </sheetView>
  </sheetViews>
  <sheetFormatPr defaultColWidth="9.140625" defaultRowHeight="15"/>
  <cols>
    <col min="1" max="1" width="4.42578125" style="12" customWidth="1"/>
    <col min="2" max="2" width="19.42578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42578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44" t="s">
        <v>664</v>
      </c>
      <c r="D8" s="844"/>
      <c r="E8" s="844"/>
      <c r="F8" s="844"/>
      <c r="G8" s="844"/>
      <c r="H8" s="844"/>
      <c r="I8" s="844"/>
      <c r="J8" s="844"/>
      <c r="K8" s="844"/>
      <c r="L8" s="844"/>
      <c r="M8" s="844"/>
      <c r="N8" s="844"/>
      <c r="O8" s="844"/>
      <c r="P8" s="844"/>
      <c r="Q8" s="844"/>
      <c r="R8" s="844"/>
      <c r="S8" s="844"/>
      <c r="T8" s="105"/>
      <c r="U8" s="105"/>
      <c r="V8" s="105"/>
      <c r="W8" s="105"/>
    </row>
    <row r="9" spans="1:28" s="9" customFormat="1" ht="47.1" customHeight="1">
      <c r="B9" s="55"/>
      <c r="C9" s="806" t="s">
        <v>675</v>
      </c>
      <c r="D9" s="806"/>
      <c r="E9" s="806"/>
      <c r="F9" s="806"/>
      <c r="G9" s="806"/>
      <c r="H9" s="806"/>
      <c r="I9" s="806"/>
      <c r="J9" s="806"/>
      <c r="K9" s="806"/>
      <c r="L9" s="806"/>
      <c r="M9" s="806"/>
      <c r="N9" s="806"/>
      <c r="O9" s="806"/>
      <c r="P9" s="806"/>
      <c r="Q9" s="806"/>
      <c r="R9" s="806"/>
      <c r="S9" s="806"/>
      <c r="T9" s="105"/>
      <c r="U9" s="105"/>
      <c r="V9" s="105"/>
      <c r="W9" s="105"/>
    </row>
    <row r="10" spans="1:28" s="9" customFormat="1" ht="38.1" customHeight="1">
      <c r="B10" s="88"/>
      <c r="C10" s="822" t="s">
        <v>676</v>
      </c>
      <c r="D10" s="806"/>
      <c r="E10" s="806"/>
      <c r="F10" s="806"/>
      <c r="G10" s="806"/>
      <c r="H10" s="806"/>
      <c r="I10" s="806"/>
      <c r="J10" s="806"/>
      <c r="K10" s="806"/>
      <c r="L10" s="806"/>
      <c r="M10" s="806"/>
      <c r="N10" s="806"/>
      <c r="O10" s="806"/>
      <c r="P10" s="806"/>
      <c r="Q10" s="806"/>
      <c r="R10" s="806"/>
      <c r="S10" s="806"/>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43" t="s">
        <v>235</v>
      </c>
      <c r="C12" s="843"/>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 50 to 499 kW</v>
      </c>
      <c r="L14" s="204" t="str">
        <f>'1.  LRAMVA Summary'!G52</f>
        <v>GS 500 to 4,999 kW</v>
      </c>
      <c r="M14" s="204" t="str">
        <f>'1.  LRAMVA Summary'!H52</f>
        <v>Large Use</v>
      </c>
      <c r="N14" s="204" t="str">
        <f>'1.  LRAMVA Summary'!I52</f>
        <v>Unmetered Scattered Load</v>
      </c>
      <c r="O14" s="204" t="str">
        <f>'1.  LRAMVA Summary'!J52</f>
        <v>Sentinel Lighting</v>
      </c>
      <c r="P14" s="204" t="str">
        <f>'1.  LRAMVA Summary'!K52</f>
        <v>Street Lighting</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-0.3934444387183304</v>
      </c>
      <c r="J46" s="230">
        <f>(SUM('1.  LRAMVA Summary'!E$54:E$59)+SUM('1.  LRAMVA Summary'!E$60:E$61)*(MONTH($E46)-1)/12)*$H46</f>
        <v>-3.880654005826945E-4</v>
      </c>
      <c r="K46" s="230">
        <f>(SUM('1.  LRAMVA Summary'!F$54:F$59)+SUM('1.  LRAMVA Summary'!F$60:F$61)*(MONTH($E46)-1)/12)*$H46</f>
        <v>-0.10212572676783511</v>
      </c>
      <c r="L46" s="230">
        <f>(SUM('1.  LRAMVA Summary'!G$54:G$59)+SUM('1.  LRAMVA Summary'!G$60:G$61)*(MONTH($E46)-1)/12)*$H46</f>
        <v>-3.8542848749999997E-2</v>
      </c>
      <c r="M46" s="230">
        <f>(SUM('1.  LRAMVA Summary'!H$54:H$59)+SUM('1.  LRAMVA Summary'!H$60:H$61)*(MONTH($E46)-1)/12)*$H46</f>
        <v>-0.24676332625</v>
      </c>
      <c r="N46" s="230">
        <f>(SUM('1.  LRAMVA Summary'!I$54:I$59)+SUM('1.  LRAMVA Summary'!I$60:I$61)*(MONTH($E46)-1)/12)*$H46</f>
        <v>-5.6801208333333323E-3</v>
      </c>
      <c r="O46" s="230">
        <f>(SUM('1.  LRAMVA Summary'!J$54:J$59)+SUM('1.  LRAMVA Summary'!J$60:J$61)*(MONTH($E46)-1)/12)*$H46</f>
        <v>0</v>
      </c>
      <c r="P46" s="230">
        <f>(SUM('1.  LRAMVA Summary'!K$54:K$59)+SUM('1.  LRAMVA Summary'!K$60:K$61)*(MONTH($E46)-1)/12)*$H46</f>
        <v>-6.8224414999999997E-2</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-0.85516894172008151</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-0.78688887743666081</v>
      </c>
      <c r="J47" s="230">
        <f>(SUM('1.  LRAMVA Summary'!E$54:E$59)+SUM('1.  LRAMVA Summary'!E$60:E$61)*(MONTH($E47)-1)/12)*$H47</f>
        <v>-7.7613080116538901E-4</v>
      </c>
      <c r="K47" s="230">
        <f>(SUM('1.  LRAMVA Summary'!F$54:F$59)+SUM('1.  LRAMVA Summary'!F$60:F$61)*(MONTH($E47)-1)/12)*$H47</f>
        <v>-0.20425145353567023</v>
      </c>
      <c r="L47" s="230">
        <f>(SUM('1.  LRAMVA Summary'!G$54:G$59)+SUM('1.  LRAMVA Summary'!G$60:G$61)*(MONTH($E47)-1)/12)*$H47</f>
        <v>-7.7085697499999994E-2</v>
      </c>
      <c r="M47" s="230">
        <f>(SUM('1.  LRAMVA Summary'!H$54:H$59)+SUM('1.  LRAMVA Summary'!H$60:H$61)*(MONTH($E47)-1)/12)*$H47</f>
        <v>-0.4935266525</v>
      </c>
      <c r="N47" s="230">
        <f>(SUM('1.  LRAMVA Summary'!I$54:I$59)+SUM('1.  LRAMVA Summary'!I$60:I$61)*(MONTH($E47)-1)/12)*$H47</f>
        <v>-1.1360241666666665E-2</v>
      </c>
      <c r="O47" s="230">
        <f>(SUM('1.  LRAMVA Summary'!J$54:J$59)+SUM('1.  LRAMVA Summary'!J$60:J$61)*(MONTH($E47)-1)/12)*$H47</f>
        <v>0</v>
      </c>
      <c r="P47" s="230">
        <f>(SUM('1.  LRAMVA Summary'!K$54:K$59)+SUM('1.  LRAMVA Summary'!K$60:K$61)*(MONTH($E47)-1)/12)*$H47</f>
        <v>-0.13644882999999999</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-1.710337883440163</v>
      </c>
    </row>
    <row r="48" spans="2:23" s="9" customFormat="1">
      <c r="B48" s="213" t="s">
        <v>86</v>
      </c>
      <c r="C48" s="747">
        <v>2.18E-2</v>
      </c>
      <c r="D48" s="206"/>
      <c r="E48" s="214">
        <v>41365</v>
      </c>
      <c r="F48" s="214" t="s">
        <v>179</v>
      </c>
      <c r="G48" s="215" t="s">
        <v>66</v>
      </c>
      <c r="H48" s="232">
        <f>C$24/12</f>
        <v>1.225E-3</v>
      </c>
      <c r="I48" s="230">
        <f>(SUM('1.  LRAMVA Summary'!D$54:D$59)+SUM('1.  LRAMVA Summary'!D$60:D$61)*(MONTH($E48)-1)/12)*$H48</f>
        <v>-1.1803333161549912</v>
      </c>
      <c r="J48" s="230">
        <f>(SUM('1.  LRAMVA Summary'!E$54:E$59)+SUM('1.  LRAMVA Summary'!E$60:E$61)*(MONTH($E48)-1)/12)*$H48</f>
        <v>-1.1641962017480835E-3</v>
      </c>
      <c r="K48" s="230">
        <f>(SUM('1.  LRAMVA Summary'!F$54:F$59)+SUM('1.  LRAMVA Summary'!F$60:F$61)*(MONTH($E48)-1)/12)*$H48</f>
        <v>-0.30637718030350536</v>
      </c>
      <c r="L48" s="230">
        <f>(SUM('1.  LRAMVA Summary'!G$54:G$59)+SUM('1.  LRAMVA Summary'!G$60:G$61)*(MONTH($E48)-1)/12)*$H48</f>
        <v>-0.11562854625000001</v>
      </c>
      <c r="M48" s="230">
        <f>(SUM('1.  LRAMVA Summary'!H$54:H$59)+SUM('1.  LRAMVA Summary'!H$60:H$61)*(MONTH($E48)-1)/12)*$H48</f>
        <v>-0.74028997875000002</v>
      </c>
      <c r="N48" s="230">
        <f>(SUM('1.  LRAMVA Summary'!I$54:I$59)+SUM('1.  LRAMVA Summary'!I$60:I$61)*(MONTH($E48)-1)/12)*$H48</f>
        <v>-1.70403625E-2</v>
      </c>
      <c r="O48" s="230">
        <f>(SUM('1.  LRAMVA Summary'!J$54:J$59)+SUM('1.  LRAMVA Summary'!J$60:J$61)*(MONTH($E48)-1)/12)*$H48</f>
        <v>0</v>
      </c>
      <c r="P48" s="230">
        <f>(SUM('1.  LRAMVA Summary'!K$54:K$59)+SUM('1.  LRAMVA Summary'!K$60:K$61)*(MONTH($E48)-1)/12)*$H48</f>
        <v>-0.20467324499999998</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-2.5655068251602446</v>
      </c>
    </row>
    <row r="49" spans="1:23" s="9" customFormat="1">
      <c r="B49" s="213" t="s">
        <v>87</v>
      </c>
      <c r="C49" s="747">
        <v>2.18E-2</v>
      </c>
      <c r="D49" s="206"/>
      <c r="E49" s="214">
        <v>41395</v>
      </c>
      <c r="F49" s="214" t="s">
        <v>179</v>
      </c>
      <c r="G49" s="215" t="s">
        <v>66</v>
      </c>
      <c r="H49" s="229">
        <f>C$24/12</f>
        <v>1.225E-3</v>
      </c>
      <c r="I49" s="230">
        <f>(SUM('1.  LRAMVA Summary'!D$54:D$59)+SUM('1.  LRAMVA Summary'!D$60:D$61)*(MONTH($E49)-1)/12)*$H49</f>
        <v>-1.5737777548733216</v>
      </c>
      <c r="J49" s="230">
        <f>(SUM('1.  LRAMVA Summary'!E$54:E$59)+SUM('1.  LRAMVA Summary'!E$60:E$61)*(MONTH($E49)-1)/12)*$H49</f>
        <v>-1.552261602330778E-3</v>
      </c>
      <c r="K49" s="230">
        <f>(SUM('1.  LRAMVA Summary'!F$54:F$59)+SUM('1.  LRAMVA Summary'!F$60:F$61)*(MONTH($E49)-1)/12)*$H49</f>
        <v>-0.40850290707134046</v>
      </c>
      <c r="L49" s="230">
        <f>(SUM('1.  LRAMVA Summary'!G$54:G$59)+SUM('1.  LRAMVA Summary'!G$60:G$61)*(MONTH($E49)-1)/12)*$H49</f>
        <v>-0.15417139499999999</v>
      </c>
      <c r="M49" s="230">
        <f>(SUM('1.  LRAMVA Summary'!H$54:H$59)+SUM('1.  LRAMVA Summary'!H$60:H$61)*(MONTH($E49)-1)/12)*$H49</f>
        <v>-0.98705330499999999</v>
      </c>
      <c r="N49" s="230">
        <f>(SUM('1.  LRAMVA Summary'!I$54:I$59)+SUM('1.  LRAMVA Summary'!I$60:I$61)*(MONTH($E49)-1)/12)*$H49</f>
        <v>-2.2720483333333329E-2</v>
      </c>
      <c r="O49" s="230">
        <f>(SUM('1.  LRAMVA Summary'!J$54:J$59)+SUM('1.  LRAMVA Summary'!J$60:J$61)*(MONTH($E49)-1)/12)*$H49</f>
        <v>0</v>
      </c>
      <c r="P49" s="230">
        <f>(SUM('1.  LRAMVA Summary'!K$54:K$59)+SUM('1.  LRAMVA Summary'!K$60:K$61)*(MONTH($E49)-1)/12)*$H49</f>
        <v>-0.27289765999999999</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-3.420675766880326</v>
      </c>
    </row>
    <row r="50" spans="1:23" s="9" customFormat="1">
      <c r="B50" s="213" t="s">
        <v>88</v>
      </c>
      <c r="C50" s="747">
        <v>2.18E-2</v>
      </c>
      <c r="D50" s="206"/>
      <c r="E50" s="214">
        <v>41426</v>
      </c>
      <c r="F50" s="214" t="s">
        <v>179</v>
      </c>
      <c r="G50" s="215" t="s">
        <v>66</v>
      </c>
      <c r="H50" s="229">
        <f>C$24/12</f>
        <v>1.225E-3</v>
      </c>
      <c r="I50" s="230">
        <f>(SUM('1.  LRAMVA Summary'!D$54:D$59)+SUM('1.  LRAMVA Summary'!D$60:D$61)*(MONTH($E50)-1)/12)*$H50</f>
        <v>-1.9672221935916521</v>
      </c>
      <c r="J50" s="230">
        <f>(SUM('1.  LRAMVA Summary'!E$54:E$59)+SUM('1.  LRAMVA Summary'!E$60:E$61)*(MONTH($E50)-1)/12)*$H50</f>
        <v>-1.9403270029134726E-3</v>
      </c>
      <c r="K50" s="230">
        <f>(SUM('1.  LRAMVA Summary'!F$54:F$59)+SUM('1.  LRAMVA Summary'!F$60:F$61)*(MONTH($E50)-1)/12)*$H50</f>
        <v>-0.51062863383917567</v>
      </c>
      <c r="L50" s="230">
        <f>(SUM('1.  LRAMVA Summary'!G$54:G$59)+SUM('1.  LRAMVA Summary'!G$60:G$61)*(MONTH($E50)-1)/12)*$H50</f>
        <v>-0.19271424375000001</v>
      </c>
      <c r="M50" s="230">
        <f>(SUM('1.  LRAMVA Summary'!H$54:H$59)+SUM('1.  LRAMVA Summary'!H$60:H$61)*(MONTH($E50)-1)/12)*$H50</f>
        <v>-1.2338166312500001</v>
      </c>
      <c r="N50" s="230">
        <f>(SUM('1.  LRAMVA Summary'!I$54:I$59)+SUM('1.  LRAMVA Summary'!I$60:I$61)*(MONTH($E50)-1)/12)*$H50</f>
        <v>-2.8400604166666666E-2</v>
      </c>
      <c r="O50" s="230">
        <f>(SUM('1.  LRAMVA Summary'!J$54:J$59)+SUM('1.  LRAMVA Summary'!J$60:J$61)*(MONTH($E50)-1)/12)*$H50</f>
        <v>0</v>
      </c>
      <c r="P50" s="230">
        <f>(SUM('1.  LRAMVA Summary'!K$54:K$59)+SUM('1.  LRAMVA Summary'!K$60:K$61)*(MONTH($E50)-1)/12)*$H50</f>
        <v>-0.34112207499999997</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-4.2758447086004079</v>
      </c>
    </row>
    <row r="51" spans="1:23" s="9" customFormat="1">
      <c r="B51" s="213" t="s">
        <v>89</v>
      </c>
      <c r="C51" s="747">
        <f>C50</f>
        <v>2.18E-2</v>
      </c>
      <c r="D51" s="206"/>
      <c r="E51" s="214">
        <v>41456</v>
      </c>
      <c r="F51" s="214" t="s">
        <v>179</v>
      </c>
      <c r="G51" s="215" t="s">
        <v>68</v>
      </c>
      <c r="H51" s="232">
        <f>C$25/12</f>
        <v>1.225E-3</v>
      </c>
      <c r="I51" s="230">
        <f>(SUM('1.  LRAMVA Summary'!D$54:D$59)+SUM('1.  LRAMVA Summary'!D$60:D$61)*(MONTH($E51)-1)/12)*$H51</f>
        <v>-2.3606666323099823</v>
      </c>
      <c r="J51" s="230">
        <f>(SUM('1.  LRAMVA Summary'!E$54:E$59)+SUM('1.  LRAMVA Summary'!E$60:E$61)*(MONTH($E51)-1)/12)*$H51</f>
        <v>-2.3283924034961669E-3</v>
      </c>
      <c r="K51" s="230">
        <f>(SUM('1.  LRAMVA Summary'!F$54:F$59)+SUM('1.  LRAMVA Summary'!F$60:F$61)*(MONTH($E51)-1)/12)*$H51</f>
        <v>-0.61275436060701072</v>
      </c>
      <c r="L51" s="230">
        <f>(SUM('1.  LRAMVA Summary'!G$54:G$59)+SUM('1.  LRAMVA Summary'!G$60:G$61)*(MONTH($E51)-1)/12)*$H51</f>
        <v>-0.23125709250000001</v>
      </c>
      <c r="M51" s="230">
        <f>(SUM('1.  LRAMVA Summary'!H$54:H$59)+SUM('1.  LRAMVA Summary'!H$60:H$61)*(MONTH($E51)-1)/12)*$H51</f>
        <v>-1.4805799575</v>
      </c>
      <c r="N51" s="230">
        <f>(SUM('1.  LRAMVA Summary'!I$54:I$59)+SUM('1.  LRAMVA Summary'!I$60:I$61)*(MONTH($E51)-1)/12)*$H51</f>
        <v>-3.4080724999999999E-2</v>
      </c>
      <c r="O51" s="230">
        <f>(SUM('1.  LRAMVA Summary'!J$54:J$59)+SUM('1.  LRAMVA Summary'!J$60:J$61)*(MONTH($E51)-1)/12)*$H51</f>
        <v>0</v>
      </c>
      <c r="P51" s="230">
        <f>(SUM('1.  LRAMVA Summary'!K$54:K$59)+SUM('1.  LRAMVA Summary'!K$60:K$61)*(MONTH($E51)-1)/12)*$H51</f>
        <v>-0.40934648999999995</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-5.1310136503204893</v>
      </c>
    </row>
    <row r="52" spans="1:23" s="9" customFormat="1">
      <c r="B52" s="213" t="s">
        <v>91</v>
      </c>
      <c r="C52" s="233">
        <f>C51</f>
        <v>2.18E-2</v>
      </c>
      <c r="D52" s="206"/>
      <c r="E52" s="214">
        <v>41487</v>
      </c>
      <c r="F52" s="214" t="s">
        <v>179</v>
      </c>
      <c r="G52" s="215" t="s">
        <v>68</v>
      </c>
      <c r="H52" s="229">
        <f>C$25/12</f>
        <v>1.225E-3</v>
      </c>
      <c r="I52" s="230">
        <f>(SUM('1.  LRAMVA Summary'!D$54:D$59)+SUM('1.  LRAMVA Summary'!D$60:D$61)*(MONTH($E52)-1)/12)*$H52</f>
        <v>-2.754111071028313</v>
      </c>
      <c r="J52" s="230">
        <f>(SUM('1.  LRAMVA Summary'!E$54:E$59)+SUM('1.  LRAMVA Summary'!E$60:E$61)*(MONTH($E52)-1)/12)*$H52</f>
        <v>-2.7164578040788619E-3</v>
      </c>
      <c r="K52" s="230">
        <f>(SUM('1.  LRAMVA Summary'!F$54:F$59)+SUM('1.  LRAMVA Summary'!F$60:F$61)*(MONTH($E52)-1)/12)*$H52</f>
        <v>-0.71488008737484576</v>
      </c>
      <c r="L52" s="230">
        <f>(SUM('1.  LRAMVA Summary'!G$54:G$59)+SUM('1.  LRAMVA Summary'!G$60:G$61)*(MONTH($E52)-1)/12)*$H52</f>
        <v>-0.26979994125000001</v>
      </c>
      <c r="M52" s="230">
        <f>(SUM('1.  LRAMVA Summary'!H$54:H$59)+SUM('1.  LRAMVA Summary'!H$60:H$61)*(MONTH($E52)-1)/12)*$H52</f>
        <v>-1.72734328375</v>
      </c>
      <c r="N52" s="230">
        <f>(SUM('1.  LRAMVA Summary'!I$54:I$59)+SUM('1.  LRAMVA Summary'!I$60:I$61)*(MONTH($E52)-1)/12)*$H52</f>
        <v>-3.9760845833333329E-2</v>
      </c>
      <c r="O52" s="230">
        <f>(SUM('1.  LRAMVA Summary'!J$54:J$59)+SUM('1.  LRAMVA Summary'!J$60:J$61)*(MONTH($E52)-1)/12)*$H52</f>
        <v>0</v>
      </c>
      <c r="P52" s="230">
        <f>(SUM('1.  LRAMVA Summary'!K$54:K$59)+SUM('1.  LRAMVA Summary'!K$60:K$61)*(MONTH($E52)-1)/12)*$H52</f>
        <v>-0.47757090500000005</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-5.9861825920405716</v>
      </c>
    </row>
    <row r="53" spans="1:23" s="9" customFormat="1">
      <c r="B53" s="213" t="s">
        <v>90</v>
      </c>
      <c r="C53" s="233"/>
      <c r="D53" s="206"/>
      <c r="E53" s="214">
        <v>41518</v>
      </c>
      <c r="F53" s="214" t="s">
        <v>179</v>
      </c>
      <c r="G53" s="215" t="s">
        <v>68</v>
      </c>
      <c r="H53" s="229">
        <f>C$25/12</f>
        <v>1.225E-3</v>
      </c>
      <c r="I53" s="230">
        <f>(SUM('1.  LRAMVA Summary'!D$54:D$59)+SUM('1.  LRAMVA Summary'!D$60:D$61)*(MONTH($E53)-1)/12)*$H53</f>
        <v>-3.1475555097466432</v>
      </c>
      <c r="J53" s="230">
        <f>(SUM('1.  LRAMVA Summary'!E$54:E$59)+SUM('1.  LRAMVA Summary'!E$60:E$61)*(MONTH($E53)-1)/12)*$H53</f>
        <v>-3.104523204661556E-3</v>
      </c>
      <c r="K53" s="230">
        <f>(SUM('1.  LRAMVA Summary'!F$54:F$59)+SUM('1.  LRAMVA Summary'!F$60:F$61)*(MONTH($E53)-1)/12)*$H53</f>
        <v>-0.81700581414268092</v>
      </c>
      <c r="L53" s="230">
        <f>(SUM('1.  LRAMVA Summary'!G$54:G$59)+SUM('1.  LRAMVA Summary'!G$60:G$61)*(MONTH($E53)-1)/12)*$H53</f>
        <v>-0.30834278999999998</v>
      </c>
      <c r="M53" s="230">
        <f>(SUM('1.  LRAMVA Summary'!H$54:H$59)+SUM('1.  LRAMVA Summary'!H$60:H$61)*(MONTH($E53)-1)/12)*$H53</f>
        <v>-1.97410661</v>
      </c>
      <c r="N53" s="230">
        <f>(SUM('1.  LRAMVA Summary'!I$54:I$59)+SUM('1.  LRAMVA Summary'!I$60:I$61)*(MONTH($E53)-1)/12)*$H53</f>
        <v>-4.5440966666666659E-2</v>
      </c>
      <c r="O53" s="230">
        <f>(SUM('1.  LRAMVA Summary'!J$54:J$59)+SUM('1.  LRAMVA Summary'!J$60:J$61)*(MONTH($E53)-1)/12)*$H53</f>
        <v>0</v>
      </c>
      <c r="P53" s="230">
        <f>(SUM('1.  LRAMVA Summary'!K$54:K$59)+SUM('1.  LRAMVA Summary'!K$60:K$61)*(MONTH($E53)-1)/12)*$H53</f>
        <v>-0.54579531999999997</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-6.8413515337606521</v>
      </c>
    </row>
    <row r="54" spans="1:23" s="9" customFormat="1">
      <c r="B54" s="235" t="s">
        <v>92</v>
      </c>
      <c r="C54" s="236"/>
      <c r="D54" s="206"/>
      <c r="E54" s="214">
        <v>41548</v>
      </c>
      <c r="F54" s="214" t="s">
        <v>179</v>
      </c>
      <c r="G54" s="215" t="s">
        <v>69</v>
      </c>
      <c r="H54" s="232">
        <f>C$26/12</f>
        <v>1.225E-3</v>
      </c>
      <c r="I54" s="230">
        <f>(SUM('1.  LRAMVA Summary'!D$54:D$59)+SUM('1.  LRAMVA Summary'!D$60:D$61)*(MONTH($E54)-1)/12)*$H54</f>
        <v>-3.5409999484649735</v>
      </c>
      <c r="J54" s="230">
        <f>(SUM('1.  LRAMVA Summary'!E$54:E$59)+SUM('1.  LRAMVA Summary'!E$60:E$61)*(MONTH($E54)-1)/12)*$H54</f>
        <v>-3.4925886052442506E-3</v>
      </c>
      <c r="K54" s="230">
        <f>(SUM('1.  LRAMVA Summary'!F$54:F$59)+SUM('1.  LRAMVA Summary'!F$60:F$61)*(MONTH($E54)-1)/12)*$H54</f>
        <v>-0.91913154091051597</v>
      </c>
      <c r="L54" s="230">
        <f>(SUM('1.  LRAMVA Summary'!G$54:G$59)+SUM('1.  LRAMVA Summary'!G$60:G$61)*(MONTH($E54)-1)/12)*$H54</f>
        <v>-0.34688563875000006</v>
      </c>
      <c r="M54" s="230">
        <f>(SUM('1.  LRAMVA Summary'!H$54:H$59)+SUM('1.  LRAMVA Summary'!H$60:H$61)*(MONTH($E54)-1)/12)*$H54</f>
        <v>-2.2208699362499997</v>
      </c>
      <c r="N54" s="230">
        <f>(SUM('1.  LRAMVA Summary'!I$54:I$59)+SUM('1.  LRAMVA Summary'!I$60:I$61)*(MONTH($E54)-1)/12)*$H54</f>
        <v>-5.1121087499999995E-2</v>
      </c>
      <c r="O54" s="230">
        <f>(SUM('1.  LRAMVA Summary'!J$54:J$59)+SUM('1.  LRAMVA Summary'!J$60:J$61)*(MONTH($E54)-1)/12)*$H54</f>
        <v>0</v>
      </c>
      <c r="P54" s="230">
        <f>(SUM('1.  LRAMVA Summary'!K$54:K$59)+SUM('1.  LRAMVA Summary'!K$60:K$61)*(MONTH($E54)-1)/12)*$H54</f>
        <v>-0.61401973499999984</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-7.6965204754807335</v>
      </c>
    </row>
    <row r="55" spans="1:23" s="9" customFormat="1">
      <c r="D55" s="206"/>
      <c r="E55" s="214">
        <v>41579</v>
      </c>
      <c r="F55" s="214" t="s">
        <v>179</v>
      </c>
      <c r="G55" s="215" t="s">
        <v>69</v>
      </c>
      <c r="H55" s="229">
        <f>C$26/12</f>
        <v>1.225E-3</v>
      </c>
      <c r="I55" s="230">
        <f>(SUM('1.  LRAMVA Summary'!D$54:D$59)+SUM('1.  LRAMVA Summary'!D$60:D$61)*(MONTH($E55)-1)/12)*$H55</f>
        <v>-3.9344443871833041</v>
      </c>
      <c r="J55" s="230">
        <f>(SUM('1.  LRAMVA Summary'!E$54:E$59)+SUM('1.  LRAMVA Summary'!E$60:E$61)*(MONTH($E55)-1)/12)*$H55</f>
        <v>-3.8806540058269451E-3</v>
      </c>
      <c r="K55" s="230">
        <f>(SUM('1.  LRAMVA Summary'!F$54:F$59)+SUM('1.  LRAMVA Summary'!F$60:F$61)*(MONTH($E55)-1)/12)*$H55</f>
        <v>-1.0212572676783513</v>
      </c>
      <c r="L55" s="230">
        <f>(SUM('1.  LRAMVA Summary'!G$54:G$59)+SUM('1.  LRAMVA Summary'!G$60:G$61)*(MONTH($E55)-1)/12)*$H55</f>
        <v>-0.38542848750000003</v>
      </c>
      <c r="M55" s="230">
        <f>(SUM('1.  LRAMVA Summary'!H$54:H$59)+SUM('1.  LRAMVA Summary'!H$60:H$61)*(MONTH($E55)-1)/12)*$H55</f>
        <v>-2.4676332625000001</v>
      </c>
      <c r="N55" s="230">
        <f>(SUM('1.  LRAMVA Summary'!I$54:I$59)+SUM('1.  LRAMVA Summary'!I$60:I$61)*(MONTH($E55)-1)/12)*$H55</f>
        <v>-5.6801208333333332E-2</v>
      </c>
      <c r="O55" s="230">
        <f>(SUM('1.  LRAMVA Summary'!J$54:J$59)+SUM('1.  LRAMVA Summary'!J$60:J$61)*(MONTH($E55)-1)/12)*$H55</f>
        <v>0</v>
      </c>
      <c r="P55" s="230">
        <f>(SUM('1.  LRAMVA Summary'!K$54:K$59)+SUM('1.  LRAMVA Summary'!K$60:K$61)*(MONTH($E55)-1)/12)*$H55</f>
        <v>-0.68224414999999994</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-8.5516894172008158</v>
      </c>
    </row>
    <row r="56" spans="1:23" s="9" customFormat="1" ht="15.75">
      <c r="B56" s="183" t="s">
        <v>182</v>
      </c>
      <c r="C56" s="27"/>
      <c r="D56" s="206"/>
      <c r="E56" s="214">
        <v>41609</v>
      </c>
      <c r="F56" s="214" t="s">
        <v>179</v>
      </c>
      <c r="G56" s="215" t="s">
        <v>69</v>
      </c>
      <c r="H56" s="229">
        <f>C$26/12</f>
        <v>1.225E-3</v>
      </c>
      <c r="I56" s="230">
        <f>(SUM('1.  LRAMVA Summary'!D$54:D$59)+SUM('1.  LRAMVA Summary'!D$60:D$61)*(MONTH($E56)-1)/12)*$H56</f>
        <v>-4.3278888259016348</v>
      </c>
      <c r="J56" s="230">
        <f>(SUM('1.  LRAMVA Summary'!E$54:E$59)+SUM('1.  LRAMVA Summary'!E$60:E$61)*(MONTH($E56)-1)/12)*$H56</f>
        <v>-4.2687194064096393E-3</v>
      </c>
      <c r="K56" s="230">
        <f>(SUM('1.  LRAMVA Summary'!F$54:F$59)+SUM('1.  LRAMVA Summary'!F$60:F$61)*(MONTH($E56)-1)/12)*$H56</f>
        <v>-1.1233829944461862</v>
      </c>
      <c r="L56" s="230">
        <f>(SUM('1.  LRAMVA Summary'!G$54:G$59)+SUM('1.  LRAMVA Summary'!G$60:G$61)*(MONTH($E56)-1)/12)*$H56</f>
        <v>-0.42397133625000005</v>
      </c>
      <c r="M56" s="230">
        <f>(SUM('1.  LRAMVA Summary'!H$54:H$59)+SUM('1.  LRAMVA Summary'!H$60:H$61)*(MONTH($E56)-1)/12)*$H56</f>
        <v>-2.7143965887500001</v>
      </c>
      <c r="N56" s="230">
        <f>(SUM('1.  LRAMVA Summary'!I$54:I$59)+SUM('1.  LRAMVA Summary'!I$60:I$61)*(MONTH($E56)-1)/12)*$H56</f>
        <v>-6.2481329166666655E-2</v>
      </c>
      <c r="O56" s="230">
        <f>(SUM('1.  LRAMVA Summary'!J$54:J$59)+SUM('1.  LRAMVA Summary'!J$60:J$61)*(MONTH($E56)-1)/12)*$H56</f>
        <v>0</v>
      </c>
      <c r="P56" s="230">
        <f>(SUM('1.  LRAMVA Summary'!K$54:K$59)+SUM('1.  LRAMVA Summary'!K$60:K$61)*(MONTH($E56)-1)/12)*$H56</f>
        <v>-0.75046856499999992</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-9.4068583589208981</v>
      </c>
    </row>
    <row r="57" spans="1:23" s="9" customFormat="1" ht="15.75" thickBot="1">
      <c r="B57" s="27"/>
      <c r="C57" s="27"/>
      <c r="D57" s="206"/>
      <c r="E57" s="216" t="s">
        <v>462</v>
      </c>
      <c r="F57" s="216"/>
      <c r="G57" s="217"/>
      <c r="H57" s="218"/>
      <c r="I57" s="219">
        <f>SUM(I44:I56)</f>
        <v>-25.967332955409809</v>
      </c>
      <c r="J57" s="219">
        <f t="shared" ref="J57:O57" si="11">SUM(J44:J56)</f>
        <v>-2.5612316438457839E-2</v>
      </c>
      <c r="K57" s="219">
        <f t="shared" si="11"/>
        <v>-6.7402979666771179</v>
      </c>
      <c r="L57" s="219">
        <f t="shared" si="11"/>
        <v>-2.5438280175000001</v>
      </c>
      <c r="M57" s="219">
        <f t="shared" si="11"/>
        <v>-16.2863795325</v>
      </c>
      <c r="N57" s="219">
        <f t="shared" si="11"/>
        <v>-0.37488797499999998</v>
      </c>
      <c r="O57" s="219">
        <f t="shared" si="11"/>
        <v>0</v>
      </c>
      <c r="P57" s="219">
        <f t="shared" ref="P57:V57" si="12">SUM(P44:P56)</f>
        <v>-4.5028113899999997</v>
      </c>
      <c r="Q57" s="219">
        <f t="shared" si="12"/>
        <v>0</v>
      </c>
      <c r="R57" s="219">
        <f t="shared" si="12"/>
        <v>0</v>
      </c>
      <c r="S57" s="219">
        <f t="shared" si="12"/>
        <v>0</v>
      </c>
      <c r="T57" s="219">
        <f t="shared" si="12"/>
        <v>0</v>
      </c>
      <c r="U57" s="219">
        <f t="shared" si="12"/>
        <v>0</v>
      </c>
      <c r="V57" s="219">
        <f t="shared" si="12"/>
        <v>0</v>
      </c>
      <c r="W57" s="219">
        <f>SUM(W44:W56)</f>
        <v>-56.441150153525385</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426</v>
      </c>
      <c r="F59" s="225"/>
      <c r="G59" s="226"/>
      <c r="H59" s="227"/>
      <c r="I59" s="228">
        <f t="shared" ref="I59:W59" si="13">I57+I58</f>
        <v>-25.967332955409809</v>
      </c>
      <c r="J59" s="228">
        <f t="shared" si="13"/>
        <v>-2.5612316438457839E-2</v>
      </c>
      <c r="K59" s="228">
        <f t="shared" si="13"/>
        <v>-6.7402979666771179</v>
      </c>
      <c r="L59" s="228">
        <f t="shared" si="13"/>
        <v>-2.5438280175000001</v>
      </c>
      <c r="M59" s="228">
        <f t="shared" si="13"/>
        <v>-16.2863795325</v>
      </c>
      <c r="N59" s="228">
        <f t="shared" si="13"/>
        <v>-0.37488797499999998</v>
      </c>
      <c r="O59" s="228">
        <f t="shared" si="13"/>
        <v>0</v>
      </c>
      <c r="P59" s="228">
        <f t="shared" ref="P59:V59" si="14">P57+P58</f>
        <v>-4.5028113899999997</v>
      </c>
      <c r="Q59" s="228">
        <f t="shared" si="14"/>
        <v>0</v>
      </c>
      <c r="R59" s="228">
        <f t="shared" si="14"/>
        <v>0</v>
      </c>
      <c r="S59" s="228">
        <f t="shared" si="14"/>
        <v>0</v>
      </c>
      <c r="T59" s="228">
        <f t="shared" si="14"/>
        <v>0</v>
      </c>
      <c r="U59" s="228">
        <f t="shared" si="14"/>
        <v>0</v>
      </c>
      <c r="V59" s="228">
        <f t="shared" si="14"/>
        <v>0</v>
      </c>
      <c r="W59" s="228">
        <f t="shared" si="13"/>
        <v>-56.441150153525385</v>
      </c>
    </row>
    <row r="60" spans="1:23" s="9" customFormat="1">
      <c r="D60" s="206"/>
      <c r="E60" s="214">
        <v>41640</v>
      </c>
      <c r="F60" s="214" t="s">
        <v>180</v>
      </c>
      <c r="G60" s="215" t="s">
        <v>65</v>
      </c>
      <c r="H60" s="232">
        <f>C$27/12</f>
        <v>1.225E-3</v>
      </c>
      <c r="I60" s="230">
        <f>(SUM('1.  LRAMVA Summary'!D$54:D$62)+SUM('1.  LRAMVA Summary'!D$63:D$64)*(MONTH($E60)-1)/12)*$H60</f>
        <v>-4.7213332646199646</v>
      </c>
      <c r="J60" s="230">
        <f>(SUM('1.  LRAMVA Summary'!E$54:E$62)+SUM('1.  LRAMVA Summary'!E$63:E$64)*(MONTH($E60)-1)/12)*$H60</f>
        <v>-4.6567848069923338E-3</v>
      </c>
      <c r="K60" s="230">
        <f>(SUM('1.  LRAMVA Summary'!F$54:F$62)+SUM('1.  LRAMVA Summary'!F$63:F$64)*(MONTH($E60)-1)/12)*$H60</f>
        <v>-1.2255087212140214</v>
      </c>
      <c r="L60" s="230">
        <f>(SUM('1.  LRAMVA Summary'!G$54:G$62)+SUM('1.  LRAMVA Summary'!G$63:G$64)*(MONTH($E60)-1)/12)*$H60</f>
        <v>-0.46251418500000002</v>
      </c>
      <c r="M60" s="230">
        <f>(SUM('1.  LRAMVA Summary'!H$54:H$62)+SUM('1.  LRAMVA Summary'!H$63:H$64)*(MONTH($E60)-1)/12)*$H60</f>
        <v>-2.9611599150000001</v>
      </c>
      <c r="N60" s="230">
        <f>(SUM('1.  LRAMVA Summary'!I$54:I$62)+SUM('1.  LRAMVA Summary'!I$63:I$64)*(MONTH($E60)-1)/12)*$H60</f>
        <v>-6.8161449999999998E-2</v>
      </c>
      <c r="O60" s="230">
        <f>(SUM('1.  LRAMVA Summary'!J$54:J$62)+SUM('1.  LRAMVA Summary'!J$63:J$64)*(MONTH($E60)-1)/12)*$H60</f>
        <v>0</v>
      </c>
      <c r="P60" s="230">
        <f>(SUM('1.  LRAMVA Summary'!K$54:K$62)+SUM('1.  LRAMVA Summary'!K$63:K$64)*(MONTH($E60)-1)/12)*$H60</f>
        <v>-0.8186929799999999</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-10.262027300640979</v>
      </c>
    </row>
    <row r="61" spans="1:23" s="9" customFormat="1">
      <c r="A61" s="28"/>
      <c r="E61" s="214">
        <v>41671</v>
      </c>
      <c r="F61" s="214" t="s">
        <v>180</v>
      </c>
      <c r="G61" s="215" t="s">
        <v>65</v>
      </c>
      <c r="H61" s="229">
        <f>C$27/12</f>
        <v>1.225E-3</v>
      </c>
      <c r="I61" s="230">
        <f>(SUM('1.  LRAMVA Summary'!D$54:D$62)+SUM('1.  LRAMVA Summary'!D$63:D$64)*(MONTH($E61)-1)/12)*$H61</f>
        <v>-4.9346548319231553</v>
      </c>
      <c r="J61" s="230">
        <f>(SUM('1.  LRAMVA Summary'!E$54:E$62)+SUM('1.  LRAMVA Summary'!E$63:E$64)*(MONTH($E61)-1)/12)*$H61</f>
        <v>0.29142379563524523</v>
      </c>
      <c r="K61" s="230">
        <f>(SUM('1.  LRAMVA Summary'!F$54:F$62)+SUM('1.  LRAMVA Summary'!F$63:F$64)*(MONTH($E61)-1)/12)*$H61</f>
        <v>-1.3253877060248316</v>
      </c>
      <c r="L61" s="230">
        <f>(SUM('1.  LRAMVA Summary'!G$54:G$62)+SUM('1.  LRAMVA Summary'!G$63:G$64)*(MONTH($E61)-1)/12)*$H61</f>
        <v>-0.39762580456469637</v>
      </c>
      <c r="M61" s="230">
        <f>(SUM('1.  LRAMVA Summary'!H$54:H$62)+SUM('1.  LRAMVA Summary'!H$63:H$64)*(MONTH($E61)-1)/12)*$H61</f>
        <v>-3.3339967499999998</v>
      </c>
      <c r="N61" s="230">
        <f>(SUM('1.  LRAMVA Summary'!I$54:I$62)+SUM('1.  LRAMVA Summary'!I$63:I$64)*(MONTH($E61)-1)/12)*$H61</f>
        <v>-7.6747679166666652E-2</v>
      </c>
      <c r="O61" s="230">
        <f>(SUM('1.  LRAMVA Summary'!J$54:J$62)+SUM('1.  LRAMVA Summary'!J$63:J$64)*(MONTH($E61)-1)/12)*$H61</f>
        <v>0</v>
      </c>
      <c r="P61" s="230">
        <f>(SUM('1.  LRAMVA Summary'!K$54:K$62)+SUM('1.  LRAMVA Summary'!K$63:K$64)*(MONTH($E61)-1)/12)*$H61</f>
        <v>-0.92178034374999995</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-10.698769319794103</v>
      </c>
    </row>
    <row r="62" spans="1:23" s="9" customFormat="1">
      <c r="B62" s="66"/>
      <c r="E62" s="214">
        <v>41699</v>
      </c>
      <c r="F62" s="214" t="s">
        <v>180</v>
      </c>
      <c r="G62" s="215" t="s">
        <v>65</v>
      </c>
      <c r="H62" s="229">
        <f>C$27/12</f>
        <v>1.225E-3</v>
      </c>
      <c r="I62" s="230">
        <f>(SUM('1.  LRAMVA Summary'!D$54:D$62)+SUM('1.  LRAMVA Summary'!D$63:D$64)*(MONTH($E62)-1)/12)*$H62</f>
        <v>-5.147976399226347</v>
      </c>
      <c r="J62" s="230">
        <f>(SUM('1.  LRAMVA Summary'!E$54:E$62)+SUM('1.  LRAMVA Summary'!E$63:E$64)*(MONTH($E62)-1)/12)*$H62</f>
        <v>0.58750437607748285</v>
      </c>
      <c r="K62" s="230">
        <f>(SUM('1.  LRAMVA Summary'!F$54:F$62)+SUM('1.  LRAMVA Summary'!F$63:F$64)*(MONTH($E62)-1)/12)*$H62</f>
        <v>-1.4252666908356417</v>
      </c>
      <c r="L62" s="230">
        <f>(SUM('1.  LRAMVA Summary'!G$54:G$62)+SUM('1.  LRAMVA Summary'!G$63:G$64)*(MONTH($E62)-1)/12)*$H62</f>
        <v>-0.33273742412939283</v>
      </c>
      <c r="M62" s="230">
        <f>(SUM('1.  LRAMVA Summary'!H$54:H$62)+SUM('1.  LRAMVA Summary'!H$63:H$64)*(MONTH($E62)-1)/12)*$H62</f>
        <v>-3.706833585</v>
      </c>
      <c r="N62" s="230">
        <f>(SUM('1.  LRAMVA Summary'!I$54:I$62)+SUM('1.  LRAMVA Summary'!I$63:I$64)*(MONTH($E62)-1)/12)*$H62</f>
        <v>-8.5333908333333319E-2</v>
      </c>
      <c r="O62" s="230">
        <f>(SUM('1.  LRAMVA Summary'!J$54:J$62)+SUM('1.  LRAMVA Summary'!J$63:J$64)*(MONTH($E62)-1)/12)*$H62</f>
        <v>0</v>
      </c>
      <c r="P62" s="230">
        <f>(SUM('1.  LRAMVA Summary'!K$54:K$62)+SUM('1.  LRAMVA Summary'!K$63:K$64)*(MONTH($E62)-1)/12)*$H62</f>
        <v>-1.0248677074999999</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-11.135511338947232</v>
      </c>
    </row>
    <row r="63" spans="1:23" s="9" customFormat="1">
      <c r="B63" s="66"/>
      <c r="E63" s="214">
        <v>41730</v>
      </c>
      <c r="F63" s="214" t="s">
        <v>180</v>
      </c>
      <c r="G63" s="215" t="s">
        <v>66</v>
      </c>
      <c r="H63" s="232">
        <f>C$28/12</f>
        <v>1.225E-3</v>
      </c>
      <c r="I63" s="230">
        <f>(SUM('1.  LRAMVA Summary'!D$54:D$62)+SUM('1.  LRAMVA Summary'!D$63:D$64)*(MONTH($E63)-1)/12)*$H63</f>
        <v>-5.3612979665295377</v>
      </c>
      <c r="J63" s="230">
        <f>(SUM('1.  LRAMVA Summary'!E$54:E$62)+SUM('1.  LRAMVA Summary'!E$63:E$64)*(MONTH($E63)-1)/12)*$H63</f>
        <v>0.88358495651972024</v>
      </c>
      <c r="K63" s="230">
        <f>(SUM('1.  LRAMVA Summary'!F$54:F$62)+SUM('1.  LRAMVA Summary'!F$63:F$64)*(MONTH($E63)-1)/12)*$H63</f>
        <v>-1.5251456756464521</v>
      </c>
      <c r="L63" s="230">
        <f>(SUM('1.  LRAMVA Summary'!G$54:G$62)+SUM('1.  LRAMVA Summary'!G$63:G$64)*(MONTH($E63)-1)/12)*$H63</f>
        <v>-0.26784904369408924</v>
      </c>
      <c r="M63" s="230">
        <f>(SUM('1.  LRAMVA Summary'!H$54:H$62)+SUM('1.  LRAMVA Summary'!H$63:H$64)*(MONTH($E63)-1)/12)*$H63</f>
        <v>-4.0796704199999994</v>
      </c>
      <c r="N63" s="230">
        <f>(SUM('1.  LRAMVA Summary'!I$54:I$62)+SUM('1.  LRAMVA Summary'!I$63:I$64)*(MONTH($E63)-1)/12)*$H63</f>
        <v>-9.39201375E-2</v>
      </c>
      <c r="O63" s="230">
        <f>(SUM('1.  LRAMVA Summary'!J$54:J$62)+SUM('1.  LRAMVA Summary'!J$63:J$64)*(MONTH($E63)-1)/12)*$H63</f>
        <v>0</v>
      </c>
      <c r="P63" s="230">
        <f>(SUM('1.  LRAMVA Summary'!K$54:K$62)+SUM('1.  LRAMVA Summary'!K$63:K$64)*(MONTH($E63)-1)/12)*$H63</f>
        <v>-1.1279550712499999</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-11.572253358100358</v>
      </c>
    </row>
    <row r="64" spans="1:23" s="9" customFormat="1">
      <c r="B64" s="66"/>
      <c r="E64" s="214">
        <v>41760</v>
      </c>
      <c r="F64" s="214" t="s">
        <v>180</v>
      </c>
      <c r="G64" s="215" t="s">
        <v>66</v>
      </c>
      <c r="H64" s="229">
        <f>C$28/12</f>
        <v>1.225E-3</v>
      </c>
      <c r="I64" s="230">
        <f>(SUM('1.  LRAMVA Summary'!D$54:D$62)+SUM('1.  LRAMVA Summary'!D$63:D$64)*(MONTH($E64)-1)/12)*$H64</f>
        <v>-5.5746195338327285</v>
      </c>
      <c r="J64" s="230">
        <f>(SUM('1.  LRAMVA Summary'!E$54:E$62)+SUM('1.  LRAMVA Summary'!E$63:E$64)*(MONTH($E64)-1)/12)*$H64</f>
        <v>1.179665536961958</v>
      </c>
      <c r="K64" s="230">
        <f>(SUM('1.  LRAMVA Summary'!F$54:F$62)+SUM('1.  LRAMVA Summary'!F$63:F$64)*(MONTH($E64)-1)/12)*$H64</f>
        <v>-1.6250246604572622</v>
      </c>
      <c r="L64" s="230">
        <f>(SUM('1.  LRAMVA Summary'!G$54:G$62)+SUM('1.  LRAMVA Summary'!G$63:G$64)*(MONTH($E64)-1)/12)*$H64</f>
        <v>-0.20296066325878567</v>
      </c>
      <c r="M64" s="230">
        <f>(SUM('1.  LRAMVA Summary'!H$54:H$62)+SUM('1.  LRAMVA Summary'!H$63:H$64)*(MONTH($E64)-1)/12)*$H64</f>
        <v>-4.4525072550000004</v>
      </c>
      <c r="N64" s="230">
        <f>(SUM('1.  LRAMVA Summary'!I$54:I$62)+SUM('1.  LRAMVA Summary'!I$63:I$64)*(MONTH($E64)-1)/12)*$H64</f>
        <v>-0.10250636666666665</v>
      </c>
      <c r="O64" s="230">
        <f>(SUM('1.  LRAMVA Summary'!J$54:J$62)+SUM('1.  LRAMVA Summary'!J$63:J$64)*(MONTH($E64)-1)/12)*$H64</f>
        <v>0</v>
      </c>
      <c r="P64" s="230">
        <f>(SUM('1.  LRAMVA Summary'!K$54:K$62)+SUM('1.  LRAMVA Summary'!K$63:K$64)*(MONTH($E64)-1)/12)*$H64</f>
        <v>-1.231042435</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-12.008995377253484</v>
      </c>
    </row>
    <row r="65" spans="2:23" s="9" customFormat="1">
      <c r="B65" s="66"/>
      <c r="E65" s="214">
        <v>41791</v>
      </c>
      <c r="F65" s="214" t="s">
        <v>180</v>
      </c>
      <c r="G65" s="215" t="s">
        <v>66</v>
      </c>
      <c r="H65" s="229">
        <f>C$28/12</f>
        <v>1.225E-3</v>
      </c>
      <c r="I65" s="230">
        <f>(SUM('1.  LRAMVA Summary'!D$54:D$62)+SUM('1.  LRAMVA Summary'!D$63:D$64)*(MONTH($E65)-1)/12)*$H65</f>
        <v>-5.7879411011359192</v>
      </c>
      <c r="J65" s="230">
        <f>(SUM('1.  LRAMVA Summary'!E$54:E$62)+SUM('1.  LRAMVA Summary'!E$63:E$64)*(MONTH($E65)-1)/12)*$H65</f>
        <v>1.4757461174041955</v>
      </c>
      <c r="K65" s="230">
        <f>(SUM('1.  LRAMVA Summary'!F$54:F$62)+SUM('1.  LRAMVA Summary'!F$63:F$64)*(MONTH($E65)-1)/12)*$H65</f>
        <v>-1.7249036452680724</v>
      </c>
      <c r="L65" s="230">
        <f>(SUM('1.  LRAMVA Summary'!G$54:G$62)+SUM('1.  LRAMVA Summary'!G$63:G$64)*(MONTH($E65)-1)/12)*$H65</f>
        <v>-0.13807228282348205</v>
      </c>
      <c r="M65" s="230">
        <f>(SUM('1.  LRAMVA Summary'!H$54:H$62)+SUM('1.  LRAMVA Summary'!H$63:H$64)*(MONTH($E65)-1)/12)*$H65</f>
        <v>-4.8253440900000006</v>
      </c>
      <c r="N65" s="230">
        <f>(SUM('1.  LRAMVA Summary'!I$54:I$62)+SUM('1.  LRAMVA Summary'!I$63:I$64)*(MONTH($E65)-1)/12)*$H65</f>
        <v>-0.11109259583333332</v>
      </c>
      <c r="O65" s="230">
        <f>(SUM('1.  LRAMVA Summary'!J$54:J$62)+SUM('1.  LRAMVA Summary'!J$63:J$64)*(MONTH($E65)-1)/12)*$H65</f>
        <v>0</v>
      </c>
      <c r="P65" s="230">
        <f>(SUM('1.  LRAMVA Summary'!K$54:K$62)+SUM('1.  LRAMVA Summary'!K$63:K$64)*(MONTH($E65)-1)/12)*$H65</f>
        <v>-1.33412979875</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-12.445737396406612</v>
      </c>
    </row>
    <row r="66" spans="2:23" s="9" customFormat="1">
      <c r="B66" s="66"/>
      <c r="E66" s="214">
        <v>41821</v>
      </c>
      <c r="F66" s="214" t="s">
        <v>180</v>
      </c>
      <c r="G66" s="215" t="s">
        <v>68</v>
      </c>
      <c r="H66" s="232">
        <f>C$29/12</f>
        <v>1.225E-3</v>
      </c>
      <c r="I66" s="230">
        <f>(SUM('1.  LRAMVA Summary'!D$54:D$62)+SUM('1.  LRAMVA Summary'!D$63:D$64)*(MONTH($E66)-1)/12)*$H66</f>
        <v>-6.0012626684391099</v>
      </c>
      <c r="J66" s="230">
        <f>(SUM('1.  LRAMVA Summary'!E$54:E$62)+SUM('1.  LRAMVA Summary'!E$63:E$64)*(MONTH($E66)-1)/12)*$H66</f>
        <v>1.7718266978464328</v>
      </c>
      <c r="K66" s="230">
        <f>(SUM('1.  LRAMVA Summary'!F$54:F$62)+SUM('1.  LRAMVA Summary'!F$63:F$64)*(MONTH($E66)-1)/12)*$H66</f>
        <v>-1.8247826300788825</v>
      </c>
      <c r="L66" s="230">
        <f>(SUM('1.  LRAMVA Summary'!G$54:G$62)+SUM('1.  LRAMVA Summary'!G$63:G$64)*(MONTH($E66)-1)/12)*$H66</f>
        <v>-7.3183902388178484E-2</v>
      </c>
      <c r="M66" s="230">
        <f>(SUM('1.  LRAMVA Summary'!H$54:H$62)+SUM('1.  LRAMVA Summary'!H$63:H$64)*(MONTH($E66)-1)/12)*$H66</f>
        <v>-5.1981809249999991</v>
      </c>
      <c r="N66" s="230">
        <f>(SUM('1.  LRAMVA Summary'!I$54:I$62)+SUM('1.  LRAMVA Summary'!I$63:I$64)*(MONTH($E66)-1)/12)*$H66</f>
        <v>-0.119678825</v>
      </c>
      <c r="O66" s="230">
        <f>(SUM('1.  LRAMVA Summary'!J$54:J$62)+SUM('1.  LRAMVA Summary'!J$63:J$64)*(MONTH($E66)-1)/12)*$H66</f>
        <v>0</v>
      </c>
      <c r="P66" s="230">
        <f>(SUM('1.  LRAMVA Summary'!K$54:K$62)+SUM('1.  LRAMVA Summary'!K$63:K$64)*(MONTH($E66)-1)/12)*$H66</f>
        <v>-1.4372171624999999</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-12.882479415559736</v>
      </c>
    </row>
    <row r="67" spans="2:23" s="9" customFormat="1">
      <c r="B67" s="66"/>
      <c r="E67" s="214">
        <v>41852</v>
      </c>
      <c r="F67" s="214" t="s">
        <v>180</v>
      </c>
      <c r="G67" s="215" t="s">
        <v>68</v>
      </c>
      <c r="H67" s="229">
        <f>C$29/12</f>
        <v>1.225E-3</v>
      </c>
      <c r="I67" s="230">
        <f>(SUM('1.  LRAMVA Summary'!D$54:D$62)+SUM('1.  LRAMVA Summary'!D$63:D$64)*(MONTH($E67)-1)/12)*$H67</f>
        <v>-6.2145842357423016</v>
      </c>
      <c r="J67" s="230">
        <f>(SUM('1.  LRAMVA Summary'!E$54:E$62)+SUM('1.  LRAMVA Summary'!E$63:E$64)*(MONTH($E67)-1)/12)*$H67</f>
        <v>2.0679072782886707</v>
      </c>
      <c r="K67" s="230">
        <f>(SUM('1.  LRAMVA Summary'!F$54:F$62)+SUM('1.  LRAMVA Summary'!F$63:F$64)*(MONTH($E67)-1)/12)*$H67</f>
        <v>-1.9246616148896931</v>
      </c>
      <c r="L67" s="230">
        <f>(SUM('1.  LRAMVA Summary'!G$54:G$62)+SUM('1.  LRAMVA Summary'!G$63:G$64)*(MONTH($E67)-1)/12)*$H67</f>
        <v>-8.2955219528749301E-3</v>
      </c>
      <c r="M67" s="230">
        <f>(SUM('1.  LRAMVA Summary'!H$54:H$62)+SUM('1.  LRAMVA Summary'!H$63:H$64)*(MONTH($E67)-1)/12)*$H67</f>
        <v>-5.5710177599999993</v>
      </c>
      <c r="N67" s="230">
        <f>(SUM('1.  LRAMVA Summary'!I$54:I$62)+SUM('1.  LRAMVA Summary'!I$63:I$64)*(MONTH($E67)-1)/12)*$H67</f>
        <v>-0.12826505416666664</v>
      </c>
      <c r="O67" s="230">
        <f>(SUM('1.  LRAMVA Summary'!J$54:J$62)+SUM('1.  LRAMVA Summary'!J$63:J$64)*(MONTH($E67)-1)/12)*$H67</f>
        <v>0</v>
      </c>
      <c r="P67" s="230">
        <f>(SUM('1.  LRAMVA Summary'!K$54:K$62)+SUM('1.  LRAMVA Summary'!K$63:K$64)*(MONTH($E67)-1)/12)*$H67</f>
        <v>-1.5403045262500001</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-13.319221434712865</v>
      </c>
    </row>
    <row r="68" spans="2:23" s="9" customFormat="1">
      <c r="B68" s="66"/>
      <c r="E68" s="214">
        <v>41883</v>
      </c>
      <c r="F68" s="214" t="s">
        <v>180</v>
      </c>
      <c r="G68" s="215" t="s">
        <v>68</v>
      </c>
      <c r="H68" s="229">
        <f>C$29/12</f>
        <v>1.225E-3</v>
      </c>
      <c r="I68" s="230">
        <f>(SUM('1.  LRAMVA Summary'!D$54:D$62)+SUM('1.  LRAMVA Summary'!D$63:D$64)*(MONTH($E68)-1)/12)*$H68</f>
        <v>-6.4279058030454923</v>
      </c>
      <c r="J68" s="230">
        <f>(SUM('1.  LRAMVA Summary'!E$54:E$62)+SUM('1.  LRAMVA Summary'!E$63:E$64)*(MONTH($E68)-1)/12)*$H68</f>
        <v>2.3639878587309084</v>
      </c>
      <c r="K68" s="230">
        <f>(SUM('1.  LRAMVA Summary'!F$54:F$62)+SUM('1.  LRAMVA Summary'!F$63:F$64)*(MONTH($E68)-1)/12)*$H68</f>
        <v>-2.024540599700503</v>
      </c>
      <c r="L68" s="230">
        <f>(SUM('1.  LRAMVA Summary'!G$54:G$62)+SUM('1.  LRAMVA Summary'!G$63:G$64)*(MONTH($E68)-1)/12)*$H68</f>
        <v>5.6592858482428697E-2</v>
      </c>
      <c r="M68" s="230">
        <f>(SUM('1.  LRAMVA Summary'!H$54:H$62)+SUM('1.  LRAMVA Summary'!H$63:H$64)*(MONTH($E68)-1)/12)*$H68</f>
        <v>-5.9438545950000004</v>
      </c>
      <c r="N68" s="230">
        <f>(SUM('1.  LRAMVA Summary'!I$54:I$62)+SUM('1.  LRAMVA Summary'!I$63:I$64)*(MONTH($E68)-1)/12)*$H68</f>
        <v>-0.13685128333333332</v>
      </c>
      <c r="O68" s="230">
        <f>(SUM('1.  LRAMVA Summary'!J$54:J$62)+SUM('1.  LRAMVA Summary'!J$63:J$64)*(MONTH($E68)-1)/12)*$H68</f>
        <v>0</v>
      </c>
      <c r="P68" s="230">
        <f>(SUM('1.  LRAMVA Summary'!K$54:K$62)+SUM('1.  LRAMVA Summary'!K$63:K$64)*(MONTH($E68)-1)/12)*$H68</f>
        <v>-1.64339189</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-13.755963453865993</v>
      </c>
    </row>
    <row r="69" spans="2:23" s="9" customFormat="1">
      <c r="B69" s="66"/>
      <c r="E69" s="214">
        <v>41913</v>
      </c>
      <c r="F69" s="214" t="s">
        <v>180</v>
      </c>
      <c r="G69" s="215" t="s">
        <v>69</v>
      </c>
      <c r="H69" s="232">
        <f>C$30/12</f>
        <v>1.225E-3</v>
      </c>
      <c r="I69" s="230">
        <f>(SUM('1.  LRAMVA Summary'!D$54:D$62)+SUM('1.  LRAMVA Summary'!D$63:D$64)*(MONTH($E69)-1)/12)*$H69</f>
        <v>-6.641227370348683</v>
      </c>
      <c r="J69" s="230">
        <f>(SUM('1.  LRAMVA Summary'!E$54:E$62)+SUM('1.  LRAMVA Summary'!E$63:E$64)*(MONTH($E69)-1)/12)*$H69</f>
        <v>2.6600684391731462</v>
      </c>
      <c r="K69" s="230">
        <f>(SUM('1.  LRAMVA Summary'!F$54:F$62)+SUM('1.  LRAMVA Summary'!F$63:F$64)*(MONTH($E69)-1)/12)*$H69</f>
        <v>-2.1244195845113132</v>
      </c>
      <c r="L69" s="230">
        <f>(SUM('1.  LRAMVA Summary'!G$54:G$62)+SUM('1.  LRAMVA Summary'!G$63:G$64)*(MONTH($E69)-1)/12)*$H69</f>
        <v>0.12148123891773233</v>
      </c>
      <c r="M69" s="230">
        <f>(SUM('1.  LRAMVA Summary'!H$54:H$62)+SUM('1.  LRAMVA Summary'!H$63:H$64)*(MONTH($E69)-1)/12)*$H69</f>
        <v>-6.3166914299999997</v>
      </c>
      <c r="N69" s="230">
        <f>(SUM('1.  LRAMVA Summary'!I$54:I$62)+SUM('1.  LRAMVA Summary'!I$63:I$64)*(MONTH($E69)-1)/12)*$H69</f>
        <v>-0.1454375125</v>
      </c>
      <c r="O69" s="230">
        <f>(SUM('1.  LRAMVA Summary'!J$54:J$62)+SUM('1.  LRAMVA Summary'!J$63:J$64)*(MONTH($E69)-1)/12)*$H69</f>
        <v>0</v>
      </c>
      <c r="P69" s="230">
        <f>(SUM('1.  LRAMVA Summary'!K$54:K$62)+SUM('1.  LRAMVA Summary'!K$63:K$64)*(MONTH($E69)-1)/12)*$H69</f>
        <v>-1.7464792537499998</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-14.192705473019117</v>
      </c>
    </row>
    <row r="70" spans="2:23" s="9" customFormat="1">
      <c r="B70" s="66"/>
      <c r="E70" s="214">
        <v>41944</v>
      </c>
      <c r="F70" s="214" t="s">
        <v>180</v>
      </c>
      <c r="G70" s="215" t="s">
        <v>69</v>
      </c>
      <c r="H70" s="229">
        <f>C$30/12</f>
        <v>1.225E-3</v>
      </c>
      <c r="I70" s="230">
        <f>(SUM('1.  LRAMVA Summary'!D$54:D$62)+SUM('1.  LRAMVA Summary'!D$63:D$64)*(MONTH($E70)-1)/12)*$H70</f>
        <v>-6.8545489376518738</v>
      </c>
      <c r="J70" s="230">
        <f>(SUM('1.  LRAMVA Summary'!E$54:E$62)+SUM('1.  LRAMVA Summary'!E$63:E$64)*(MONTH($E70)-1)/12)*$H70</f>
        <v>2.9561490196153835</v>
      </c>
      <c r="K70" s="230">
        <f>(SUM('1.  LRAMVA Summary'!F$54:F$62)+SUM('1.  LRAMVA Summary'!F$63:F$64)*(MONTH($E70)-1)/12)*$H70</f>
        <v>-2.2242985693221233</v>
      </c>
      <c r="L70" s="230">
        <f>(SUM('1.  LRAMVA Summary'!G$54:G$62)+SUM('1.  LRAMVA Summary'!G$63:G$64)*(MONTH($E70)-1)/12)*$H70</f>
        <v>0.18636961935303595</v>
      </c>
      <c r="M70" s="230">
        <f>(SUM('1.  LRAMVA Summary'!H$54:H$62)+SUM('1.  LRAMVA Summary'!H$63:H$64)*(MONTH($E70)-1)/12)*$H70</f>
        <v>-6.6895282650000008</v>
      </c>
      <c r="N70" s="230">
        <f>(SUM('1.  LRAMVA Summary'!I$54:I$62)+SUM('1.  LRAMVA Summary'!I$63:I$64)*(MONTH($E70)-1)/12)*$H70</f>
        <v>-0.15402374166666666</v>
      </c>
      <c r="O70" s="230">
        <f>(SUM('1.  LRAMVA Summary'!J$54:J$62)+SUM('1.  LRAMVA Summary'!J$63:J$64)*(MONTH($E70)-1)/12)*$H70</f>
        <v>0</v>
      </c>
      <c r="P70" s="230">
        <f>(SUM('1.  LRAMVA Summary'!K$54:K$62)+SUM('1.  LRAMVA Summary'!K$63:K$64)*(MONTH($E70)-1)/12)*$H70</f>
        <v>-1.8495666175000001</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-14.629447492172245</v>
      </c>
    </row>
    <row r="71" spans="2:23" s="9" customFormat="1">
      <c r="B71" s="66"/>
      <c r="E71" s="214">
        <v>41974</v>
      </c>
      <c r="F71" s="214" t="s">
        <v>180</v>
      </c>
      <c r="G71" s="215" t="s">
        <v>69</v>
      </c>
      <c r="H71" s="229">
        <f>C$30/12</f>
        <v>1.225E-3</v>
      </c>
      <c r="I71" s="230">
        <f>(SUM('1.  LRAMVA Summary'!D$54:D$62)+SUM('1.  LRAMVA Summary'!D$63:D$64)*(MONTH($E71)-1)/12)*$H71</f>
        <v>-7.0678705049550645</v>
      </c>
      <c r="J71" s="230">
        <f>(SUM('1.  LRAMVA Summary'!E$54:E$62)+SUM('1.  LRAMVA Summary'!E$63:E$64)*(MONTH($E71)-1)/12)*$H71</f>
        <v>3.2522296000576207</v>
      </c>
      <c r="K71" s="230">
        <f>(SUM('1.  LRAMVA Summary'!F$54:F$62)+SUM('1.  LRAMVA Summary'!F$63:F$64)*(MONTH($E71)-1)/12)*$H71</f>
        <v>-2.3241775541329335</v>
      </c>
      <c r="L71" s="230">
        <f>(SUM('1.  LRAMVA Summary'!G$54:G$62)+SUM('1.  LRAMVA Summary'!G$63:G$64)*(MONTH($E71)-1)/12)*$H71</f>
        <v>0.25125799978833951</v>
      </c>
      <c r="M71" s="230">
        <f>(SUM('1.  LRAMVA Summary'!H$54:H$62)+SUM('1.  LRAMVA Summary'!H$63:H$64)*(MONTH($E71)-1)/12)*$H71</f>
        <v>-7.0623651000000001</v>
      </c>
      <c r="N71" s="230">
        <f>(SUM('1.  LRAMVA Summary'!I$54:I$62)+SUM('1.  LRAMVA Summary'!I$63:I$64)*(MONTH($E71)-1)/12)*$H71</f>
        <v>-0.16260997083333334</v>
      </c>
      <c r="O71" s="230">
        <f>(SUM('1.  LRAMVA Summary'!J$54:J$62)+SUM('1.  LRAMVA Summary'!J$63:J$64)*(MONTH($E71)-1)/12)*$H71</f>
        <v>0</v>
      </c>
      <c r="P71" s="230">
        <f>(SUM('1.  LRAMVA Summary'!K$54:K$62)+SUM('1.  LRAMVA Summary'!K$63:K$64)*(MONTH($E71)-1)/12)*$H71</f>
        <v>-1.9526539812500001</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-15.066189511325371</v>
      </c>
    </row>
    <row r="72" spans="2:23" s="9" customFormat="1" ht="15.75" thickBot="1">
      <c r="B72" s="66"/>
      <c r="E72" s="216" t="s">
        <v>463</v>
      </c>
      <c r="F72" s="216"/>
      <c r="G72" s="217"/>
      <c r="H72" s="218"/>
      <c r="I72" s="219">
        <f>SUM(I59:I71)</f>
        <v>-96.702555572859993</v>
      </c>
      <c r="J72" s="219">
        <f t="shared" ref="J72:V72" si="16">SUM(J59:J71)</f>
        <v>19.459824575065316</v>
      </c>
      <c r="K72" s="219">
        <f t="shared" si="16"/>
        <v>-28.038415618758851</v>
      </c>
      <c r="L72" s="219">
        <f t="shared" si="16"/>
        <v>-3.8113651287699644</v>
      </c>
      <c r="M72" s="219">
        <f t="shared" si="16"/>
        <v>-76.427529622499989</v>
      </c>
      <c r="N72" s="219">
        <f t="shared" si="16"/>
        <v>-1.7595164999999999</v>
      </c>
      <c r="O72" s="219">
        <f t="shared" si="16"/>
        <v>0</v>
      </c>
      <c r="P72" s="219">
        <f t="shared" si="16"/>
        <v>-21.130893157499997</v>
      </c>
      <c r="Q72" s="219">
        <f t="shared" si="16"/>
        <v>0</v>
      </c>
      <c r="R72" s="219">
        <f t="shared" si="16"/>
        <v>0</v>
      </c>
      <c r="S72" s="219">
        <f t="shared" si="16"/>
        <v>0</v>
      </c>
      <c r="T72" s="219">
        <f t="shared" si="16"/>
        <v>0</v>
      </c>
      <c r="U72" s="219">
        <f t="shared" si="16"/>
        <v>0</v>
      </c>
      <c r="V72" s="219">
        <f t="shared" si="16"/>
        <v>0</v>
      </c>
      <c r="W72" s="219">
        <f>SUM(W59:W71)</f>
        <v>-208.41045102532348</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427</v>
      </c>
      <c r="F74" s="225"/>
      <c r="G74" s="226"/>
      <c r="H74" s="227"/>
      <c r="I74" s="228">
        <f t="shared" ref="I74:O74" si="17">I72+I73</f>
        <v>-96.702555572859993</v>
      </c>
      <c r="J74" s="228">
        <f t="shared" si="17"/>
        <v>19.459824575065316</v>
      </c>
      <c r="K74" s="228">
        <f t="shared" si="17"/>
        <v>-28.038415618758851</v>
      </c>
      <c r="L74" s="228">
        <f t="shared" si="17"/>
        <v>-3.8113651287699644</v>
      </c>
      <c r="M74" s="228">
        <f t="shared" si="17"/>
        <v>-76.427529622499989</v>
      </c>
      <c r="N74" s="228">
        <f t="shared" si="17"/>
        <v>-1.7595164999999999</v>
      </c>
      <c r="O74" s="228">
        <f t="shared" si="17"/>
        <v>0</v>
      </c>
      <c r="P74" s="228">
        <f t="shared" ref="P74:V74" si="18">P72+P73</f>
        <v>-21.130893157499997</v>
      </c>
      <c r="Q74" s="228">
        <f t="shared" si="18"/>
        <v>0</v>
      </c>
      <c r="R74" s="228">
        <f t="shared" si="18"/>
        <v>0</v>
      </c>
      <c r="S74" s="228">
        <f t="shared" si="18"/>
        <v>0</v>
      </c>
      <c r="T74" s="228">
        <f t="shared" si="18"/>
        <v>0</v>
      </c>
      <c r="U74" s="228">
        <f t="shared" si="18"/>
        <v>0</v>
      </c>
      <c r="V74" s="228">
        <f t="shared" si="18"/>
        <v>0</v>
      </c>
      <c r="W74" s="228">
        <f>W72+W73</f>
        <v>-208.41045102532348</v>
      </c>
    </row>
    <row r="75" spans="2:23" s="9" customFormat="1">
      <c r="B75" s="66"/>
      <c r="E75" s="214">
        <v>42005</v>
      </c>
      <c r="F75" s="214" t="s">
        <v>181</v>
      </c>
      <c r="G75" s="215" t="s">
        <v>65</v>
      </c>
      <c r="H75" s="229">
        <f>C$31/12</f>
        <v>1.225E-3</v>
      </c>
      <c r="I75" s="230">
        <f>(SUM('1.  LRAMVA Summary'!D$54:D$65)+SUM('1.  LRAMVA Summary'!D$66:D$67)*(MONTH($E75)-1)/12)*$H75</f>
        <v>-7.2811920722582562</v>
      </c>
      <c r="J75" s="230">
        <f>(SUM('1.  LRAMVA Summary'!E$54:E$65)+SUM('1.  LRAMVA Summary'!E$66:E$67)*(MONTH($E75)-1)/12)*$H75</f>
        <v>3.548310180499858</v>
      </c>
      <c r="K75" s="230">
        <f>(SUM('1.  LRAMVA Summary'!F$54:F$65)+SUM('1.  LRAMVA Summary'!F$66:F$67)*(MONTH($E75)-1)/12)*$H75</f>
        <v>-2.4240565389437441</v>
      </c>
      <c r="L75" s="230">
        <f>(SUM('1.  LRAMVA Summary'!G$54:G$65)+SUM('1.  LRAMVA Summary'!G$66:G$67)*(MONTH($E75)-1)/12)*$H75</f>
        <v>0.31614638022364311</v>
      </c>
      <c r="M75" s="230">
        <f>(SUM('1.  LRAMVA Summary'!H$54:H$65)+SUM('1.  LRAMVA Summary'!H$66:H$67)*(MONTH($E75)-1)/12)*$H75</f>
        <v>-7.4352019349999994</v>
      </c>
      <c r="N75" s="230">
        <f>(SUM('1.  LRAMVA Summary'!I$54:I$65)+SUM('1.  LRAMVA Summary'!I$66:I$67)*(MONTH($E75)-1)/12)*$H75</f>
        <v>-0.17119619999999999</v>
      </c>
      <c r="O75" s="230">
        <f>(SUM('1.  LRAMVA Summary'!J$54:J$65)+SUM('1.  LRAMVA Summary'!J$66:J$67)*(MONTH($E75)-1)/12)*$H75</f>
        <v>0</v>
      </c>
      <c r="P75" s="230">
        <f>(SUM('1.  LRAMVA Summary'!K$54:K$65)+SUM('1.  LRAMVA Summary'!K$66:K$67)*(MONTH($E75)-1)/12)*$H75</f>
        <v>-2.0557413449999999</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-15.502931530478499</v>
      </c>
    </row>
    <row r="76" spans="2:23" s="238" customFormat="1">
      <c r="B76" s="237"/>
      <c r="E76" s="214">
        <v>42036</v>
      </c>
      <c r="F76" s="214" t="s">
        <v>181</v>
      </c>
      <c r="G76" s="215" t="s">
        <v>65</v>
      </c>
      <c r="H76" s="229">
        <f t="shared" ref="H76:H77" si="19">C$31/12</f>
        <v>1.225E-3</v>
      </c>
      <c r="I76" s="230">
        <f>(SUM('1.  LRAMVA Summary'!D$54:D$65)+SUM('1.  LRAMVA Summary'!D$66:D$67)*(MONTH($E76)-1)/12)*$H76</f>
        <v>-7.1975968518313538</v>
      </c>
      <c r="J76" s="230">
        <f>(SUM('1.  LRAMVA Summary'!E$54:E$65)+SUM('1.  LRAMVA Summary'!E$66:E$67)*(MONTH($E76)-1)/12)*$H76</f>
        <v>4.0118941407684403</v>
      </c>
      <c r="K76" s="230">
        <f>(SUM('1.  LRAMVA Summary'!F$54:F$65)+SUM('1.  LRAMVA Summary'!F$66:F$67)*(MONTH($E76)-1)/12)*$H76</f>
        <v>-2.4758051115349686</v>
      </c>
      <c r="L76" s="230">
        <f>(SUM('1.  LRAMVA Summary'!G$54:G$65)+SUM('1.  LRAMVA Summary'!G$66:G$67)*(MONTH($E76)-1)/12)*$H76</f>
        <v>0.39453464615375783</v>
      </c>
      <c r="M76" s="230">
        <f>(SUM('1.  LRAMVA Summary'!H$54:H$65)+SUM('1.  LRAMVA Summary'!H$66:H$67)*(MONTH($E76)-1)/12)*$H76</f>
        <v>-7.8118873525000003</v>
      </c>
      <c r="N76" s="230">
        <f>(SUM('1.  LRAMVA Summary'!I$54:I$65)+SUM('1.  LRAMVA Summary'!I$66:I$67)*(MONTH($E76)-1)/12)*$H76</f>
        <v>-0.17987489625000003</v>
      </c>
      <c r="O76" s="230">
        <f>(SUM('1.  LRAMVA Summary'!J$54:J$65)+SUM('1.  LRAMVA Summary'!J$66:J$67)*(MONTH($E76)-1)/12)*$H76</f>
        <v>0</v>
      </c>
      <c r="P76" s="230">
        <f>(SUM('1.  LRAMVA Summary'!K$54:K$65)+SUM('1.  LRAMVA Summary'!K$66:K$67)*(MONTH($E76)-1)/12)*$H76</f>
        <v>-1.9009363295386574</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-15.159671754732781</v>
      </c>
    </row>
    <row r="77" spans="2:23" s="9" customFormat="1">
      <c r="B77" s="66"/>
      <c r="E77" s="214">
        <v>42064</v>
      </c>
      <c r="F77" s="214" t="s">
        <v>181</v>
      </c>
      <c r="G77" s="215" t="s">
        <v>65</v>
      </c>
      <c r="H77" s="229">
        <f t="shared" si="19"/>
        <v>1.225E-3</v>
      </c>
      <c r="I77" s="230">
        <f>(SUM('1.  LRAMVA Summary'!D$54:D$65)+SUM('1.  LRAMVA Summary'!D$66:D$67)*(MONTH($E77)-1)/12)*$H77</f>
        <v>-7.1140016314044505</v>
      </c>
      <c r="J77" s="230">
        <f>(SUM('1.  LRAMVA Summary'!E$54:E$65)+SUM('1.  LRAMVA Summary'!E$66:E$67)*(MONTH($E77)-1)/12)*$H77</f>
        <v>4.475478101037023</v>
      </c>
      <c r="K77" s="230">
        <f>(SUM('1.  LRAMVA Summary'!F$54:F$65)+SUM('1.  LRAMVA Summary'!F$66:F$67)*(MONTH($E77)-1)/12)*$H77</f>
        <v>-2.5275536841261927</v>
      </c>
      <c r="L77" s="230">
        <f>(SUM('1.  LRAMVA Summary'!G$54:G$65)+SUM('1.  LRAMVA Summary'!G$66:G$67)*(MONTH($E77)-1)/12)*$H77</f>
        <v>0.47292291208387244</v>
      </c>
      <c r="M77" s="230">
        <f>(SUM('1.  LRAMVA Summary'!H$54:H$65)+SUM('1.  LRAMVA Summary'!H$66:H$67)*(MONTH($E77)-1)/12)*$H77</f>
        <v>-8.1885727700000004</v>
      </c>
      <c r="N77" s="230">
        <f>(SUM('1.  LRAMVA Summary'!I$54:I$65)+SUM('1.  LRAMVA Summary'!I$66:I$67)*(MONTH($E77)-1)/12)*$H77</f>
        <v>-0.18855359250000001</v>
      </c>
      <c r="O77" s="230">
        <f>(SUM('1.  LRAMVA Summary'!J$54:J$65)+SUM('1.  LRAMVA Summary'!J$66:J$67)*(MONTH($E77)-1)/12)*$H77</f>
        <v>0</v>
      </c>
      <c r="P77" s="230">
        <f>(SUM('1.  LRAMVA Summary'!K$54:K$65)+SUM('1.  LRAMVA Summary'!K$66:K$67)*(MONTH($E77)-1)/12)*$H77</f>
        <v>-1.7461313140773151</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-14.816411978987064</v>
      </c>
    </row>
    <row r="78" spans="2:23" s="9" customFormat="1">
      <c r="B78" s="66"/>
      <c r="E78" s="214">
        <v>42095</v>
      </c>
      <c r="F78" s="214" t="s">
        <v>181</v>
      </c>
      <c r="G78" s="215" t="s">
        <v>66</v>
      </c>
      <c r="H78" s="229">
        <f>C$32/12</f>
        <v>9.1666666666666665E-4</v>
      </c>
      <c r="I78" s="230">
        <f>(SUM('1.  LRAMVA Summary'!D$54:D$65)+SUM('1.  LRAMVA Summary'!D$66:D$67)*(MONTH($E78)-1)/12)*$H78</f>
        <v>-5.2608483347451047</v>
      </c>
      <c r="J78" s="230">
        <f>(SUM('1.  LRAMVA Summary'!E$54:E$65)+SUM('1.  LRAMVA Summary'!E$66:E$67)*(MONTH($E78)-1)/12)*$H78</f>
        <v>3.6958967805688205</v>
      </c>
      <c r="K78" s="230">
        <f>(SUM('1.  LRAMVA Summary'!F$54:F$65)+SUM('1.  LRAMVA Summary'!F$66:F$67)*(MONTH($E78)-1)/12)*$H78</f>
        <v>-1.9300901240742578</v>
      </c>
      <c r="L78" s="230">
        <f>(SUM('1.  LRAMVA Summary'!G$54:G$65)+SUM('1.  LRAMVA Summary'!G$66:G$67)*(MONTH($E78)-1)/12)*$H78</f>
        <v>0.41254577946624893</v>
      </c>
      <c r="M78" s="230">
        <f>(SUM('1.  LRAMVA Summary'!H$54:H$65)+SUM('1.  LRAMVA Summary'!H$66:H$67)*(MONTH($E78)-1)/12)*$H78</f>
        <v>-6.4093768749999995</v>
      </c>
      <c r="N78" s="230">
        <f>(SUM('1.  LRAMVA Summary'!I$54:I$65)+SUM('1.  LRAMVA Summary'!I$66:I$67)*(MONTH($E78)-1)/12)*$H78</f>
        <v>-0.14758878750000001</v>
      </c>
      <c r="O78" s="230">
        <f>(SUM('1.  LRAMVA Summary'!J$54:J$65)+SUM('1.  LRAMVA Summary'!J$66:J$67)*(MONTH($E78)-1)/12)*$H78</f>
        <v>0</v>
      </c>
      <c r="P78" s="230">
        <f>(SUM('1.  LRAMVA Summary'!K$54:K$65)+SUM('1.  LRAMVA Summary'!K$66:K$67)*(MONTH($E78)-1)/12)*$H78</f>
        <v>-1.1907883867194355</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-10.830249948003729</v>
      </c>
    </row>
    <row r="79" spans="2:23" s="9" customFormat="1">
      <c r="B79" s="66"/>
      <c r="E79" s="214">
        <v>42125</v>
      </c>
      <c r="F79" s="214" t="s">
        <v>181</v>
      </c>
      <c r="G79" s="215" t="s">
        <v>66</v>
      </c>
      <c r="H79" s="229">
        <f t="shared" ref="H79:H80" si="21">C$32/12</f>
        <v>9.1666666666666665E-4</v>
      </c>
      <c r="I79" s="230">
        <f>(SUM('1.  LRAMVA Summary'!D$54:D$65)+SUM('1.  LRAMVA Summary'!D$66:D$67)*(MONTH($E79)-1)/12)*$H79</f>
        <v>-5.1982940881671507</v>
      </c>
      <c r="J79" s="230">
        <f>(SUM('1.  LRAMVA Summary'!E$54:E$65)+SUM('1.  LRAMVA Summary'!E$66:E$67)*(MONTH($E79)-1)/12)*$H79</f>
        <v>4.0427963426745617</v>
      </c>
      <c r="K79" s="230">
        <f>(SUM('1.  LRAMVA Summary'!F$54:F$65)+SUM('1.  LRAMVA Summary'!F$66:F$67)*(MONTH($E79)-1)/12)*$H79</f>
        <v>-1.9688135457411604</v>
      </c>
      <c r="L79" s="230">
        <f>(SUM('1.  LRAMVA Summary'!G$54:G$65)+SUM('1.  LRAMVA Summary'!G$66:G$67)*(MONTH($E79)-1)/12)*$H79</f>
        <v>0.47120366553640264</v>
      </c>
      <c r="M79" s="230">
        <f>(SUM('1.  LRAMVA Summary'!H$54:H$65)+SUM('1.  LRAMVA Summary'!H$66:H$67)*(MONTH($E79)-1)/12)*$H79</f>
        <v>-6.6912503166666664</v>
      </c>
      <c r="N79" s="230">
        <f>(SUM('1.  LRAMVA Summary'!I$54:I$65)+SUM('1.  LRAMVA Summary'!I$66:I$67)*(MONTH($E79)-1)/12)*$H79</f>
        <v>-0.15408305</v>
      </c>
      <c r="O79" s="230">
        <f>(SUM('1.  LRAMVA Summary'!J$54:J$65)+SUM('1.  LRAMVA Summary'!J$66:J$67)*(MONTH($E79)-1)/12)*$H79</f>
        <v>0</v>
      </c>
      <c r="P79" s="230">
        <f>(SUM('1.  LRAMVA Summary'!K$54:K$65)+SUM('1.  LRAMVA Summary'!K$66:K$67)*(MONTH($E79)-1)/12)*$H79</f>
        <v>-1.0749478989592476</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-10.573388891323262</v>
      </c>
    </row>
    <row r="80" spans="2:23" s="9" customFormat="1">
      <c r="B80" s="66"/>
      <c r="E80" s="214">
        <v>42156</v>
      </c>
      <c r="F80" s="214" t="s">
        <v>181</v>
      </c>
      <c r="G80" s="215" t="s">
        <v>66</v>
      </c>
      <c r="H80" s="229">
        <f t="shared" si="21"/>
        <v>9.1666666666666665E-4</v>
      </c>
      <c r="I80" s="230">
        <f>(SUM('1.  LRAMVA Summary'!D$54:D$65)+SUM('1.  LRAMVA Summary'!D$66:D$67)*(MONTH($E80)-1)/12)*$H80</f>
        <v>-5.1357398415891957</v>
      </c>
      <c r="J80" s="230">
        <f>(SUM('1.  LRAMVA Summary'!E$54:E$65)+SUM('1.  LRAMVA Summary'!E$66:E$67)*(MONTH($E80)-1)/12)*$H80</f>
        <v>4.3896959047803046</v>
      </c>
      <c r="K80" s="230">
        <f>(SUM('1.  LRAMVA Summary'!F$54:F$65)+SUM('1.  LRAMVA Summary'!F$66:F$67)*(MONTH($E80)-1)/12)*$H80</f>
        <v>-2.007536967408063</v>
      </c>
      <c r="L80" s="230">
        <f>(SUM('1.  LRAMVA Summary'!G$54:G$65)+SUM('1.  LRAMVA Summary'!G$66:G$67)*(MONTH($E80)-1)/12)*$H80</f>
        <v>0.52986155160655646</v>
      </c>
      <c r="M80" s="230">
        <f>(SUM('1.  LRAMVA Summary'!H$54:H$65)+SUM('1.  LRAMVA Summary'!H$66:H$67)*(MONTH($E80)-1)/12)*$H80</f>
        <v>-6.9731237583333332</v>
      </c>
      <c r="N80" s="230">
        <f>(SUM('1.  LRAMVA Summary'!I$54:I$65)+SUM('1.  LRAMVA Summary'!I$66:I$67)*(MONTH($E80)-1)/12)*$H80</f>
        <v>-0.16057731250000001</v>
      </c>
      <c r="O80" s="230">
        <f>(SUM('1.  LRAMVA Summary'!J$54:J$65)+SUM('1.  LRAMVA Summary'!J$66:J$67)*(MONTH($E80)-1)/12)*$H80</f>
        <v>0</v>
      </c>
      <c r="P80" s="230">
        <f>(SUM('1.  LRAMVA Summary'!K$54:K$65)+SUM('1.  LRAMVA Summary'!K$66:K$67)*(MONTH($E80)-1)/12)*$H80</f>
        <v>-0.95910741119905951</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-10.316527834642791</v>
      </c>
    </row>
    <row r="81" spans="2:23" s="9" customFormat="1">
      <c r="B81" s="66"/>
      <c r="E81" s="214">
        <v>42186</v>
      </c>
      <c r="F81" s="214" t="s">
        <v>181</v>
      </c>
      <c r="G81" s="215" t="s">
        <v>68</v>
      </c>
      <c r="H81" s="229">
        <f>C$33/12</f>
        <v>9.1666666666666665E-4</v>
      </c>
      <c r="I81" s="230">
        <f>(SUM('1.  LRAMVA Summary'!D$54:D$65)+SUM('1.  LRAMVA Summary'!D$66:D$67)*(MONTH($E81)-1)/12)*$H81</f>
        <v>-5.0731855950112417</v>
      </c>
      <c r="J81" s="230">
        <f>(SUM('1.  LRAMVA Summary'!E$54:E$65)+SUM('1.  LRAMVA Summary'!E$66:E$67)*(MONTH($E81)-1)/12)*$H81</f>
        <v>4.7365954668860457</v>
      </c>
      <c r="K81" s="230">
        <f>(SUM('1.  LRAMVA Summary'!F$54:F$65)+SUM('1.  LRAMVA Summary'!F$66:F$67)*(MONTH($E81)-1)/12)*$H81</f>
        <v>-2.0462603890749658</v>
      </c>
      <c r="L81" s="230">
        <f>(SUM('1.  LRAMVA Summary'!G$54:G$65)+SUM('1.  LRAMVA Summary'!G$66:G$67)*(MONTH($E81)-1)/12)*$H81</f>
        <v>0.58851943767671033</v>
      </c>
      <c r="M81" s="230">
        <f>(SUM('1.  LRAMVA Summary'!H$54:H$65)+SUM('1.  LRAMVA Summary'!H$66:H$67)*(MONTH($E81)-1)/12)*$H81</f>
        <v>-7.2549972</v>
      </c>
      <c r="N81" s="230">
        <f>(SUM('1.  LRAMVA Summary'!I$54:I$65)+SUM('1.  LRAMVA Summary'!I$66:I$67)*(MONTH($E81)-1)/12)*$H81</f>
        <v>-0.167071575</v>
      </c>
      <c r="O81" s="230">
        <f>(SUM('1.  LRAMVA Summary'!J$54:J$65)+SUM('1.  LRAMVA Summary'!J$66:J$67)*(MONTH($E81)-1)/12)*$H81</f>
        <v>0</v>
      </c>
      <c r="P81" s="230">
        <f>(SUM('1.  LRAMVA Summary'!K$54:K$65)+SUM('1.  LRAMVA Summary'!K$66:K$67)*(MONTH($E81)-1)/12)*$H81</f>
        <v>-0.84326692343887133</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-10.059666777962322</v>
      </c>
    </row>
    <row r="82" spans="2:23" s="9" customFormat="1">
      <c r="B82" s="66"/>
      <c r="E82" s="214">
        <v>42217</v>
      </c>
      <c r="F82" s="214" t="s">
        <v>181</v>
      </c>
      <c r="G82" s="215" t="s">
        <v>68</v>
      </c>
      <c r="H82" s="229">
        <f t="shared" ref="H82:H83" si="22">C$33/12</f>
        <v>9.1666666666666665E-4</v>
      </c>
      <c r="I82" s="230">
        <f>(SUM('1.  LRAMVA Summary'!D$54:D$65)+SUM('1.  LRAMVA Summary'!D$66:D$67)*(MONTH($E82)-1)/12)*$H82</f>
        <v>-5.0106313484332876</v>
      </c>
      <c r="J82" s="230">
        <f>(SUM('1.  LRAMVA Summary'!E$54:E$65)+SUM('1.  LRAMVA Summary'!E$66:E$67)*(MONTH($E82)-1)/12)*$H82</f>
        <v>5.0834950289917877</v>
      </c>
      <c r="K82" s="230">
        <f>(SUM('1.  LRAMVA Summary'!F$54:F$65)+SUM('1.  LRAMVA Summary'!F$66:F$67)*(MONTH($E82)-1)/12)*$H82</f>
        <v>-2.0849838107418686</v>
      </c>
      <c r="L82" s="230">
        <f>(SUM('1.  LRAMVA Summary'!G$54:G$65)+SUM('1.  LRAMVA Summary'!G$66:G$67)*(MONTH($E82)-1)/12)*$H82</f>
        <v>0.64717732374686421</v>
      </c>
      <c r="M82" s="230">
        <f>(SUM('1.  LRAMVA Summary'!H$54:H$65)+SUM('1.  LRAMVA Summary'!H$66:H$67)*(MONTH($E82)-1)/12)*$H82</f>
        <v>-7.536870641666666</v>
      </c>
      <c r="N82" s="230">
        <f>(SUM('1.  LRAMVA Summary'!I$54:I$65)+SUM('1.  LRAMVA Summary'!I$66:I$67)*(MONTH($E82)-1)/12)*$H82</f>
        <v>-0.17356583749999999</v>
      </c>
      <c r="O82" s="230">
        <f>(SUM('1.  LRAMVA Summary'!J$54:J$65)+SUM('1.  LRAMVA Summary'!J$66:J$67)*(MONTH($E82)-1)/12)*$H82</f>
        <v>0</v>
      </c>
      <c r="P82" s="230">
        <f>(SUM('1.  LRAMVA Summary'!K$54:K$65)+SUM('1.  LRAMVA Summary'!K$66:K$67)*(MONTH($E82)-1)/12)*$H82</f>
        <v>-0.72742643567868337</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-9.8028057212818531</v>
      </c>
    </row>
    <row r="83" spans="2:23" s="9" customFormat="1">
      <c r="B83" s="66"/>
      <c r="E83" s="214">
        <v>42248</v>
      </c>
      <c r="F83" s="214" t="s">
        <v>181</v>
      </c>
      <c r="G83" s="215" t="s">
        <v>68</v>
      </c>
      <c r="H83" s="229">
        <f t="shared" si="22"/>
        <v>9.1666666666666665E-4</v>
      </c>
      <c r="I83" s="230">
        <f>(SUM('1.  LRAMVA Summary'!D$54:D$65)+SUM('1.  LRAMVA Summary'!D$66:D$67)*(MONTH($E83)-1)/12)*$H83</f>
        <v>-4.9480771018553327</v>
      </c>
      <c r="J83" s="230">
        <f>(SUM('1.  LRAMVA Summary'!E$54:E$65)+SUM('1.  LRAMVA Summary'!E$66:E$67)*(MONTH($E83)-1)/12)*$H83</f>
        <v>5.4303945910975306</v>
      </c>
      <c r="K83" s="230">
        <f>(SUM('1.  LRAMVA Summary'!F$54:F$65)+SUM('1.  LRAMVA Summary'!F$66:F$67)*(MONTH($E83)-1)/12)*$H83</f>
        <v>-2.1237072324087714</v>
      </c>
      <c r="L83" s="230">
        <f>(SUM('1.  LRAMVA Summary'!G$54:G$65)+SUM('1.  LRAMVA Summary'!G$66:G$67)*(MONTH($E83)-1)/12)*$H83</f>
        <v>0.70583520981701797</v>
      </c>
      <c r="M83" s="230">
        <f>(SUM('1.  LRAMVA Summary'!H$54:H$65)+SUM('1.  LRAMVA Summary'!H$66:H$67)*(MONTH($E83)-1)/12)*$H83</f>
        <v>-7.8187440833333337</v>
      </c>
      <c r="N83" s="230">
        <f>(SUM('1.  LRAMVA Summary'!I$54:I$65)+SUM('1.  LRAMVA Summary'!I$66:I$67)*(MONTH($E83)-1)/12)*$H83</f>
        <v>-0.1800601</v>
      </c>
      <c r="O83" s="230">
        <f>(SUM('1.  LRAMVA Summary'!J$54:J$65)+SUM('1.  LRAMVA Summary'!J$66:J$67)*(MONTH($E83)-1)/12)*$H83</f>
        <v>0</v>
      </c>
      <c r="P83" s="230">
        <f>(SUM('1.  LRAMVA Summary'!K$54:K$65)+SUM('1.  LRAMVA Summary'!K$66:K$67)*(MONTH($E83)-1)/12)*$H83</f>
        <v>-0.61158594791849541</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-9.5459446646013841</v>
      </c>
    </row>
    <row r="84" spans="2:23" s="9" customFormat="1">
      <c r="B84" s="66"/>
      <c r="E84" s="214">
        <v>42278</v>
      </c>
      <c r="F84" s="214" t="s">
        <v>181</v>
      </c>
      <c r="G84" s="215" t="s">
        <v>69</v>
      </c>
      <c r="H84" s="229">
        <f>C$34/12</f>
        <v>9.1666666666666665E-4</v>
      </c>
      <c r="I84" s="230">
        <f>(SUM('1.  LRAMVA Summary'!D$54:D$65)+SUM('1.  LRAMVA Summary'!D$66:D$67)*(MONTH($E84)-1)/12)*$H84</f>
        <v>-4.8855228552773786</v>
      </c>
      <c r="J84" s="230">
        <f>(SUM('1.  LRAMVA Summary'!E$54:E$65)+SUM('1.  LRAMVA Summary'!E$66:E$67)*(MONTH($E84)-1)/12)*$H84</f>
        <v>5.7772941532032718</v>
      </c>
      <c r="K84" s="230">
        <f>(SUM('1.  LRAMVA Summary'!F$54:F$65)+SUM('1.  LRAMVA Summary'!F$66:F$67)*(MONTH($E84)-1)/12)*$H84</f>
        <v>-2.1624306540756737</v>
      </c>
      <c r="L84" s="230">
        <f>(SUM('1.  LRAMVA Summary'!G$54:G$65)+SUM('1.  LRAMVA Summary'!G$66:G$67)*(MONTH($E84)-1)/12)*$H84</f>
        <v>0.76449309588717174</v>
      </c>
      <c r="M84" s="230">
        <f>(SUM('1.  LRAMVA Summary'!H$54:H$65)+SUM('1.  LRAMVA Summary'!H$66:H$67)*(MONTH($E84)-1)/12)*$H84</f>
        <v>-8.1006175250000005</v>
      </c>
      <c r="N84" s="230">
        <f>(SUM('1.  LRAMVA Summary'!I$54:I$65)+SUM('1.  LRAMVA Summary'!I$66:I$67)*(MONTH($E84)-1)/12)*$H84</f>
        <v>-0.18655436250000001</v>
      </c>
      <c r="O84" s="230">
        <f>(SUM('1.  LRAMVA Summary'!J$54:J$65)+SUM('1.  LRAMVA Summary'!J$66:J$67)*(MONTH($E84)-1)/12)*$H84</f>
        <v>0</v>
      </c>
      <c r="P84" s="230">
        <f>(SUM('1.  LRAMVA Summary'!K$54:K$65)+SUM('1.  LRAMVA Summary'!K$66:K$67)*(MONTH($E84)-1)/12)*$H84</f>
        <v>-0.49574546015830734</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-9.2890836079209169</v>
      </c>
    </row>
    <row r="85" spans="2:23" s="9" customFormat="1">
      <c r="B85" s="66"/>
      <c r="E85" s="214">
        <v>42309</v>
      </c>
      <c r="F85" s="214" t="s">
        <v>181</v>
      </c>
      <c r="G85" s="215" t="s">
        <v>69</v>
      </c>
      <c r="H85" s="229">
        <f t="shared" ref="H85:H86" si="23">C$34/12</f>
        <v>9.1666666666666665E-4</v>
      </c>
      <c r="I85" s="230">
        <f>(SUM('1.  LRAMVA Summary'!D$54:D$65)+SUM('1.  LRAMVA Summary'!D$66:D$67)*(MONTH($E85)-1)/12)*$H85</f>
        <v>-4.8229686086994246</v>
      </c>
      <c r="J85" s="230">
        <f>(SUM('1.  LRAMVA Summary'!E$54:E$65)+SUM('1.  LRAMVA Summary'!E$66:E$67)*(MONTH($E85)-1)/12)*$H85</f>
        <v>6.1241937153090138</v>
      </c>
      <c r="K85" s="230">
        <f>(SUM('1.  LRAMVA Summary'!F$54:F$65)+SUM('1.  LRAMVA Summary'!F$66:F$67)*(MONTH($E85)-1)/12)*$H85</f>
        <v>-2.2011540757425765</v>
      </c>
      <c r="L85" s="230">
        <f>(SUM('1.  LRAMVA Summary'!G$54:G$65)+SUM('1.  LRAMVA Summary'!G$66:G$67)*(MONTH($E85)-1)/12)*$H85</f>
        <v>0.82315098195732561</v>
      </c>
      <c r="M85" s="230">
        <f>(SUM('1.  LRAMVA Summary'!H$54:H$65)+SUM('1.  LRAMVA Summary'!H$66:H$67)*(MONTH($E85)-1)/12)*$H85</f>
        <v>-8.3824909666666656</v>
      </c>
      <c r="N85" s="230">
        <f>(SUM('1.  LRAMVA Summary'!I$54:I$65)+SUM('1.  LRAMVA Summary'!I$66:I$67)*(MONTH($E85)-1)/12)*$H85</f>
        <v>-0.193048625</v>
      </c>
      <c r="O85" s="230">
        <f>(SUM('1.  LRAMVA Summary'!J$54:J$65)+SUM('1.  LRAMVA Summary'!J$66:J$67)*(MONTH($E85)-1)/12)*$H85</f>
        <v>0</v>
      </c>
      <c r="P85" s="230">
        <f>(SUM('1.  LRAMVA Summary'!K$54:K$65)+SUM('1.  LRAMVA Summary'!K$66:K$67)*(MONTH($E85)-1)/12)*$H85</f>
        <v>-0.37990497239811927</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-9.0322225512404462</v>
      </c>
    </row>
    <row r="86" spans="2:23" s="9" customFormat="1">
      <c r="B86" s="66"/>
      <c r="E86" s="214">
        <v>42339</v>
      </c>
      <c r="F86" s="214" t="s">
        <v>181</v>
      </c>
      <c r="G86" s="215" t="s">
        <v>69</v>
      </c>
      <c r="H86" s="229">
        <f t="shared" si="23"/>
        <v>9.1666666666666665E-4</v>
      </c>
      <c r="I86" s="230">
        <f>(SUM('1.  LRAMVA Summary'!D$54:D$65)+SUM('1.  LRAMVA Summary'!D$66:D$67)*(MONTH($E86)-1)/12)*$H86</f>
        <v>-4.7604143621214696</v>
      </c>
      <c r="J86" s="230">
        <f>(SUM('1.  LRAMVA Summary'!E$54:E$65)+SUM('1.  LRAMVA Summary'!E$66:E$67)*(MONTH($E86)-1)/12)*$H86</f>
        <v>6.4710932774147558</v>
      </c>
      <c r="K86" s="230">
        <f>(SUM('1.  LRAMVA Summary'!F$54:F$65)+SUM('1.  LRAMVA Summary'!F$66:F$67)*(MONTH($E86)-1)/12)*$H86</f>
        <v>-2.2398774974094793</v>
      </c>
      <c r="L86" s="230">
        <f>(SUM('1.  LRAMVA Summary'!G$54:G$65)+SUM('1.  LRAMVA Summary'!G$66:G$67)*(MONTH($E86)-1)/12)*$H86</f>
        <v>0.88180886802747949</v>
      </c>
      <c r="M86" s="230">
        <f>(SUM('1.  LRAMVA Summary'!H$54:H$65)+SUM('1.  LRAMVA Summary'!H$66:H$67)*(MONTH($E86)-1)/12)*$H86</f>
        <v>-8.6643644083333342</v>
      </c>
      <c r="N86" s="230">
        <f>(SUM('1.  LRAMVA Summary'!I$54:I$65)+SUM('1.  LRAMVA Summary'!I$66:I$67)*(MONTH($E86)-1)/12)*$H86</f>
        <v>-0.19954288750000002</v>
      </c>
      <c r="O86" s="230">
        <f>(SUM('1.  LRAMVA Summary'!J$54:J$65)+SUM('1.  LRAMVA Summary'!J$66:J$67)*(MONTH($E86)-1)/12)*$H86</f>
        <v>0</v>
      </c>
      <c r="P86" s="230">
        <f>(SUM('1.  LRAMVA Summary'!K$54:K$65)+SUM('1.  LRAMVA Summary'!K$66:K$67)*(MONTH($E86)-1)/12)*$H86</f>
        <v>-0.26406448463793114</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-8.7753614945599789</v>
      </c>
    </row>
    <row r="87" spans="2:23" s="9" customFormat="1" ht="15.75" thickBot="1">
      <c r="B87" s="66"/>
      <c r="E87" s="216" t="s">
        <v>464</v>
      </c>
      <c r="F87" s="216"/>
      <c r="G87" s="217"/>
      <c r="H87" s="218"/>
      <c r="I87" s="219">
        <f>SUM(I74:I86)</f>
        <v>-163.39102826425361</v>
      </c>
      <c r="J87" s="219">
        <f>SUM(J74:J86)</f>
        <v>77.246962258296719</v>
      </c>
      <c r="K87" s="219">
        <f t="shared" ref="K87:O87" si="24">SUM(K74:K86)</f>
        <v>-54.230685250040572</v>
      </c>
      <c r="L87" s="219">
        <f t="shared" si="24"/>
        <v>3.1968347234130867</v>
      </c>
      <c r="M87" s="219">
        <f t="shared" si="24"/>
        <v>-167.69502745499997</v>
      </c>
      <c r="N87" s="219">
        <f t="shared" si="24"/>
        <v>-3.8612337262499996</v>
      </c>
      <c r="O87" s="219">
        <f t="shared" si="24"/>
        <v>0</v>
      </c>
      <c r="P87" s="219">
        <f t="shared" ref="P87:V87" si="25">SUM(P74:P86)</f>
        <v>-33.380540067224125</v>
      </c>
      <c r="Q87" s="219">
        <f t="shared" si="25"/>
        <v>0</v>
      </c>
      <c r="R87" s="219">
        <f t="shared" si="25"/>
        <v>0</v>
      </c>
      <c r="S87" s="219">
        <f t="shared" si="25"/>
        <v>0</v>
      </c>
      <c r="T87" s="219">
        <f t="shared" si="25"/>
        <v>0</v>
      </c>
      <c r="U87" s="219">
        <f t="shared" si="25"/>
        <v>0</v>
      </c>
      <c r="V87" s="219">
        <f t="shared" si="25"/>
        <v>0</v>
      </c>
      <c r="W87" s="219">
        <f>SUM(W74:W86)</f>
        <v>-342.11471778105857</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-163.39102826425361</v>
      </c>
      <c r="J89" s="228">
        <f t="shared" ref="J89" si="26">J87+J88</f>
        <v>77.246962258296719</v>
      </c>
      <c r="K89" s="228">
        <f t="shared" ref="K89" si="27">K87+K88</f>
        <v>-54.230685250040572</v>
      </c>
      <c r="L89" s="228">
        <f t="shared" ref="L89" si="28">L87+L88</f>
        <v>3.1968347234130867</v>
      </c>
      <c r="M89" s="228">
        <f t="shared" ref="M89" si="29">M87+M88</f>
        <v>-167.69502745499997</v>
      </c>
      <c r="N89" s="228">
        <f t="shared" ref="N89" si="30">N87+N88</f>
        <v>-3.8612337262499996</v>
      </c>
      <c r="O89" s="228">
        <f t="shared" ref="O89:U89" si="31">O87+O88</f>
        <v>0</v>
      </c>
      <c r="P89" s="228">
        <f t="shared" si="31"/>
        <v>-33.380540067224125</v>
      </c>
      <c r="Q89" s="228">
        <f t="shared" si="31"/>
        <v>0</v>
      </c>
      <c r="R89" s="228">
        <f t="shared" si="31"/>
        <v>0</v>
      </c>
      <c r="S89" s="228">
        <f t="shared" si="31"/>
        <v>0</v>
      </c>
      <c r="T89" s="228">
        <f t="shared" si="31"/>
        <v>0</v>
      </c>
      <c r="U89" s="228">
        <f t="shared" si="31"/>
        <v>0</v>
      </c>
      <c r="V89" s="228">
        <f t="shared" ref="V89" si="32">V87+V88</f>
        <v>0</v>
      </c>
      <c r="W89" s="228">
        <f t="shared" ref="W89" si="33">W87+W88</f>
        <v>-342.11471778105857</v>
      </c>
    </row>
    <row r="90" spans="2:23" s="9" customFormat="1">
      <c r="B90" s="66"/>
      <c r="E90" s="214">
        <v>42370</v>
      </c>
      <c r="F90" s="214" t="s">
        <v>183</v>
      </c>
      <c r="G90" s="215" t="s">
        <v>65</v>
      </c>
      <c r="H90" s="229">
        <f>$C$35/12</f>
        <v>9.1666666666666665E-4</v>
      </c>
      <c r="I90" s="230">
        <f>(SUM('1.  LRAMVA Summary'!D$54:D$68)+SUM('1.  LRAMVA Summary'!D$69:D$70)*(MONTH($E90)-1)/12)*$H90</f>
        <v>-4.6978601155435156</v>
      </c>
      <c r="J90" s="230">
        <f>(SUM('1.  LRAMVA Summary'!E$54:E$68)+SUM('1.  LRAMVA Summary'!E$69:E$70)*(MONTH($E90)-1)/12)*$H90</f>
        <v>6.817992839520497</v>
      </c>
      <c r="K90" s="230">
        <f>(SUM('1.  LRAMVA Summary'!F$54:F$68)+SUM('1.  LRAMVA Summary'!F$69:F$70)*(MONTH($E90)-1)/12)*$H90</f>
        <v>-2.2786009190763821</v>
      </c>
      <c r="L90" s="230">
        <f>(SUM('1.  LRAMVA Summary'!G$54:G$68)+SUM('1.  LRAMVA Summary'!G$69:G$70)*(MONTH($E90)-1)/12)*$H90</f>
        <v>0.94046675409763336</v>
      </c>
      <c r="M90" s="230">
        <f>(SUM('1.  LRAMVA Summary'!H$54:H$68)+SUM('1.  LRAMVA Summary'!H$69:H$70)*(MONTH($E90)-1)/12)*$H90</f>
        <v>-8.9462378499999993</v>
      </c>
      <c r="N90" s="230">
        <f>(SUM('1.  LRAMVA Summary'!I$54:I$68)+SUM('1.  LRAMVA Summary'!I$69:I$70)*(MONTH($E90)-1)/12)*$H90</f>
        <v>-0.20603715000000003</v>
      </c>
      <c r="O90" s="230">
        <f>(SUM('1.  LRAMVA Summary'!J$54:J$68)+SUM('1.  LRAMVA Summary'!J$69:J$70)*(MONTH($E90)-1)/12)*$H90</f>
        <v>0</v>
      </c>
      <c r="P90" s="230">
        <f>(SUM('1.  LRAMVA Summary'!K$54:K$68)+SUM('1.  LRAMVA Summary'!K$69:K$70)*(MONTH($E90)-1)/12)*$H90</f>
        <v>-0.14822399687774315</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-8.5185004378795099</v>
      </c>
    </row>
    <row r="91" spans="2:23" s="9" customFormat="1">
      <c r="B91" s="66"/>
      <c r="E91" s="214">
        <v>42401</v>
      </c>
      <c r="F91" s="214" t="s">
        <v>183</v>
      </c>
      <c r="G91" s="215" t="s">
        <v>65</v>
      </c>
      <c r="H91" s="229">
        <f t="shared" ref="H91:H92" si="34">$C$35/12</f>
        <v>9.1666666666666665E-4</v>
      </c>
      <c r="I91" s="230">
        <f>(SUM('1.  LRAMVA Summary'!D$54:D$68)+SUM('1.  LRAMVA Summary'!D$69:D$70)*(MONTH($E91)-1)/12)*$H91</f>
        <v>-4.2168528860916563</v>
      </c>
      <c r="J91" s="230">
        <f>(SUM('1.  LRAMVA Summary'!E$54:E$68)+SUM('1.  LRAMVA Summary'!E$69:E$70)*(MONTH($E91)-1)/12)*$H91</f>
        <v>7.3668258849357038</v>
      </c>
      <c r="K91" s="230">
        <f>(SUM('1.  LRAMVA Summary'!F$54:F$68)+SUM('1.  LRAMVA Summary'!F$69:F$70)*(MONTH($E91)-1)/12)*$H91</f>
        <v>-2.2661417793568872</v>
      </c>
      <c r="L91" s="230">
        <f>(SUM('1.  LRAMVA Summary'!G$54:G$68)+SUM('1.  LRAMVA Summary'!G$69:G$70)*(MONTH($E91)-1)/12)*$H91</f>
        <v>1.0528278249493599</v>
      </c>
      <c r="M91" s="230">
        <f>(SUM('1.  LRAMVA Summary'!H$54:H$68)+SUM('1.  LRAMVA Summary'!H$69:H$70)*(MONTH($E91)-1)/12)*$H91</f>
        <v>-9.2290496833333329</v>
      </c>
      <c r="N91" s="230">
        <f>(SUM('1.  LRAMVA Summary'!I$54:I$68)+SUM('1.  LRAMVA Summary'!I$69:I$70)*(MONTH($E91)-1)/12)*$H91</f>
        <v>-0.21255118194444445</v>
      </c>
      <c r="O91" s="230">
        <f>(SUM('1.  LRAMVA Summary'!J$54:J$68)+SUM('1.  LRAMVA Summary'!J$69:J$70)*(MONTH($E91)-1)/12)*$H91</f>
        <v>0</v>
      </c>
      <c r="P91" s="230">
        <f>(SUM('1.  LRAMVA Summary'!K$54:K$68)+SUM('1.  LRAMVA Summary'!K$69:K$70)*(MONTH($E91)-1)/12)*$H91</f>
        <v>0.90024862719363863</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-6.604693193647619</v>
      </c>
    </row>
    <row r="92" spans="2:23" s="9" customFormat="1" ht="14.25" customHeight="1">
      <c r="B92" s="66"/>
      <c r="E92" s="214">
        <v>42430</v>
      </c>
      <c r="F92" s="214" t="s">
        <v>183</v>
      </c>
      <c r="G92" s="215" t="s">
        <v>65</v>
      </c>
      <c r="H92" s="229">
        <f t="shared" si="34"/>
        <v>9.1666666666666665E-4</v>
      </c>
      <c r="I92" s="230">
        <f>(SUM('1.  LRAMVA Summary'!D$54:D$68)+SUM('1.  LRAMVA Summary'!D$69:D$70)*(MONTH($E92)-1)/12)*$H92</f>
        <v>-3.7358456566397966</v>
      </c>
      <c r="J92" s="230">
        <f>(SUM('1.  LRAMVA Summary'!E$54:E$68)+SUM('1.  LRAMVA Summary'!E$69:E$70)*(MONTH($E92)-1)/12)*$H92</f>
        <v>7.9156589303509097</v>
      </c>
      <c r="K92" s="230">
        <f>(SUM('1.  LRAMVA Summary'!F$54:F$68)+SUM('1.  LRAMVA Summary'!F$69:F$70)*(MONTH($E92)-1)/12)*$H92</f>
        <v>-2.2536826396373928</v>
      </c>
      <c r="L92" s="230">
        <f>(SUM('1.  LRAMVA Summary'!G$54:G$68)+SUM('1.  LRAMVA Summary'!G$69:G$70)*(MONTH($E92)-1)/12)*$H92</f>
        <v>1.1651888958010865</v>
      </c>
      <c r="M92" s="230">
        <f>(SUM('1.  LRAMVA Summary'!H$54:H$68)+SUM('1.  LRAMVA Summary'!H$69:H$70)*(MONTH($E92)-1)/12)*$H92</f>
        <v>-9.5118615166666665</v>
      </c>
      <c r="N92" s="230">
        <f>(SUM('1.  LRAMVA Summary'!I$54:I$68)+SUM('1.  LRAMVA Summary'!I$69:I$70)*(MONTH($E92)-1)/12)*$H92</f>
        <v>-0.21906521388888892</v>
      </c>
      <c r="O92" s="230">
        <f>(SUM('1.  LRAMVA Summary'!J$54:J$68)+SUM('1.  LRAMVA Summary'!J$69:J$70)*(MONTH($E92)-1)/12)*$H92</f>
        <v>0</v>
      </c>
      <c r="P92" s="230">
        <f>(SUM('1.  LRAMVA Summary'!K$54:K$68)+SUM('1.  LRAMVA Summary'!K$69:K$70)*(MONTH($E92)-1)/12)*$H92</f>
        <v>1.9487212512650205</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-4.690885949415728</v>
      </c>
    </row>
    <row r="93" spans="2:23" s="8" customFormat="1">
      <c r="B93" s="239"/>
      <c r="D93" s="9"/>
      <c r="E93" s="214">
        <v>42461</v>
      </c>
      <c r="F93" s="214" t="s">
        <v>183</v>
      </c>
      <c r="G93" s="215" t="s">
        <v>66</v>
      </c>
      <c r="H93" s="229">
        <f>$C$36/12</f>
        <v>9.1666666666666665E-4</v>
      </c>
      <c r="I93" s="230">
        <f>(SUM('1.  LRAMVA Summary'!D$54:D$68)+SUM('1.  LRAMVA Summary'!D$69:D$70)*(MONTH($E93)-1)/12)*$H93</f>
        <v>-3.2548384271879374</v>
      </c>
      <c r="J93" s="230">
        <f>(SUM('1.  LRAMVA Summary'!E$54:E$68)+SUM('1.  LRAMVA Summary'!E$69:E$70)*(MONTH($E93)-1)/12)*$H93</f>
        <v>8.4644919757661174</v>
      </c>
      <c r="K93" s="230">
        <f>(SUM('1.  LRAMVA Summary'!F$54:F$68)+SUM('1.  LRAMVA Summary'!F$69:F$70)*(MONTH($E93)-1)/12)*$H93</f>
        <v>-2.2412234999178979</v>
      </c>
      <c r="L93" s="230">
        <f>(SUM('1.  LRAMVA Summary'!G$54:G$68)+SUM('1.  LRAMVA Summary'!G$69:G$70)*(MONTH($E93)-1)/12)*$H93</f>
        <v>1.277549966652813</v>
      </c>
      <c r="M93" s="230">
        <f>(SUM('1.  LRAMVA Summary'!H$54:H$68)+SUM('1.  LRAMVA Summary'!H$69:H$70)*(MONTH($E93)-1)/12)*$H93</f>
        <v>-9.7946733500000001</v>
      </c>
      <c r="N93" s="230">
        <f>(SUM('1.  LRAMVA Summary'!I$54:I$68)+SUM('1.  LRAMVA Summary'!I$69:I$70)*(MONTH($E93)-1)/12)*$H93</f>
        <v>-0.22557924583333333</v>
      </c>
      <c r="O93" s="230">
        <f>(SUM('1.  LRAMVA Summary'!J$54:J$68)+SUM('1.  LRAMVA Summary'!J$69:J$70)*(MONTH($E93)-1)/12)*$H93</f>
        <v>0</v>
      </c>
      <c r="P93" s="230">
        <f>(SUM('1.  LRAMVA Summary'!K$54:K$68)+SUM('1.  LRAMVA Summary'!K$69:K$70)*(MONTH($E93)-1)/12)*$H93</f>
        <v>2.9971938753364027</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-2.7770787051838361</v>
      </c>
    </row>
    <row r="94" spans="2:23" s="9" customFormat="1">
      <c r="B94" s="66"/>
      <c r="E94" s="214">
        <v>42491</v>
      </c>
      <c r="F94" s="214" t="s">
        <v>183</v>
      </c>
      <c r="G94" s="215" t="s">
        <v>66</v>
      </c>
      <c r="H94" s="229">
        <f t="shared" ref="H94:H95" si="36">$C$36/12</f>
        <v>9.1666666666666665E-4</v>
      </c>
      <c r="I94" s="230">
        <f>(SUM('1.  LRAMVA Summary'!D$54:D$68)+SUM('1.  LRAMVA Summary'!D$69:D$70)*(MONTH($E94)-1)/12)*$H94</f>
        <v>-2.7738311977360772</v>
      </c>
      <c r="J94" s="230">
        <f>(SUM('1.  LRAMVA Summary'!E$54:E$68)+SUM('1.  LRAMVA Summary'!E$69:E$70)*(MONTH($E94)-1)/12)*$H94</f>
        <v>9.0133250211813234</v>
      </c>
      <c r="K94" s="230">
        <f>(SUM('1.  LRAMVA Summary'!F$54:F$68)+SUM('1.  LRAMVA Summary'!F$69:F$70)*(MONTH($E94)-1)/12)*$H94</f>
        <v>-2.2287643601984035</v>
      </c>
      <c r="L94" s="230">
        <f>(SUM('1.  LRAMVA Summary'!G$54:G$68)+SUM('1.  LRAMVA Summary'!G$69:G$70)*(MONTH($E94)-1)/12)*$H94</f>
        <v>1.3899110375045396</v>
      </c>
      <c r="M94" s="230">
        <f>(SUM('1.  LRAMVA Summary'!H$54:H$68)+SUM('1.  LRAMVA Summary'!H$69:H$70)*(MONTH($E94)-1)/12)*$H94</f>
        <v>-10.077485183333332</v>
      </c>
      <c r="N94" s="230">
        <f>(SUM('1.  LRAMVA Summary'!I$54:I$68)+SUM('1.  LRAMVA Summary'!I$69:I$70)*(MONTH($E94)-1)/12)*$H94</f>
        <v>-0.2320932777777778</v>
      </c>
      <c r="O94" s="230">
        <f>(SUM('1.  LRAMVA Summary'!J$54:J$68)+SUM('1.  LRAMVA Summary'!J$69:J$70)*(MONTH($E94)-1)/12)*$H94</f>
        <v>0</v>
      </c>
      <c r="P94" s="230">
        <f>(SUM('1.  LRAMVA Summary'!K$54:K$68)+SUM('1.  LRAMVA Summary'!K$69:K$70)*(MONTH($E94)-1)/12)*$H94</f>
        <v>4.0456664994077842</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-0.8632714609519434</v>
      </c>
    </row>
    <row r="95" spans="2:23" s="238" customFormat="1">
      <c r="B95" s="237"/>
      <c r="D95" s="9"/>
      <c r="E95" s="214">
        <v>42522</v>
      </c>
      <c r="F95" s="214" t="s">
        <v>183</v>
      </c>
      <c r="G95" s="215" t="s">
        <v>66</v>
      </c>
      <c r="H95" s="229">
        <f t="shared" si="36"/>
        <v>9.1666666666666665E-4</v>
      </c>
      <c r="I95" s="230">
        <f>(SUM('1.  LRAMVA Summary'!D$54:D$68)+SUM('1.  LRAMVA Summary'!D$69:D$70)*(MONTH($E95)-1)/12)*$H95</f>
        <v>-2.2928239682842175</v>
      </c>
      <c r="J95" s="230">
        <f>(SUM('1.  LRAMVA Summary'!E$54:E$68)+SUM('1.  LRAMVA Summary'!E$69:E$70)*(MONTH($E95)-1)/12)*$H95</f>
        <v>9.5621580665965311</v>
      </c>
      <c r="K95" s="230">
        <f>(SUM('1.  LRAMVA Summary'!F$54:F$68)+SUM('1.  LRAMVA Summary'!F$69:F$70)*(MONTH($E95)-1)/12)*$H95</f>
        <v>-2.2163052204789087</v>
      </c>
      <c r="L95" s="230">
        <f>(SUM('1.  LRAMVA Summary'!G$54:G$68)+SUM('1.  LRAMVA Summary'!G$69:G$70)*(MONTH($E95)-1)/12)*$H95</f>
        <v>1.5022721083562662</v>
      </c>
      <c r="M95" s="230">
        <f>(SUM('1.  LRAMVA Summary'!H$54:H$68)+SUM('1.  LRAMVA Summary'!H$69:H$70)*(MONTH($E95)-1)/12)*$H95</f>
        <v>-10.360297016666667</v>
      </c>
      <c r="N95" s="230">
        <f>(SUM('1.  LRAMVA Summary'!I$54:I$68)+SUM('1.  LRAMVA Summary'!I$69:I$70)*(MONTH($E95)-1)/12)*$H95</f>
        <v>-0.23860730972222227</v>
      </c>
      <c r="O95" s="230">
        <f>(SUM('1.  LRAMVA Summary'!J$54:J$68)+SUM('1.  LRAMVA Summary'!J$69:J$70)*(MONTH($E95)-1)/12)*$H95</f>
        <v>0</v>
      </c>
      <c r="P95" s="230">
        <f>(SUM('1.  LRAMVA Summary'!K$54:K$68)+SUM('1.  LRAMVA Summary'!K$69:K$70)*(MONTH($E95)-1)/12)*$H95</f>
        <v>5.0941391234791666</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1.0505357832799485</v>
      </c>
    </row>
    <row r="96" spans="2:23" s="9" customFormat="1">
      <c r="B96" s="66"/>
      <c r="E96" s="214">
        <v>42552</v>
      </c>
      <c r="F96" s="214" t="s">
        <v>183</v>
      </c>
      <c r="G96" s="215" t="s">
        <v>68</v>
      </c>
      <c r="H96" s="229">
        <f>$C$37/12</f>
        <v>9.1666666666666665E-4</v>
      </c>
      <c r="I96" s="230">
        <f>(SUM('1.  LRAMVA Summary'!D$54:D$68)+SUM('1.  LRAMVA Summary'!D$69:D$70)*(MONTH($E96)-1)/12)*$H96</f>
        <v>-1.8118167388323581</v>
      </c>
      <c r="J96" s="230">
        <f>(SUM('1.  LRAMVA Summary'!E$54:E$68)+SUM('1.  LRAMVA Summary'!E$69:E$70)*(MONTH($E96)-1)/12)*$H96</f>
        <v>10.110991112011737</v>
      </c>
      <c r="K96" s="230">
        <f>(SUM('1.  LRAMVA Summary'!F$54:F$68)+SUM('1.  LRAMVA Summary'!F$69:F$70)*(MONTH($E96)-1)/12)*$H96</f>
        <v>-2.2038460807594142</v>
      </c>
      <c r="L96" s="230">
        <f>(SUM('1.  LRAMVA Summary'!G$54:G$68)+SUM('1.  LRAMVA Summary'!G$69:G$70)*(MONTH($E96)-1)/12)*$H96</f>
        <v>1.6146331792079927</v>
      </c>
      <c r="M96" s="230">
        <f>(SUM('1.  LRAMVA Summary'!H$54:H$68)+SUM('1.  LRAMVA Summary'!H$69:H$70)*(MONTH($E96)-1)/12)*$H96</f>
        <v>-10.643108849999999</v>
      </c>
      <c r="N96" s="230">
        <f>(SUM('1.  LRAMVA Summary'!I$54:I$68)+SUM('1.  LRAMVA Summary'!I$69:I$70)*(MONTH($E96)-1)/12)*$H96</f>
        <v>-0.24512134166666666</v>
      </c>
      <c r="O96" s="230">
        <f>(SUM('1.  LRAMVA Summary'!J$54:J$68)+SUM('1.  LRAMVA Summary'!J$69:J$70)*(MONTH($E96)-1)/12)*$H96</f>
        <v>0</v>
      </c>
      <c r="P96" s="230">
        <f>(SUM('1.  LRAMVA Summary'!K$54:K$68)+SUM('1.  LRAMVA Summary'!K$69:K$70)*(MONTH($E96)-1)/12)*$H96</f>
        <v>6.1426117475505482</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2.9643430275118412</v>
      </c>
    </row>
    <row r="97" spans="2:23" s="9" customFormat="1">
      <c r="B97" s="66"/>
      <c r="E97" s="214">
        <v>42583</v>
      </c>
      <c r="F97" s="214" t="s">
        <v>183</v>
      </c>
      <c r="G97" s="215" t="s">
        <v>68</v>
      </c>
      <c r="H97" s="229">
        <f t="shared" ref="H97:H98" si="37">$C$37/12</f>
        <v>9.1666666666666665E-4</v>
      </c>
      <c r="I97" s="230">
        <f>(SUM('1.  LRAMVA Summary'!D$54:D$68)+SUM('1.  LRAMVA Summary'!D$69:D$70)*(MONTH($E97)-1)/12)*$H97</f>
        <v>-1.3308095093804984</v>
      </c>
      <c r="J97" s="230">
        <f>(SUM('1.  LRAMVA Summary'!E$54:E$68)+SUM('1.  LRAMVA Summary'!E$69:E$70)*(MONTH($E97)-1)/12)*$H97</f>
        <v>10.659824157426945</v>
      </c>
      <c r="K97" s="230">
        <f>(SUM('1.  LRAMVA Summary'!F$54:F$68)+SUM('1.  LRAMVA Summary'!F$69:F$70)*(MONTH($E97)-1)/12)*$H97</f>
        <v>-2.1913869410399203</v>
      </c>
      <c r="L97" s="230">
        <f>(SUM('1.  LRAMVA Summary'!G$54:G$68)+SUM('1.  LRAMVA Summary'!G$69:G$70)*(MONTH($E97)-1)/12)*$H97</f>
        <v>1.7269942500597191</v>
      </c>
      <c r="M97" s="230">
        <f>(SUM('1.  LRAMVA Summary'!H$54:H$68)+SUM('1.  LRAMVA Summary'!H$69:H$70)*(MONTH($E97)-1)/12)*$H97</f>
        <v>-10.925920683333333</v>
      </c>
      <c r="N97" s="230">
        <f>(SUM('1.  LRAMVA Summary'!I$54:I$68)+SUM('1.  LRAMVA Summary'!I$69:I$70)*(MONTH($E97)-1)/12)*$H97</f>
        <v>-0.2516353736111111</v>
      </c>
      <c r="O97" s="230">
        <f>(SUM('1.  LRAMVA Summary'!J$54:J$68)+SUM('1.  LRAMVA Summary'!J$69:J$70)*(MONTH($E97)-1)/12)*$H97</f>
        <v>0</v>
      </c>
      <c r="P97" s="230">
        <f>(SUM('1.  LRAMVA Summary'!K$54:K$68)+SUM('1.  LRAMVA Summary'!K$69:K$70)*(MONTH($E97)-1)/12)*$H97</f>
        <v>7.1910843716219297</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4.8781502717437304</v>
      </c>
    </row>
    <row r="98" spans="2:23" s="9" customFormat="1">
      <c r="B98" s="66"/>
      <c r="E98" s="214">
        <v>42614</v>
      </c>
      <c r="F98" s="214" t="s">
        <v>183</v>
      </c>
      <c r="G98" s="215" t="s">
        <v>68</v>
      </c>
      <c r="H98" s="229">
        <f t="shared" si="37"/>
        <v>9.1666666666666665E-4</v>
      </c>
      <c r="I98" s="230">
        <f>(SUM('1.  LRAMVA Summary'!D$54:D$68)+SUM('1.  LRAMVA Summary'!D$69:D$70)*(MONTH($E98)-1)/12)*$H98</f>
        <v>-0.84980227992863899</v>
      </c>
      <c r="J98" s="230">
        <f>(SUM('1.  LRAMVA Summary'!E$54:E$68)+SUM('1.  LRAMVA Summary'!E$69:E$70)*(MONTH($E98)-1)/12)*$H98</f>
        <v>11.208657202842151</v>
      </c>
      <c r="K98" s="230">
        <f>(SUM('1.  LRAMVA Summary'!F$54:F$68)+SUM('1.  LRAMVA Summary'!F$69:F$70)*(MONTH($E98)-1)/12)*$H98</f>
        <v>-2.1789278013204254</v>
      </c>
      <c r="L98" s="230">
        <f>(SUM('1.  LRAMVA Summary'!G$54:G$68)+SUM('1.  LRAMVA Summary'!G$69:G$70)*(MONTH($E98)-1)/12)*$H98</f>
        <v>1.8393553209114457</v>
      </c>
      <c r="M98" s="230">
        <f>(SUM('1.  LRAMVA Summary'!H$54:H$68)+SUM('1.  LRAMVA Summary'!H$69:H$70)*(MONTH($E98)-1)/12)*$H98</f>
        <v>-11.208732516666666</v>
      </c>
      <c r="N98" s="230">
        <f>(SUM('1.  LRAMVA Summary'!I$54:I$68)+SUM('1.  LRAMVA Summary'!I$69:I$70)*(MONTH($E98)-1)/12)*$H98</f>
        <v>-0.2581494055555556</v>
      </c>
      <c r="O98" s="230">
        <f>(SUM('1.  LRAMVA Summary'!J$54:J$68)+SUM('1.  LRAMVA Summary'!J$69:J$70)*(MONTH($E98)-1)/12)*$H98</f>
        <v>0</v>
      </c>
      <c r="P98" s="230">
        <f>(SUM('1.  LRAMVA Summary'!K$54:K$68)+SUM('1.  LRAMVA Summary'!K$69:K$70)*(MONTH($E98)-1)/12)*$H98</f>
        <v>8.2395569956933112</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6.7919575159756223</v>
      </c>
    </row>
    <row r="99" spans="2:23" s="9" customFormat="1">
      <c r="B99" s="66"/>
      <c r="E99" s="214">
        <v>42644</v>
      </c>
      <c r="F99" s="214" t="s">
        <v>183</v>
      </c>
      <c r="G99" s="215" t="s">
        <v>69</v>
      </c>
      <c r="H99" s="210">
        <f>$C$38/12</f>
        <v>9.1666666666666665E-4</v>
      </c>
      <c r="I99" s="230">
        <f>(SUM('1.  LRAMVA Summary'!D$54:D$68)+SUM('1.  LRAMVA Summary'!D$69:D$70)*(MONTH($E99)-1)/12)*$H99</f>
        <v>-0.36879505047677891</v>
      </c>
      <c r="J99" s="230">
        <f>(SUM('1.  LRAMVA Summary'!E$54:E$68)+SUM('1.  LRAMVA Summary'!E$69:E$70)*(MONTH($E99)-1)/12)*$H99</f>
        <v>11.757490248257358</v>
      </c>
      <c r="K99" s="230">
        <f>(SUM('1.  LRAMVA Summary'!F$54:F$68)+SUM('1.  LRAMVA Summary'!F$69:F$70)*(MONTH($E99)-1)/12)*$H99</f>
        <v>-2.166468661600931</v>
      </c>
      <c r="L99" s="230">
        <f>(SUM('1.  LRAMVA Summary'!G$54:G$68)+SUM('1.  LRAMVA Summary'!G$69:G$70)*(MONTH($E99)-1)/12)*$H99</f>
        <v>1.9517163917631721</v>
      </c>
      <c r="M99" s="230">
        <f>(SUM('1.  LRAMVA Summary'!H$54:H$68)+SUM('1.  LRAMVA Summary'!H$69:H$70)*(MONTH($E99)-1)/12)*$H99</f>
        <v>-11.49154435</v>
      </c>
      <c r="N99" s="230">
        <f>(SUM('1.  LRAMVA Summary'!I$54:I$68)+SUM('1.  LRAMVA Summary'!I$69:I$70)*(MONTH($E99)-1)/12)*$H99</f>
        <v>-0.26466343749999999</v>
      </c>
      <c r="O99" s="230">
        <f>(SUM('1.  LRAMVA Summary'!J$54:J$68)+SUM('1.  LRAMVA Summary'!J$69:J$70)*(MONTH($E99)-1)/12)*$H99</f>
        <v>0</v>
      </c>
      <c r="P99" s="230">
        <f>(SUM('1.  LRAMVA Summary'!K$54:K$68)+SUM('1.  LRAMVA Summary'!K$69:K$70)*(MONTH($E99)-1)/12)*$H99</f>
        <v>9.2880296197646945</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8.7057647602075168</v>
      </c>
    </row>
    <row r="100" spans="2:23" s="9" customFormat="1">
      <c r="B100" s="66"/>
      <c r="E100" s="214">
        <v>42675</v>
      </c>
      <c r="F100" s="214" t="s">
        <v>183</v>
      </c>
      <c r="G100" s="215" t="s">
        <v>69</v>
      </c>
      <c r="H100" s="210">
        <f t="shared" ref="H100:H101" si="38">$C$38/12</f>
        <v>9.1666666666666665E-4</v>
      </c>
      <c r="I100" s="230">
        <f>(SUM('1.  LRAMVA Summary'!D$54:D$68)+SUM('1.  LRAMVA Summary'!D$69:D$70)*(MONTH($E100)-1)/12)*$H100</f>
        <v>0.1122121789750804</v>
      </c>
      <c r="J100" s="230">
        <f>(SUM('1.  LRAMVA Summary'!E$54:E$68)+SUM('1.  LRAMVA Summary'!E$69:E$70)*(MONTH($E100)-1)/12)*$H100</f>
        <v>12.306323293672564</v>
      </c>
      <c r="K100" s="230">
        <f>(SUM('1.  LRAMVA Summary'!F$54:F$68)+SUM('1.  LRAMVA Summary'!F$69:F$70)*(MONTH($E100)-1)/12)*$H100</f>
        <v>-2.1540095218814361</v>
      </c>
      <c r="L100" s="230">
        <f>(SUM('1.  LRAMVA Summary'!G$54:G$68)+SUM('1.  LRAMVA Summary'!G$69:G$70)*(MONTH($E100)-1)/12)*$H100</f>
        <v>2.0640774626148986</v>
      </c>
      <c r="M100" s="230">
        <f>(SUM('1.  LRAMVA Summary'!H$54:H$68)+SUM('1.  LRAMVA Summary'!H$69:H$70)*(MONTH($E100)-1)/12)*$H100</f>
        <v>-11.774356183333332</v>
      </c>
      <c r="N100" s="230">
        <f>(SUM('1.  LRAMVA Summary'!I$54:I$68)+SUM('1.  LRAMVA Summary'!I$69:I$70)*(MONTH($E100)-1)/12)*$H100</f>
        <v>-0.27117746944444443</v>
      </c>
      <c r="O100" s="230">
        <f>(SUM('1.  LRAMVA Summary'!J$54:J$68)+SUM('1.  LRAMVA Summary'!J$69:J$70)*(MONTH($E100)-1)/12)*$H100</f>
        <v>0</v>
      </c>
      <c r="P100" s="230">
        <f>(SUM('1.  LRAMVA Summary'!K$54:K$68)+SUM('1.  LRAMVA Summary'!K$69:K$70)*(MONTH($E100)-1)/12)*$H100</f>
        <v>10.336502243836076</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10.619572004439407</v>
      </c>
    </row>
    <row r="101" spans="2:23" s="9" customFormat="1">
      <c r="B101" s="66"/>
      <c r="E101" s="214">
        <v>42705</v>
      </c>
      <c r="F101" s="214" t="s">
        <v>183</v>
      </c>
      <c r="G101" s="215" t="s">
        <v>69</v>
      </c>
      <c r="H101" s="210">
        <f t="shared" si="38"/>
        <v>9.1666666666666665E-4</v>
      </c>
      <c r="I101" s="230">
        <f>(SUM('1.  LRAMVA Summary'!D$54:D$68)+SUM('1.  LRAMVA Summary'!D$69:D$70)*(MONTH($E101)-1)/12)*$H101</f>
        <v>0.59321940842693965</v>
      </c>
      <c r="J101" s="230">
        <f>(SUM('1.  LRAMVA Summary'!E$54:E$68)+SUM('1.  LRAMVA Summary'!E$69:E$70)*(MONTH($E101)-1)/12)*$H101</f>
        <v>12.85515633908777</v>
      </c>
      <c r="K101" s="230">
        <f>(SUM('1.  LRAMVA Summary'!F$54:F$68)+SUM('1.  LRAMVA Summary'!F$69:F$70)*(MONTH($E101)-1)/12)*$H101</f>
        <v>-2.1415503821619417</v>
      </c>
      <c r="L101" s="230">
        <f>(SUM('1.  LRAMVA Summary'!G$54:G$68)+SUM('1.  LRAMVA Summary'!G$69:G$70)*(MONTH($E101)-1)/12)*$H101</f>
        <v>2.1764385334666256</v>
      </c>
      <c r="M101" s="230">
        <f>(SUM('1.  LRAMVA Summary'!H$54:H$68)+SUM('1.  LRAMVA Summary'!H$69:H$70)*(MONTH($E101)-1)/12)*$H101</f>
        <v>-12.057168016666667</v>
      </c>
      <c r="N101" s="230">
        <f>(SUM('1.  LRAMVA Summary'!I$54:I$68)+SUM('1.  LRAMVA Summary'!I$69:I$70)*(MONTH($E101)-1)/12)*$H101</f>
        <v>-0.27769150138888893</v>
      </c>
      <c r="O101" s="230">
        <f>(SUM('1.  LRAMVA Summary'!J$54:J$68)+SUM('1.  LRAMVA Summary'!J$69:J$70)*(MONTH($E101)-1)/12)*$H101</f>
        <v>0</v>
      </c>
      <c r="P101" s="230">
        <f>(SUM('1.  LRAMVA Summary'!K$54:K$68)+SUM('1.  LRAMVA Summary'!K$69:K$70)*(MONTH($E101)-1)/12)*$H101</f>
        <v>11.384974867907458</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12.533379248671297</v>
      </c>
    </row>
    <row r="102" spans="2:23" s="9" customFormat="1" ht="15.75" thickBot="1">
      <c r="B102" s="66"/>
      <c r="E102" s="216" t="s">
        <v>465</v>
      </c>
      <c r="F102" s="216"/>
      <c r="G102" s="217"/>
      <c r="H102" s="218"/>
      <c r="I102" s="219">
        <f>SUM(I89:I101)</f>
        <v>-188.01887250695307</v>
      </c>
      <c r="J102" s="219">
        <f>SUM(J89:J101)</f>
        <v>195.28585732994634</v>
      </c>
      <c r="K102" s="219">
        <f t="shared" ref="K102:O102" si="39">SUM(K89:K101)</f>
        <v>-80.751593057470515</v>
      </c>
      <c r="L102" s="219">
        <f t="shared" si="39"/>
        <v>21.89826644879864</v>
      </c>
      <c r="M102" s="219">
        <f t="shared" si="39"/>
        <v>-293.71546265500001</v>
      </c>
      <c r="N102" s="219">
        <f t="shared" si="39"/>
        <v>-6.7636056345833335</v>
      </c>
      <c r="O102" s="219">
        <f t="shared" si="39"/>
        <v>0</v>
      </c>
      <c r="P102" s="219">
        <f t="shared" ref="P102:V102" si="40">SUM(P89:P101)</f>
        <v>34.039965158954161</v>
      </c>
      <c r="Q102" s="219">
        <f t="shared" si="40"/>
        <v>0</v>
      </c>
      <c r="R102" s="219">
        <f t="shared" si="40"/>
        <v>0</v>
      </c>
      <c r="S102" s="219">
        <f t="shared" si="40"/>
        <v>0</v>
      </c>
      <c r="T102" s="219">
        <f t="shared" si="40"/>
        <v>0</v>
      </c>
      <c r="U102" s="219">
        <f t="shared" si="40"/>
        <v>0</v>
      </c>
      <c r="V102" s="219">
        <f t="shared" si="40"/>
        <v>0</v>
      </c>
      <c r="W102" s="219">
        <f>SUM(W89:W101)</f>
        <v>-318.02544491630778</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-188.01887250695307</v>
      </c>
      <c r="J104" s="228">
        <f t="shared" ref="J104" si="41">J102+J103</f>
        <v>195.28585732994634</v>
      </c>
      <c r="K104" s="228">
        <f t="shared" ref="K104" si="42">K102+K103</f>
        <v>-80.751593057470515</v>
      </c>
      <c r="L104" s="228">
        <f t="shared" ref="L104" si="43">L102+L103</f>
        <v>21.89826644879864</v>
      </c>
      <c r="M104" s="228">
        <f t="shared" ref="M104" si="44">M102+M103</f>
        <v>-293.71546265500001</v>
      </c>
      <c r="N104" s="228">
        <f t="shared" ref="N104" si="45">N102+N103</f>
        <v>-6.7636056345833335</v>
      </c>
      <c r="O104" s="228">
        <f t="shared" ref="O104:V104" si="46">O102+O103</f>
        <v>0</v>
      </c>
      <c r="P104" s="228">
        <f t="shared" si="46"/>
        <v>34.039965158954161</v>
      </c>
      <c r="Q104" s="228">
        <f t="shared" si="46"/>
        <v>0</v>
      </c>
      <c r="R104" s="228">
        <f t="shared" si="46"/>
        <v>0</v>
      </c>
      <c r="S104" s="228">
        <f t="shared" si="46"/>
        <v>0</v>
      </c>
      <c r="T104" s="228">
        <f t="shared" si="46"/>
        <v>0</v>
      </c>
      <c r="U104" s="228">
        <f t="shared" si="46"/>
        <v>0</v>
      </c>
      <c r="V104" s="228">
        <f t="shared" si="46"/>
        <v>0</v>
      </c>
      <c r="W104" s="228">
        <f t="shared" ref="W104" si="47">W102+W103</f>
        <v>-318.02544491630778</v>
      </c>
    </row>
    <row r="105" spans="2:23" s="9" customFormat="1">
      <c r="B105" s="66"/>
      <c r="E105" s="214">
        <v>42736</v>
      </c>
      <c r="F105" s="214" t="s">
        <v>184</v>
      </c>
      <c r="G105" s="215" t="s">
        <v>65</v>
      </c>
      <c r="H105" s="240">
        <f>$C$39/12</f>
        <v>9.1666666666666665E-4</v>
      </c>
      <c r="I105" s="230">
        <f>(SUM('1.  LRAMVA Summary'!D$54:D$71)+SUM('1.  LRAMVA Summary'!D$72:D$73)*(MONTH($E105)-1)/12)*$H105</f>
        <v>1.0742266378787999</v>
      </c>
      <c r="J105" s="230">
        <f>(SUM('1.  LRAMVA Summary'!E$54:E$71)+SUM('1.  LRAMVA Summary'!E$72:E$73)*(MONTH($E105)-1)/12)*$H105</f>
        <v>13.403989384502978</v>
      </c>
      <c r="K105" s="230">
        <f>(SUM('1.  LRAMVA Summary'!F$54:F$71)+SUM('1.  LRAMVA Summary'!F$72:F$73)*(MONTH($E105)-1)/12)*$H105</f>
        <v>-2.1290912424424473</v>
      </c>
      <c r="L105" s="230">
        <f>(SUM('1.  LRAMVA Summary'!G$54:G$71)+SUM('1.  LRAMVA Summary'!G$72:G$73)*(MONTH($E105)-1)/12)*$H105</f>
        <v>2.2887996043183518</v>
      </c>
      <c r="M105" s="230">
        <f>(SUM('1.  LRAMVA Summary'!H$54:H$71)+SUM('1.  LRAMVA Summary'!H$72:H$73)*(MONTH($E105)-1)/12)*$H105</f>
        <v>-12.339979850000001</v>
      </c>
      <c r="N105" s="230">
        <f>(SUM('1.  LRAMVA Summary'!I$54:I$71)+SUM('1.  LRAMVA Summary'!I$72:I$73)*(MONTH($E105)-1)/12)*$H105</f>
        <v>-0.28420553333333337</v>
      </c>
      <c r="O105" s="230">
        <f>(SUM('1.  LRAMVA Summary'!J$54:J$71)+SUM('1.  LRAMVA Summary'!J$72:J$73)*(MONTH($E105)-1)/12)*$H105</f>
        <v>0</v>
      </c>
      <c r="P105" s="230">
        <f>(SUM('1.  LRAMVA Summary'!K$54:K$71)+SUM('1.  LRAMVA Summary'!K$72:K$73)*(MONTH($E105)-1)/12)*$H105</f>
        <v>12.433447491978839</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14.447186492903189</v>
      </c>
    </row>
    <row r="106" spans="2:23" s="9" customFormat="1">
      <c r="B106" s="66"/>
      <c r="E106" s="214">
        <v>42767</v>
      </c>
      <c r="F106" s="214" t="s">
        <v>184</v>
      </c>
      <c r="G106" s="215" t="s">
        <v>65</v>
      </c>
      <c r="H106" s="240">
        <f t="shared" ref="H106:H107" si="48">$C$39/12</f>
        <v>9.1666666666666665E-4</v>
      </c>
      <c r="I106" s="230">
        <f>(SUM('1.  LRAMVA Summary'!D$54:D$71)+SUM('1.  LRAMVA Summary'!D$72:D$73)*(MONTH($E106)-1)/12)*$H106</f>
        <v>1.9989032835802065</v>
      </c>
      <c r="J106" s="230">
        <f>(SUM('1.  LRAMVA Summary'!E$54:E$71)+SUM('1.  LRAMVA Summary'!E$72:E$73)*(MONTH($E106)-1)/12)*$H106</f>
        <v>14.11851832588783</v>
      </c>
      <c r="K106" s="230">
        <f>(SUM('1.  LRAMVA Summary'!F$54:F$71)+SUM('1.  LRAMVA Summary'!F$72:F$73)*(MONTH($E106)-1)/12)*$H106</f>
        <v>-1.9535593085774399</v>
      </c>
      <c r="L106" s="230">
        <f>(SUM('1.  LRAMVA Summary'!G$54:G$71)+SUM('1.  LRAMVA Summary'!G$72:G$73)*(MONTH($E106)-1)/12)*$H106</f>
        <v>2.4019132661147622</v>
      </c>
      <c r="M106" s="230">
        <f>(SUM('1.  LRAMVA Summary'!H$54:H$71)+SUM('1.  LRAMVA Summary'!H$72:H$73)*(MONTH($E106)-1)/12)*$H106</f>
        <v>-12.6252347375</v>
      </c>
      <c r="N106" s="230">
        <f>(SUM('1.  LRAMVA Summary'!I$54:I$71)+SUM('1.  LRAMVA Summary'!I$72:I$73)*(MONTH($E106)-1)/12)*$H106</f>
        <v>-0.2907788736111111</v>
      </c>
      <c r="O106" s="230">
        <f>(SUM('1.  LRAMVA Summary'!J$54:J$71)+SUM('1.  LRAMVA Summary'!J$72:J$73)*(MONTH($E106)-1)/12)*$H106</f>
        <v>0</v>
      </c>
      <c r="P106" s="230">
        <f>(SUM('1.  LRAMVA Summary'!K$54:K$71)+SUM('1.  LRAMVA Summary'!K$72:K$73)*(MONTH($E106)-1)/12)*$H106</f>
        <v>13.491005659929753</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17.140767615824</v>
      </c>
    </row>
    <row r="107" spans="2:23" s="9" customFormat="1">
      <c r="B107" s="66"/>
      <c r="E107" s="214">
        <v>42795</v>
      </c>
      <c r="F107" s="214" t="s">
        <v>184</v>
      </c>
      <c r="G107" s="215" t="s">
        <v>65</v>
      </c>
      <c r="H107" s="240">
        <f t="shared" si="48"/>
        <v>9.1666666666666665E-4</v>
      </c>
      <c r="I107" s="230">
        <f>(SUM('1.  LRAMVA Summary'!D$54:D$71)+SUM('1.  LRAMVA Summary'!D$72:D$73)*(MONTH($E107)-1)/12)*$H107</f>
        <v>2.9235799292816131</v>
      </c>
      <c r="J107" s="230">
        <f>(SUM('1.  LRAMVA Summary'!E$54:E$71)+SUM('1.  LRAMVA Summary'!E$72:E$73)*(MONTH($E107)-1)/12)*$H107</f>
        <v>14.833047267272685</v>
      </c>
      <c r="K107" s="230">
        <f>(SUM('1.  LRAMVA Summary'!F$54:F$71)+SUM('1.  LRAMVA Summary'!F$72:F$73)*(MONTH($E107)-1)/12)*$H107</f>
        <v>-1.7780273747124331</v>
      </c>
      <c r="L107" s="230">
        <f>(SUM('1.  LRAMVA Summary'!G$54:G$71)+SUM('1.  LRAMVA Summary'!G$72:G$73)*(MONTH($E107)-1)/12)*$H107</f>
        <v>2.5150269279111725</v>
      </c>
      <c r="M107" s="230">
        <f>(SUM('1.  LRAMVA Summary'!H$54:H$71)+SUM('1.  LRAMVA Summary'!H$72:H$73)*(MONTH($E107)-1)/12)*$H107</f>
        <v>-12.910489625</v>
      </c>
      <c r="N107" s="230">
        <f>(SUM('1.  LRAMVA Summary'!I$54:I$71)+SUM('1.  LRAMVA Summary'!I$72:I$73)*(MONTH($E107)-1)/12)*$H107</f>
        <v>-0.29735221388888894</v>
      </c>
      <c r="O107" s="230">
        <f>(SUM('1.  LRAMVA Summary'!J$54:J$71)+SUM('1.  LRAMVA Summary'!J$72:J$73)*(MONTH($E107)-1)/12)*$H107</f>
        <v>0</v>
      </c>
      <c r="P107" s="230">
        <f>(SUM('1.  LRAMVA Summary'!K$54:K$71)+SUM('1.  LRAMVA Summary'!K$72:K$73)*(MONTH($E107)-1)/12)*$H107</f>
        <v>14.548563827880667</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19.834348738744815</v>
      </c>
    </row>
    <row r="108" spans="2:23" s="8" customFormat="1">
      <c r="B108" s="239"/>
      <c r="E108" s="214">
        <v>42826</v>
      </c>
      <c r="F108" s="214" t="s">
        <v>184</v>
      </c>
      <c r="G108" s="215" t="s">
        <v>66</v>
      </c>
      <c r="H108" s="240">
        <f>$C$40/12</f>
        <v>9.1666666666666665E-4</v>
      </c>
      <c r="I108" s="230">
        <f>(SUM('1.  LRAMVA Summary'!D$54:D$71)+SUM('1.  LRAMVA Summary'!D$72:D$73)*(MONTH($E108)-1)/12)*$H108</f>
        <v>3.8482565749830195</v>
      </c>
      <c r="J108" s="230">
        <f>(SUM('1.  LRAMVA Summary'!E$54:E$71)+SUM('1.  LRAMVA Summary'!E$72:E$73)*(MONTH($E108)-1)/12)*$H108</f>
        <v>15.547576208657537</v>
      </c>
      <c r="K108" s="230">
        <f>(SUM('1.  LRAMVA Summary'!F$54:F$71)+SUM('1.  LRAMVA Summary'!F$72:F$73)*(MONTH($E108)-1)/12)*$H108</f>
        <v>-1.6024954408474259</v>
      </c>
      <c r="L108" s="230">
        <f>(SUM('1.  LRAMVA Summary'!G$54:G$71)+SUM('1.  LRAMVA Summary'!G$72:G$73)*(MONTH($E108)-1)/12)*$H108</f>
        <v>2.6281405897075825</v>
      </c>
      <c r="M108" s="230">
        <f>(SUM('1.  LRAMVA Summary'!H$54:H$71)+SUM('1.  LRAMVA Summary'!H$72:H$73)*(MONTH($E108)-1)/12)*$H108</f>
        <v>-13.195744512499999</v>
      </c>
      <c r="N108" s="230">
        <f>(SUM('1.  LRAMVA Summary'!I$54:I$71)+SUM('1.  LRAMVA Summary'!I$72:I$73)*(MONTH($E108)-1)/12)*$H108</f>
        <v>-0.30392555416666667</v>
      </c>
      <c r="O108" s="230">
        <f>(SUM('1.  LRAMVA Summary'!J$54:J$71)+SUM('1.  LRAMVA Summary'!J$72:J$73)*(MONTH($E108)-1)/12)*$H108</f>
        <v>0</v>
      </c>
      <c r="P108" s="230">
        <f>(SUM('1.  LRAMVA Summary'!K$54:K$71)+SUM('1.  LRAMVA Summary'!K$72:K$73)*(MONTH($E108)-1)/12)*$H108</f>
        <v>15.606121995831577</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22.527929861665626</v>
      </c>
    </row>
    <row r="109" spans="2:23" s="9" customFormat="1">
      <c r="B109" s="66"/>
      <c r="E109" s="214">
        <v>42856</v>
      </c>
      <c r="F109" s="214" t="s">
        <v>184</v>
      </c>
      <c r="G109" s="215" t="s">
        <v>66</v>
      </c>
      <c r="H109" s="240">
        <f t="shared" ref="H109:H110" si="50">$C$40/12</f>
        <v>9.1666666666666665E-4</v>
      </c>
      <c r="I109" s="230">
        <f>(SUM('1.  LRAMVA Summary'!D$54:D$71)+SUM('1.  LRAMVA Summary'!D$72:D$73)*(MONTH($E109)-1)/12)*$H109</f>
        <v>4.7729332206844264</v>
      </c>
      <c r="J109" s="230">
        <f>(SUM('1.  LRAMVA Summary'!E$54:E$71)+SUM('1.  LRAMVA Summary'!E$72:E$73)*(MONTH($E109)-1)/12)*$H109</f>
        <v>16.262105150042391</v>
      </c>
      <c r="K109" s="230">
        <f>(SUM('1.  LRAMVA Summary'!F$54:F$71)+SUM('1.  LRAMVA Summary'!F$72:F$73)*(MONTH($E109)-1)/12)*$H109</f>
        <v>-1.4269635069824189</v>
      </c>
      <c r="L109" s="230">
        <f>(SUM('1.  LRAMVA Summary'!G$54:G$71)+SUM('1.  LRAMVA Summary'!G$72:G$73)*(MONTH($E109)-1)/12)*$H109</f>
        <v>2.7412542515039928</v>
      </c>
      <c r="M109" s="230">
        <f>(SUM('1.  LRAMVA Summary'!H$54:H$71)+SUM('1.  LRAMVA Summary'!H$72:H$73)*(MONTH($E109)-1)/12)*$H109</f>
        <v>-13.4809994</v>
      </c>
      <c r="N109" s="230">
        <f>(SUM('1.  LRAMVA Summary'!I$54:I$71)+SUM('1.  LRAMVA Summary'!I$72:I$73)*(MONTH($E109)-1)/12)*$H109</f>
        <v>-0.31049889444444451</v>
      </c>
      <c r="O109" s="230">
        <f>(SUM('1.  LRAMVA Summary'!J$54:J$71)+SUM('1.  LRAMVA Summary'!J$72:J$73)*(MONTH($E109)-1)/12)*$H109</f>
        <v>0</v>
      </c>
      <c r="P109" s="230">
        <f>(SUM('1.  LRAMVA Summary'!K$54:K$71)+SUM('1.  LRAMVA Summary'!K$72:K$73)*(MONTH($E109)-1)/12)*$H109</f>
        <v>16.663680163782495</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25.221510984586441</v>
      </c>
    </row>
    <row r="110" spans="2:23" s="238" customFormat="1">
      <c r="B110" s="237"/>
      <c r="E110" s="214">
        <v>42887</v>
      </c>
      <c r="F110" s="214" t="s">
        <v>184</v>
      </c>
      <c r="G110" s="215" t="s">
        <v>66</v>
      </c>
      <c r="H110" s="240">
        <f t="shared" si="50"/>
        <v>9.1666666666666665E-4</v>
      </c>
      <c r="I110" s="230">
        <f>(SUM('1.  LRAMVA Summary'!D$54:D$71)+SUM('1.  LRAMVA Summary'!D$72:D$73)*(MONTH($E110)-1)/12)*$H110</f>
        <v>5.6976098663858332</v>
      </c>
      <c r="J110" s="230">
        <f>(SUM('1.  LRAMVA Summary'!E$54:E$71)+SUM('1.  LRAMVA Summary'!E$72:E$73)*(MONTH($E110)-1)/12)*$H110</f>
        <v>16.976634091427243</v>
      </c>
      <c r="K110" s="230">
        <f>(SUM('1.  LRAMVA Summary'!F$54:F$71)+SUM('1.  LRAMVA Summary'!F$72:F$73)*(MONTH($E110)-1)/12)*$H110</f>
        <v>-1.2514315731174117</v>
      </c>
      <c r="L110" s="230">
        <f>(SUM('1.  LRAMVA Summary'!G$54:G$71)+SUM('1.  LRAMVA Summary'!G$72:G$73)*(MONTH($E110)-1)/12)*$H110</f>
        <v>2.8543679133004032</v>
      </c>
      <c r="M110" s="230">
        <f>(SUM('1.  LRAMVA Summary'!H$54:H$71)+SUM('1.  LRAMVA Summary'!H$72:H$73)*(MONTH($E110)-1)/12)*$H110</f>
        <v>-13.766254287500001</v>
      </c>
      <c r="N110" s="230">
        <f>(SUM('1.  LRAMVA Summary'!I$54:I$71)+SUM('1.  LRAMVA Summary'!I$72:I$73)*(MONTH($E110)-1)/12)*$H110</f>
        <v>-0.31707223472222223</v>
      </c>
      <c r="O110" s="230">
        <f>(SUM('1.  LRAMVA Summary'!J$54:J$71)+SUM('1.  LRAMVA Summary'!J$72:J$73)*(MONTH($E110)-1)/12)*$H110</f>
        <v>0</v>
      </c>
      <c r="P110" s="230">
        <f>(SUM('1.  LRAMVA Summary'!K$54:K$71)+SUM('1.  LRAMVA Summary'!K$72:K$73)*(MONTH($E110)-1)/12)*$H110</f>
        <v>17.721238331733403</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27.915092107507249</v>
      </c>
    </row>
    <row r="111" spans="2:23" s="9" customFormat="1">
      <c r="B111" s="66"/>
      <c r="E111" s="214">
        <v>42917</v>
      </c>
      <c r="F111" s="214" t="s">
        <v>184</v>
      </c>
      <c r="G111" s="215" t="s">
        <v>68</v>
      </c>
      <c r="H111" s="240">
        <f>$C$41/12</f>
        <v>9.1666666666666665E-4</v>
      </c>
      <c r="I111" s="230">
        <f>(SUM('1.  LRAMVA Summary'!D$54:D$71)+SUM('1.  LRAMVA Summary'!D$72:D$73)*(MONTH($E111)-1)/12)*$H111</f>
        <v>6.6222865120872392</v>
      </c>
      <c r="J111" s="230">
        <f>(SUM('1.  LRAMVA Summary'!E$54:E$71)+SUM('1.  LRAMVA Summary'!E$72:E$73)*(MONTH($E111)-1)/12)*$H111</f>
        <v>17.691163032812099</v>
      </c>
      <c r="K111" s="230">
        <f>(SUM('1.  LRAMVA Summary'!F$54:F$71)+SUM('1.  LRAMVA Summary'!F$72:F$73)*(MONTH($E111)-1)/12)*$H111</f>
        <v>-1.0758996392524049</v>
      </c>
      <c r="L111" s="230">
        <f>(SUM('1.  LRAMVA Summary'!G$54:G$71)+SUM('1.  LRAMVA Summary'!G$72:G$73)*(MONTH($E111)-1)/12)*$H111</f>
        <v>2.967481575096814</v>
      </c>
      <c r="M111" s="230">
        <f>(SUM('1.  LRAMVA Summary'!H$54:H$71)+SUM('1.  LRAMVA Summary'!H$72:H$73)*(MONTH($E111)-1)/12)*$H111</f>
        <v>-14.051509175000001</v>
      </c>
      <c r="N111" s="230">
        <f>(SUM('1.  LRAMVA Summary'!I$54:I$71)+SUM('1.  LRAMVA Summary'!I$72:I$73)*(MONTH($E111)-1)/12)*$H111</f>
        <v>-0.32364557500000007</v>
      </c>
      <c r="O111" s="230">
        <f>(SUM('1.  LRAMVA Summary'!J$54:J$71)+SUM('1.  LRAMVA Summary'!J$72:J$73)*(MONTH($E111)-1)/12)*$H111</f>
        <v>0</v>
      </c>
      <c r="P111" s="230">
        <f>(SUM('1.  LRAMVA Summary'!K$54:K$71)+SUM('1.  LRAMVA Summary'!K$72:K$73)*(MONTH($E111)-1)/12)*$H111</f>
        <v>18.778796499684319</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30.608673230428067</v>
      </c>
    </row>
    <row r="112" spans="2:23" s="9" customFormat="1">
      <c r="B112" s="66"/>
      <c r="E112" s="214">
        <v>42948</v>
      </c>
      <c r="F112" s="214" t="s">
        <v>184</v>
      </c>
      <c r="G112" s="215" t="s">
        <v>68</v>
      </c>
      <c r="H112" s="240">
        <f t="shared" ref="H112:H113" si="51">$C$41/12</f>
        <v>9.1666666666666665E-4</v>
      </c>
      <c r="I112" s="230">
        <f>(SUM('1.  LRAMVA Summary'!D$54:D$71)+SUM('1.  LRAMVA Summary'!D$72:D$73)*(MONTH($E112)-1)/12)*$H112</f>
        <v>7.546963157788646</v>
      </c>
      <c r="J112" s="230">
        <f>(SUM('1.  LRAMVA Summary'!E$54:E$71)+SUM('1.  LRAMVA Summary'!E$72:E$73)*(MONTH($E112)-1)/12)*$H112</f>
        <v>18.405691974196952</v>
      </c>
      <c r="K112" s="230">
        <f>(SUM('1.  LRAMVA Summary'!F$54:F$71)+SUM('1.  LRAMVA Summary'!F$72:F$73)*(MONTH($E112)-1)/12)*$H112</f>
        <v>-0.90036770538739785</v>
      </c>
      <c r="L112" s="230">
        <f>(SUM('1.  LRAMVA Summary'!G$54:G$71)+SUM('1.  LRAMVA Summary'!G$72:G$73)*(MONTH($E112)-1)/12)*$H112</f>
        <v>3.0805952368932239</v>
      </c>
      <c r="M112" s="230">
        <f>(SUM('1.  LRAMVA Summary'!H$54:H$71)+SUM('1.  LRAMVA Summary'!H$72:H$73)*(MONTH($E112)-1)/12)*$H112</f>
        <v>-14.3367640625</v>
      </c>
      <c r="N112" s="230">
        <f>(SUM('1.  LRAMVA Summary'!I$54:I$71)+SUM('1.  LRAMVA Summary'!I$72:I$73)*(MONTH($E112)-1)/12)*$H112</f>
        <v>-0.3302189152777778</v>
      </c>
      <c r="O112" s="230">
        <f>(SUM('1.  LRAMVA Summary'!J$54:J$71)+SUM('1.  LRAMVA Summary'!J$72:J$73)*(MONTH($E112)-1)/12)*$H112</f>
        <v>0</v>
      </c>
      <c r="P112" s="230">
        <f>(SUM('1.  LRAMVA Summary'!K$54:K$71)+SUM('1.  LRAMVA Summary'!K$72:K$73)*(MONTH($E112)-1)/12)*$H112</f>
        <v>19.836354667635231</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33.302254353348872</v>
      </c>
    </row>
    <row r="113" spans="2:23" s="9" customFormat="1">
      <c r="B113" s="66"/>
      <c r="E113" s="214">
        <v>42979</v>
      </c>
      <c r="F113" s="214" t="s">
        <v>184</v>
      </c>
      <c r="G113" s="215" t="s">
        <v>68</v>
      </c>
      <c r="H113" s="240">
        <f t="shared" si="51"/>
        <v>9.1666666666666665E-4</v>
      </c>
      <c r="I113" s="230">
        <f>(SUM('1.  LRAMVA Summary'!D$54:D$71)+SUM('1.  LRAMVA Summary'!D$72:D$73)*(MONTH($E113)-1)/12)*$H113</f>
        <v>8.4716398034900529</v>
      </c>
      <c r="J113" s="230">
        <f>(SUM('1.  LRAMVA Summary'!E$54:E$71)+SUM('1.  LRAMVA Summary'!E$72:E$73)*(MONTH($E113)-1)/12)*$H113</f>
        <v>19.120220915581804</v>
      </c>
      <c r="K113" s="230">
        <f>(SUM('1.  LRAMVA Summary'!F$54:F$71)+SUM('1.  LRAMVA Summary'!F$72:F$73)*(MONTH($E113)-1)/12)*$H113</f>
        <v>-0.72483577152239087</v>
      </c>
      <c r="L113" s="230">
        <f>(SUM('1.  LRAMVA Summary'!G$54:G$71)+SUM('1.  LRAMVA Summary'!G$72:G$73)*(MONTH($E113)-1)/12)*$H113</f>
        <v>3.1937088986896343</v>
      </c>
      <c r="M113" s="230">
        <f>(SUM('1.  LRAMVA Summary'!H$54:H$71)+SUM('1.  LRAMVA Summary'!H$72:H$73)*(MONTH($E113)-1)/12)*$H113</f>
        <v>-14.622018949999999</v>
      </c>
      <c r="N113" s="230">
        <f>(SUM('1.  LRAMVA Summary'!I$54:I$71)+SUM('1.  LRAMVA Summary'!I$72:I$73)*(MONTH($E113)-1)/12)*$H113</f>
        <v>-0.33679225555555564</v>
      </c>
      <c r="O113" s="230">
        <f>(SUM('1.  LRAMVA Summary'!J$54:J$71)+SUM('1.  LRAMVA Summary'!J$72:J$73)*(MONTH($E113)-1)/12)*$H113</f>
        <v>0</v>
      </c>
      <c r="P113" s="230">
        <f>(SUM('1.  LRAMVA Summary'!K$54:K$71)+SUM('1.  LRAMVA Summary'!K$72:K$73)*(MONTH($E113)-1)/12)*$H113</f>
        <v>20.893912835586146</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35.99583547626969</v>
      </c>
    </row>
    <row r="114" spans="2:23" s="9" customFormat="1">
      <c r="B114" s="66"/>
      <c r="E114" s="214">
        <v>43009</v>
      </c>
      <c r="F114" s="214" t="s">
        <v>184</v>
      </c>
      <c r="G114" s="215" t="s">
        <v>69</v>
      </c>
      <c r="H114" s="240">
        <f>$C$42/12</f>
        <v>1.25E-3</v>
      </c>
      <c r="I114" s="230">
        <f>(SUM('1.  LRAMVA Summary'!D$54:D$71)+SUM('1.  LRAMVA Summary'!D$72:D$73)*(MONTH($E114)-1)/12)*$H114</f>
        <v>12.81315879435199</v>
      </c>
      <c r="J114" s="230">
        <f>(SUM('1.  LRAMVA Summary'!E$54:E$71)+SUM('1.  LRAMVA Summary'!E$72:E$73)*(MONTH($E114)-1)/12)*$H114</f>
        <v>27.047386168590897</v>
      </c>
      <c r="K114" s="230">
        <f>(SUM('1.  LRAMVA Summary'!F$54:F$71)+SUM('1.  LRAMVA Summary'!F$72:F$73)*(MONTH($E114)-1)/12)*$H114</f>
        <v>-0.74905068771461436</v>
      </c>
      <c r="L114" s="230">
        <f>(SUM('1.  LRAMVA Summary'!G$54:G$71)+SUM('1.  LRAMVA Summary'!G$72:G$73)*(MONTH($E114)-1)/12)*$H114</f>
        <v>4.5093034915718784</v>
      </c>
      <c r="M114" s="230">
        <f>(SUM('1.  LRAMVA Summary'!H$54:H$71)+SUM('1.  LRAMVA Summary'!H$72:H$73)*(MONTH($E114)-1)/12)*$H114</f>
        <v>-20.328100687500001</v>
      </c>
      <c r="N114" s="230">
        <f>(SUM('1.  LRAMVA Summary'!I$54:I$71)+SUM('1.  LRAMVA Summary'!I$72:I$73)*(MONTH($E114)-1)/12)*$H114</f>
        <v>-0.46822581250000006</v>
      </c>
      <c r="O114" s="230">
        <f>(SUM('1.  LRAMVA Summary'!J$54:J$71)+SUM('1.  LRAMVA Summary'!J$72:J$73)*(MONTH($E114)-1)/12)*$H114</f>
        <v>0</v>
      </c>
      <c r="P114" s="230">
        <f>(SUM('1.  LRAMVA Summary'!K$54:K$71)+SUM('1.  LRAMVA Summary'!K$72:K$73)*(MONTH($E114)-1)/12)*$H114</f>
        <v>29.933824095732351</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52.758295362532508</v>
      </c>
    </row>
    <row r="115" spans="2:23" s="9" customFormat="1">
      <c r="B115" s="66"/>
      <c r="E115" s="214">
        <v>43040</v>
      </c>
      <c r="F115" s="214" t="s">
        <v>184</v>
      </c>
      <c r="G115" s="215" t="s">
        <v>69</v>
      </c>
      <c r="H115" s="240">
        <f t="shared" ref="H115:H116" si="52">$C$42/12</f>
        <v>1.25E-3</v>
      </c>
      <c r="I115" s="230">
        <f>(SUM('1.  LRAMVA Summary'!D$54:D$71)+SUM('1.  LRAMVA Summary'!D$72:D$73)*(MONTH($E115)-1)/12)*$H115</f>
        <v>14.074081493035729</v>
      </c>
      <c r="J115" s="230">
        <f>(SUM('1.  LRAMVA Summary'!E$54:E$71)+SUM('1.  LRAMVA Summary'!E$72:E$73)*(MONTH($E115)-1)/12)*$H115</f>
        <v>28.021743815933878</v>
      </c>
      <c r="K115" s="230">
        <f>(SUM('1.  LRAMVA Summary'!F$54:F$71)+SUM('1.  LRAMVA Summary'!F$72:F$73)*(MONTH($E115)-1)/12)*$H115</f>
        <v>-0.50968895971687711</v>
      </c>
      <c r="L115" s="230">
        <f>(SUM('1.  LRAMVA Summary'!G$54:G$71)+SUM('1.  LRAMVA Summary'!G$72:G$73)*(MONTH($E115)-1)/12)*$H115</f>
        <v>4.6635493940215289</v>
      </c>
      <c r="M115" s="230">
        <f>(SUM('1.  LRAMVA Summary'!H$54:H$71)+SUM('1.  LRAMVA Summary'!H$72:H$73)*(MONTH($E115)-1)/12)*$H115</f>
        <v>-20.717084625000002</v>
      </c>
      <c r="N115" s="230">
        <f>(SUM('1.  LRAMVA Summary'!I$54:I$71)+SUM('1.  LRAMVA Summary'!I$72:I$73)*(MONTH($E115)-1)/12)*$H115</f>
        <v>-0.47718945833333337</v>
      </c>
      <c r="O115" s="230">
        <f>(SUM('1.  LRAMVA Summary'!J$54:J$71)+SUM('1.  LRAMVA Summary'!J$72:J$73)*(MONTH($E115)-1)/12)*$H115</f>
        <v>0</v>
      </c>
      <c r="P115" s="230">
        <f>(SUM('1.  LRAMVA Summary'!K$54:K$71)+SUM('1.  LRAMVA Summary'!K$72:K$73)*(MONTH($E115)-1)/12)*$H115</f>
        <v>31.37594887021087</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56.431360530151792</v>
      </c>
    </row>
    <row r="116" spans="2:23" s="9" customFormat="1">
      <c r="B116" s="66"/>
      <c r="E116" s="214">
        <v>43070</v>
      </c>
      <c r="F116" s="214" t="s">
        <v>184</v>
      </c>
      <c r="G116" s="215" t="s">
        <v>69</v>
      </c>
      <c r="H116" s="240">
        <f t="shared" si="52"/>
        <v>1.25E-3</v>
      </c>
      <c r="I116" s="230">
        <f>(SUM('1.  LRAMVA Summary'!D$54:D$71)+SUM('1.  LRAMVA Summary'!D$72:D$73)*(MONTH($E116)-1)/12)*$H116</f>
        <v>15.335004191719463</v>
      </c>
      <c r="J116" s="230">
        <f>(SUM('1.  LRAMVA Summary'!E$54:E$71)+SUM('1.  LRAMVA Summary'!E$72:E$73)*(MONTH($E116)-1)/12)*$H116</f>
        <v>28.996101463276858</v>
      </c>
      <c r="K116" s="230">
        <f>(SUM('1.  LRAMVA Summary'!F$54:F$71)+SUM('1.  LRAMVA Summary'!F$72:F$73)*(MONTH($E116)-1)/12)*$H116</f>
        <v>-0.27032723171914086</v>
      </c>
      <c r="L116" s="230">
        <f>(SUM('1.  LRAMVA Summary'!G$54:G$71)+SUM('1.  LRAMVA Summary'!G$72:G$73)*(MONTH($E116)-1)/12)*$H116</f>
        <v>4.8177952964711794</v>
      </c>
      <c r="M116" s="230">
        <f>(SUM('1.  LRAMVA Summary'!H$54:H$71)+SUM('1.  LRAMVA Summary'!H$72:H$73)*(MONTH($E116)-1)/12)*$H116</f>
        <v>-21.106068562499999</v>
      </c>
      <c r="N116" s="230">
        <f>(SUM('1.  LRAMVA Summary'!I$54:I$71)+SUM('1.  LRAMVA Summary'!I$72:I$73)*(MONTH($E116)-1)/12)*$H116</f>
        <v>-0.48615310416666674</v>
      </c>
      <c r="O116" s="230">
        <f>(SUM('1.  LRAMVA Summary'!J$54:J$71)+SUM('1.  LRAMVA Summary'!J$72:J$73)*(MONTH($E116)-1)/12)*$H116</f>
        <v>0</v>
      </c>
      <c r="P116" s="230">
        <f>(SUM('1.  LRAMVA Summary'!K$54:K$71)+SUM('1.  LRAMVA Summary'!K$72:K$73)*(MONTH($E116)-1)/12)*$H116</f>
        <v>32.818073644689392</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60.104425697771084</v>
      </c>
    </row>
    <row r="117" spans="2:23" s="9" customFormat="1" ht="15.75" thickBot="1">
      <c r="B117" s="66"/>
      <c r="E117" s="216" t="s">
        <v>466</v>
      </c>
      <c r="F117" s="216"/>
      <c r="G117" s="217"/>
      <c r="H117" s="218"/>
      <c r="I117" s="219">
        <f>SUM(I104:I116)</f>
        <v>-102.84022904168604</v>
      </c>
      <c r="J117" s="219">
        <f>SUM(J104:J116)</f>
        <v>425.71003512812945</v>
      </c>
      <c r="K117" s="219">
        <f t="shared" ref="K117:O117" si="53">SUM(K104:K116)</f>
        <v>-95.123331499462907</v>
      </c>
      <c r="L117" s="219">
        <f t="shared" si="53"/>
        <v>60.560202894399168</v>
      </c>
      <c r="M117" s="219">
        <f t="shared" si="53"/>
        <v>-477.19571113000001</v>
      </c>
      <c r="N117" s="219">
        <f t="shared" si="53"/>
        <v>-10.989664059583333</v>
      </c>
      <c r="O117" s="219">
        <f t="shared" si="53"/>
        <v>0</v>
      </c>
      <c r="P117" s="219">
        <f t="shared" ref="P117:V117" si="54">SUM(P104:P116)</f>
        <v>278.14093324362915</v>
      </c>
      <c r="Q117" s="219">
        <f t="shared" si="54"/>
        <v>0</v>
      </c>
      <c r="R117" s="219">
        <f t="shared" si="54"/>
        <v>0</v>
      </c>
      <c r="S117" s="219">
        <f t="shared" si="54"/>
        <v>0</v>
      </c>
      <c r="T117" s="219">
        <f t="shared" si="54"/>
        <v>0</v>
      </c>
      <c r="U117" s="219">
        <f t="shared" si="54"/>
        <v>0</v>
      </c>
      <c r="V117" s="219">
        <f t="shared" si="54"/>
        <v>0</v>
      </c>
      <c r="W117" s="219">
        <f>SUM(W104:W116)</f>
        <v>78.262235535425589</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-102.84022904168604</v>
      </c>
      <c r="J119" s="228">
        <f t="shared" ref="J119" si="55">J117+J118</f>
        <v>425.71003512812945</v>
      </c>
      <c r="K119" s="228">
        <f t="shared" ref="K119" si="56">K117+K118</f>
        <v>-95.123331499462907</v>
      </c>
      <c r="L119" s="228">
        <f t="shared" ref="L119" si="57">L117+L118</f>
        <v>60.560202894399168</v>
      </c>
      <c r="M119" s="228">
        <f t="shared" ref="M119" si="58">M117+M118</f>
        <v>-477.19571113000001</v>
      </c>
      <c r="N119" s="228">
        <f t="shared" ref="N119" si="59">N117+N118</f>
        <v>-10.989664059583333</v>
      </c>
      <c r="O119" s="228">
        <f t="shared" ref="O119:V119" si="60">O117+O118</f>
        <v>0</v>
      </c>
      <c r="P119" s="228">
        <f t="shared" si="60"/>
        <v>278.14093324362915</v>
      </c>
      <c r="Q119" s="228">
        <f t="shared" si="60"/>
        <v>0</v>
      </c>
      <c r="R119" s="228">
        <f t="shared" si="60"/>
        <v>0</v>
      </c>
      <c r="S119" s="228">
        <f t="shared" si="60"/>
        <v>0</v>
      </c>
      <c r="T119" s="228">
        <f t="shared" si="60"/>
        <v>0</v>
      </c>
      <c r="U119" s="228">
        <f t="shared" si="60"/>
        <v>0</v>
      </c>
      <c r="V119" s="228">
        <f t="shared" si="60"/>
        <v>0</v>
      </c>
      <c r="W119" s="228">
        <f t="shared" ref="W119" si="61">W117+W118</f>
        <v>78.262235535425589</v>
      </c>
    </row>
    <row r="120" spans="2:23" s="9" customFormat="1">
      <c r="B120" s="66"/>
      <c r="E120" s="214">
        <v>43101</v>
      </c>
      <c r="F120" s="214" t="s">
        <v>185</v>
      </c>
      <c r="G120" s="215" t="s">
        <v>65</v>
      </c>
      <c r="H120" s="240">
        <f>$C$43/12</f>
        <v>1.25E-3</v>
      </c>
      <c r="I120" s="230">
        <f>(SUM('1.  LRAMVA Summary'!D$54:D$74)+SUM('1.  LRAMVA Summary'!D$75:D$76)*(MONTH($E120)-1)/12)*$H120</f>
        <v>16.595926890403199</v>
      </c>
      <c r="J120" s="230">
        <f>(SUM('1.  LRAMVA Summary'!E$54:E$74)+SUM('1.  LRAMVA Summary'!E$75:E$76)*(MONTH($E120)-1)/12)*$H120</f>
        <v>29.970459110619842</v>
      </c>
      <c r="K120" s="230">
        <f>(SUM('1.  LRAMVA Summary'!F$54:F$74)+SUM('1.  LRAMVA Summary'!F$75:F$76)*(MONTH($E120)-1)/12)*$H120</f>
        <v>-3.0965503721403706E-2</v>
      </c>
      <c r="L120" s="230">
        <f>(SUM('1.  LRAMVA Summary'!G$54:G$74)+SUM('1.  LRAMVA Summary'!G$75:G$76)*(MONTH($E120)-1)/12)*$H120</f>
        <v>4.97204119892083</v>
      </c>
      <c r="M120" s="230">
        <f>(SUM('1.  LRAMVA Summary'!H$54:H$74)+SUM('1.  LRAMVA Summary'!H$75:H$76)*(MONTH($E120)-1)/12)*$H120</f>
        <v>-21.495052500000003</v>
      </c>
      <c r="N120" s="230">
        <f>(SUM('1.  LRAMVA Summary'!I$54:I$74)+SUM('1.  LRAMVA Summary'!I$75:I$76)*(MONTH($E120)-1)/12)*$H120</f>
        <v>-0.49511675000000005</v>
      </c>
      <c r="O120" s="230">
        <f>(SUM('1.  LRAMVA Summary'!J$54:J$74)+SUM('1.  LRAMVA Summary'!J$75:J$76)*(MONTH($E120)-1)/12)*$H120</f>
        <v>0</v>
      </c>
      <c r="P120" s="230">
        <f>(SUM('1.  LRAMVA Summary'!K$54:K$74)+SUM('1.  LRAMVA Summary'!K$75:K$76)*(MONTH($E120)-1)/12)*$H120</f>
        <v>34.260198419167907</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63.777490865390362</v>
      </c>
    </row>
    <row r="121" spans="2:23" s="9" customFormat="1">
      <c r="B121" s="66"/>
      <c r="E121" s="214">
        <v>43132</v>
      </c>
      <c r="F121" s="214" t="s">
        <v>185</v>
      </c>
      <c r="G121" s="215" t="s">
        <v>65</v>
      </c>
      <c r="H121" s="240">
        <f t="shared" ref="H121:H122" si="62">$C$43/12</f>
        <v>1.25E-3</v>
      </c>
      <c r="I121" s="230">
        <f>(SUM('1.  LRAMVA Summary'!D$54:D$74)+SUM('1.  LRAMVA Summary'!D$75:D$76)*(MONTH($E121)-1)/12)*$H121</f>
        <v>17.2979009531287</v>
      </c>
      <c r="J121" s="230">
        <f>(SUM('1.  LRAMVA Summary'!E$54:E$74)+SUM('1.  LRAMVA Summary'!E$75:E$76)*(MONTH($E121)-1)/12)*$H121</f>
        <v>31.21994197733256</v>
      </c>
      <c r="K121" s="230">
        <f>(SUM('1.  LRAMVA Summary'!F$54:F$74)+SUM('1.  LRAMVA Summary'!F$75:F$76)*(MONTH($E121)-1)/12)*$H121</f>
        <v>0.49523387952723663</v>
      </c>
      <c r="L121" s="230">
        <f>(SUM('1.  LRAMVA Summary'!G$54:G$74)+SUM('1.  LRAMVA Summary'!G$75:G$76)*(MONTH($E121)-1)/12)*$H121</f>
        <v>5.1275708734241601</v>
      </c>
      <c r="M121" s="230">
        <f>(SUM('1.  LRAMVA Summary'!H$54:H$74)+SUM('1.  LRAMVA Summary'!H$75:H$76)*(MONTH($E121)-1)/12)*$H121</f>
        <v>-21.887279625000001</v>
      </c>
      <c r="N121" s="230">
        <f>(SUM('1.  LRAMVA Summary'!I$54:I$74)+SUM('1.  LRAMVA Summary'!I$75:I$76)*(MONTH($E121)-1)/12)*$H121</f>
        <v>-0.5041612708333334</v>
      </c>
      <c r="O121" s="230">
        <f>(SUM('1.  LRAMVA Summary'!J$54:J$74)+SUM('1.  LRAMVA Summary'!J$75:J$76)*(MONTH($E121)-1)/12)*$H121</f>
        <v>0</v>
      </c>
      <c r="P121" s="230">
        <f>(SUM('1.  LRAMVA Summary'!K$54:K$74)+SUM('1.  LRAMVA Summary'!K$75:K$76)*(MONTH($E121)-1)/12)*$H121</f>
        <v>35.714307805052599</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67.46351459263191</v>
      </c>
    </row>
    <row r="122" spans="2:23" s="9" customFormat="1">
      <c r="B122" s="66"/>
      <c r="E122" s="214">
        <v>43160</v>
      </c>
      <c r="F122" s="214" t="s">
        <v>185</v>
      </c>
      <c r="G122" s="215" t="s">
        <v>65</v>
      </c>
      <c r="H122" s="240">
        <f t="shared" si="62"/>
        <v>1.25E-3</v>
      </c>
      <c r="I122" s="230">
        <f>(SUM('1.  LRAMVA Summary'!D$54:D$74)+SUM('1.  LRAMVA Summary'!D$75:D$76)*(MONTH($E122)-1)/12)*$H122</f>
        <v>17.999875015854201</v>
      </c>
      <c r="J122" s="230">
        <f>(SUM('1.  LRAMVA Summary'!E$54:E$74)+SUM('1.  LRAMVA Summary'!E$75:E$76)*(MONTH($E122)-1)/12)*$H122</f>
        <v>32.469424844045278</v>
      </c>
      <c r="K122" s="230">
        <f>(SUM('1.  LRAMVA Summary'!F$54:F$74)+SUM('1.  LRAMVA Summary'!F$75:F$76)*(MONTH($E122)-1)/12)*$H122</f>
        <v>1.0214332627758769</v>
      </c>
      <c r="L122" s="230">
        <f>(SUM('1.  LRAMVA Summary'!G$54:G$74)+SUM('1.  LRAMVA Summary'!G$75:G$76)*(MONTH($E122)-1)/12)*$H122</f>
        <v>5.2831005479274902</v>
      </c>
      <c r="M122" s="230">
        <f>(SUM('1.  LRAMVA Summary'!H$54:H$74)+SUM('1.  LRAMVA Summary'!H$75:H$76)*(MONTH($E122)-1)/12)*$H122</f>
        <v>-22.279506749999999</v>
      </c>
      <c r="N122" s="230">
        <f>(SUM('1.  LRAMVA Summary'!I$54:I$74)+SUM('1.  LRAMVA Summary'!I$75:I$76)*(MONTH($E122)-1)/12)*$H122</f>
        <v>-0.51320579166666669</v>
      </c>
      <c r="O122" s="230">
        <f>(SUM('1.  LRAMVA Summary'!J$54:J$74)+SUM('1.  LRAMVA Summary'!J$75:J$76)*(MONTH($E122)-1)/12)*$H122</f>
        <v>0</v>
      </c>
      <c r="P122" s="230">
        <f>(SUM('1.  LRAMVA Summary'!K$54:K$74)+SUM('1.  LRAMVA Summary'!K$75:K$76)*(MONTH($E122)-1)/12)*$H122</f>
        <v>37.168417190937291</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71.149538319873471</v>
      </c>
    </row>
    <row r="123" spans="2:23" s="8" customFormat="1">
      <c r="B123" s="239"/>
      <c r="E123" s="214">
        <v>43191</v>
      </c>
      <c r="F123" s="214" t="s">
        <v>185</v>
      </c>
      <c r="G123" s="215" t="s">
        <v>66</v>
      </c>
      <c r="H123" s="240">
        <f>$C$44/12</f>
        <v>1.575E-3</v>
      </c>
      <c r="I123" s="230">
        <f>(SUM('1.  LRAMVA Summary'!D$54:D$74)+SUM('1.  LRAMVA Summary'!D$75:D$76)*(MONTH($E123)-1)/12)*$H123</f>
        <v>23.564329839010419</v>
      </c>
      <c r="J123" s="230">
        <f>(SUM('1.  LRAMVA Summary'!E$54:E$74)+SUM('1.  LRAMVA Summary'!E$75:E$76)*(MONTH($E123)-1)/12)*$H123</f>
        <v>42.485823715555085</v>
      </c>
      <c r="K123" s="230">
        <f>(SUM('1.  LRAMVA Summary'!F$54:F$74)+SUM('1.  LRAMVA Summary'!F$75:F$76)*(MONTH($E123)-1)/12)*$H123</f>
        <v>1.9500171339908918</v>
      </c>
      <c r="L123" s="230">
        <f>(SUM('1.  LRAMVA Summary'!G$54:G$74)+SUM('1.  LRAMVA Summary'!G$75:G$76)*(MONTH($E123)-1)/12)*$H123</f>
        <v>6.8526740802628332</v>
      </c>
      <c r="M123" s="230">
        <f>(SUM('1.  LRAMVA Summary'!H$54:H$74)+SUM('1.  LRAMVA Summary'!H$75:H$76)*(MONTH($E123)-1)/12)*$H123</f>
        <v>-28.566384682500001</v>
      </c>
      <c r="N123" s="230">
        <f>(SUM('1.  LRAMVA Summary'!I$54:I$74)+SUM('1.  LRAMVA Summary'!I$75:I$76)*(MONTH($E123)-1)/12)*$H123</f>
        <v>-0.65803539374999998</v>
      </c>
      <c r="O123" s="230">
        <f>(SUM('1.  LRAMVA Summary'!J$54:J$74)+SUM('1.  LRAMVA Summary'!J$75:J$76)*(MONTH($E123)-1)/12)*$H123</f>
        <v>0</v>
      </c>
      <c r="P123" s="230">
        <f>(SUM('1.  LRAMVA Summary'!K$54:K$74)+SUM('1.  LRAMVA Summary'!K$75:K$76)*(MONTH($E123)-1)/12)*$H123</f>
        <v>48.6643834867957</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94.292808179364926</v>
      </c>
    </row>
    <row r="124" spans="2:23" s="9" customFormat="1">
      <c r="B124" s="66"/>
      <c r="E124" s="214">
        <v>43221</v>
      </c>
      <c r="F124" s="214" t="s">
        <v>185</v>
      </c>
      <c r="G124" s="215" t="s">
        <v>66</v>
      </c>
      <c r="H124" s="240">
        <f t="shared" ref="H124:H125" si="64">$C$44/12</f>
        <v>1.575E-3</v>
      </c>
      <c r="I124" s="230">
        <f>(SUM('1.  LRAMVA Summary'!D$54:D$74)+SUM('1.  LRAMVA Summary'!D$75:D$76)*(MONTH($E124)-1)/12)*$H124</f>
        <v>24.448817158044552</v>
      </c>
      <c r="J124" s="230">
        <f>(SUM('1.  LRAMVA Summary'!E$54:E$74)+SUM('1.  LRAMVA Summary'!E$75:E$76)*(MONTH($E124)-1)/12)*$H124</f>
        <v>44.060172127613114</v>
      </c>
      <c r="K124" s="230">
        <f>(SUM('1.  LRAMVA Summary'!F$54:F$74)+SUM('1.  LRAMVA Summary'!F$75:F$76)*(MONTH($E124)-1)/12)*$H124</f>
        <v>2.6130283568841786</v>
      </c>
      <c r="L124" s="230">
        <f>(SUM('1.  LRAMVA Summary'!G$54:G$74)+SUM('1.  LRAMVA Summary'!G$75:G$76)*(MONTH($E124)-1)/12)*$H124</f>
        <v>7.0486414701370288</v>
      </c>
      <c r="M124" s="230">
        <f>(SUM('1.  LRAMVA Summary'!H$54:H$74)+SUM('1.  LRAMVA Summary'!H$75:H$76)*(MONTH($E124)-1)/12)*$H124</f>
        <v>-29.060590859999998</v>
      </c>
      <c r="N124" s="230">
        <f>(SUM('1.  LRAMVA Summary'!I$54:I$74)+SUM('1.  LRAMVA Summary'!I$75:I$76)*(MONTH($E124)-1)/12)*$H124</f>
        <v>-0.66943149000000013</v>
      </c>
      <c r="O124" s="230">
        <f>(SUM('1.  LRAMVA Summary'!J$54:J$74)+SUM('1.  LRAMVA Summary'!J$75:J$76)*(MONTH($E124)-1)/12)*$H124</f>
        <v>0</v>
      </c>
      <c r="P124" s="230">
        <f>(SUM('1.  LRAMVA Summary'!K$54:K$74)+SUM('1.  LRAMVA Summary'!K$75:K$76)*(MONTH($E124)-1)/12)*$H124</f>
        <v>50.49656131301041</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98.937198075689281</v>
      </c>
    </row>
    <row r="125" spans="2:23" s="238" customFormat="1">
      <c r="B125" s="237"/>
      <c r="E125" s="214">
        <v>43252</v>
      </c>
      <c r="F125" s="214" t="s">
        <v>185</v>
      </c>
      <c r="G125" s="215" t="s">
        <v>66</v>
      </c>
      <c r="H125" s="240">
        <f t="shared" si="64"/>
        <v>1.575E-3</v>
      </c>
      <c r="I125" s="230">
        <f>(SUM('1.  LRAMVA Summary'!D$54:D$74)+SUM('1.  LRAMVA Summary'!D$75:D$76)*(MONTH($E125)-1)/12)*$H125</f>
        <v>25.333304477078684</v>
      </c>
      <c r="J125" s="230">
        <f>(SUM('1.  LRAMVA Summary'!E$54:E$74)+SUM('1.  LRAMVA Summary'!E$75:E$76)*(MONTH($E125)-1)/12)*$H125</f>
        <v>45.634520539671136</v>
      </c>
      <c r="K125" s="230">
        <f>(SUM('1.  LRAMVA Summary'!F$54:F$74)+SUM('1.  LRAMVA Summary'!F$75:F$76)*(MONTH($E125)-1)/12)*$H125</f>
        <v>3.276039579777466</v>
      </c>
      <c r="L125" s="230">
        <f>(SUM('1.  LRAMVA Summary'!G$54:G$74)+SUM('1.  LRAMVA Summary'!G$75:G$76)*(MONTH($E125)-1)/12)*$H125</f>
        <v>7.2446088600112262</v>
      </c>
      <c r="M125" s="230">
        <f>(SUM('1.  LRAMVA Summary'!H$54:H$74)+SUM('1.  LRAMVA Summary'!H$75:H$76)*(MONTH($E125)-1)/12)*$H125</f>
        <v>-29.554797037500006</v>
      </c>
      <c r="N125" s="230">
        <f>(SUM('1.  LRAMVA Summary'!I$54:I$74)+SUM('1.  LRAMVA Summary'!I$75:I$76)*(MONTH($E125)-1)/12)*$H125</f>
        <v>-0.68082758625000006</v>
      </c>
      <c r="O125" s="230">
        <f>(SUM('1.  LRAMVA Summary'!J$54:J$74)+SUM('1.  LRAMVA Summary'!J$75:J$76)*(MONTH($E125)-1)/12)*$H125</f>
        <v>0</v>
      </c>
      <c r="P125" s="230">
        <f>(SUM('1.  LRAMVA Summary'!K$54:K$74)+SUM('1.  LRAMVA Summary'!K$75:K$76)*(MONTH($E125)-1)/12)*$H125</f>
        <v>52.328739139225121</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103.58158797201364</v>
      </c>
    </row>
    <row r="126" spans="2:23" s="9" customFormat="1">
      <c r="B126" s="66"/>
      <c r="E126" s="214">
        <v>43282</v>
      </c>
      <c r="F126" s="214" t="s">
        <v>185</v>
      </c>
      <c r="G126" s="215" t="s">
        <v>68</v>
      </c>
      <c r="H126" s="240">
        <f>$C$45/12</f>
        <v>1.575E-3</v>
      </c>
      <c r="I126" s="230">
        <f>(SUM('1.  LRAMVA Summary'!D$54:D$74)+SUM('1.  LRAMVA Summary'!D$75:D$76)*(MONTH($E126)-1)/12)*$H126</f>
        <v>26.21779179611281</v>
      </c>
      <c r="J126" s="230">
        <f>(SUM('1.  LRAMVA Summary'!E$54:E$74)+SUM('1.  LRAMVA Summary'!E$75:E$76)*(MONTH($E126)-1)/12)*$H126</f>
        <v>47.208868951729166</v>
      </c>
      <c r="K126" s="230">
        <f>(SUM('1.  LRAMVA Summary'!F$54:F$74)+SUM('1.  LRAMVA Summary'!F$75:F$76)*(MONTH($E126)-1)/12)*$H126</f>
        <v>3.939050802670752</v>
      </c>
      <c r="L126" s="230">
        <f>(SUM('1.  LRAMVA Summary'!G$54:G$74)+SUM('1.  LRAMVA Summary'!G$75:G$76)*(MONTH($E126)-1)/12)*$H126</f>
        <v>7.4405762498854209</v>
      </c>
      <c r="M126" s="230">
        <f>(SUM('1.  LRAMVA Summary'!H$54:H$74)+SUM('1.  LRAMVA Summary'!H$75:H$76)*(MONTH($E126)-1)/12)*$H126</f>
        <v>-30.049003215000003</v>
      </c>
      <c r="N126" s="230">
        <f>(SUM('1.  LRAMVA Summary'!I$54:I$74)+SUM('1.  LRAMVA Summary'!I$75:I$76)*(MONTH($E126)-1)/12)*$H126</f>
        <v>-0.6922236825000001</v>
      </c>
      <c r="O126" s="230">
        <f>(SUM('1.  LRAMVA Summary'!J$54:J$74)+SUM('1.  LRAMVA Summary'!J$75:J$76)*(MONTH($E126)-1)/12)*$H126</f>
        <v>0</v>
      </c>
      <c r="P126" s="230">
        <f>(SUM('1.  LRAMVA Summary'!K$54:K$74)+SUM('1.  LRAMVA Summary'!K$75:K$76)*(MONTH($E126)-1)/12)*$H126</f>
        <v>54.160916965439831</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108.22597786833799</v>
      </c>
    </row>
    <row r="127" spans="2:23" s="9" customFormat="1">
      <c r="B127" s="66"/>
      <c r="E127" s="214">
        <v>43313</v>
      </c>
      <c r="F127" s="214" t="s">
        <v>185</v>
      </c>
      <c r="G127" s="215" t="s">
        <v>68</v>
      </c>
      <c r="H127" s="240">
        <f t="shared" ref="H127:H128" si="65">$C$45/12</f>
        <v>1.575E-3</v>
      </c>
      <c r="I127" s="230">
        <f>(SUM('1.  LRAMVA Summary'!D$54:D$74)+SUM('1.  LRAMVA Summary'!D$75:D$76)*(MONTH($E127)-1)/12)*$H127</f>
        <v>27.102279115146946</v>
      </c>
      <c r="J127" s="230">
        <f>(SUM('1.  LRAMVA Summary'!E$54:E$74)+SUM('1.  LRAMVA Summary'!E$75:E$76)*(MONTH($E127)-1)/12)*$H127</f>
        <v>48.783217363787188</v>
      </c>
      <c r="K127" s="230">
        <f>(SUM('1.  LRAMVA Summary'!F$54:F$74)+SUM('1.  LRAMVA Summary'!F$75:F$76)*(MONTH($E127)-1)/12)*$H127</f>
        <v>4.602062025564039</v>
      </c>
      <c r="L127" s="230">
        <f>(SUM('1.  LRAMVA Summary'!G$54:G$74)+SUM('1.  LRAMVA Summary'!G$75:G$76)*(MONTH($E127)-1)/12)*$H127</f>
        <v>7.6365436397596183</v>
      </c>
      <c r="M127" s="230">
        <f>(SUM('1.  LRAMVA Summary'!H$54:H$74)+SUM('1.  LRAMVA Summary'!H$75:H$76)*(MONTH($E127)-1)/12)*$H127</f>
        <v>-30.543209392500003</v>
      </c>
      <c r="N127" s="230">
        <f>(SUM('1.  LRAMVA Summary'!I$54:I$74)+SUM('1.  LRAMVA Summary'!I$75:I$76)*(MONTH($E127)-1)/12)*$H127</f>
        <v>-0.70361977875000004</v>
      </c>
      <c r="O127" s="230">
        <f>(SUM('1.  LRAMVA Summary'!J$54:J$74)+SUM('1.  LRAMVA Summary'!J$75:J$76)*(MONTH($E127)-1)/12)*$H127</f>
        <v>0</v>
      </c>
      <c r="P127" s="230">
        <f>(SUM('1.  LRAMVA Summary'!K$54:K$74)+SUM('1.  LRAMVA Summary'!K$75:K$76)*(MONTH($E127)-1)/12)*$H127</f>
        <v>55.993094791654549</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112.87036776466233</v>
      </c>
    </row>
    <row r="128" spans="2:23" s="9" customFormat="1">
      <c r="B128" s="66"/>
      <c r="E128" s="214">
        <v>43344</v>
      </c>
      <c r="F128" s="214" t="s">
        <v>185</v>
      </c>
      <c r="G128" s="215" t="s">
        <v>68</v>
      </c>
      <c r="H128" s="240">
        <f t="shared" si="65"/>
        <v>1.575E-3</v>
      </c>
      <c r="I128" s="230">
        <f>(SUM('1.  LRAMVA Summary'!D$54:D$74)+SUM('1.  LRAMVA Summary'!D$75:D$76)*(MONTH($E128)-1)/12)*$H128</f>
        <v>27.986766434181074</v>
      </c>
      <c r="J128" s="230">
        <f>(SUM('1.  LRAMVA Summary'!E$54:E$74)+SUM('1.  LRAMVA Summary'!E$75:E$76)*(MONTH($E128)-1)/12)*$H128</f>
        <v>50.357565775845224</v>
      </c>
      <c r="K128" s="230">
        <f>(SUM('1.  LRAMVA Summary'!F$54:F$74)+SUM('1.  LRAMVA Summary'!F$75:F$76)*(MONTH($E128)-1)/12)*$H128</f>
        <v>5.2650732484573259</v>
      </c>
      <c r="L128" s="230">
        <f>(SUM('1.  LRAMVA Summary'!G$54:G$74)+SUM('1.  LRAMVA Summary'!G$75:G$76)*(MONTH($E128)-1)/12)*$H128</f>
        <v>7.8325110296338138</v>
      </c>
      <c r="M128" s="230">
        <f>(SUM('1.  LRAMVA Summary'!H$54:H$74)+SUM('1.  LRAMVA Summary'!H$75:H$76)*(MONTH($E128)-1)/12)*$H128</f>
        <v>-31.037415570000004</v>
      </c>
      <c r="N128" s="230">
        <f>(SUM('1.  LRAMVA Summary'!I$54:I$74)+SUM('1.  LRAMVA Summary'!I$75:I$76)*(MONTH($E128)-1)/12)*$H128</f>
        <v>-0.71501587500000008</v>
      </c>
      <c r="O128" s="230">
        <f>(SUM('1.  LRAMVA Summary'!J$54:J$74)+SUM('1.  LRAMVA Summary'!J$75:J$76)*(MONTH($E128)-1)/12)*$H128</f>
        <v>0</v>
      </c>
      <c r="P128" s="230">
        <f>(SUM('1.  LRAMVA Summary'!K$54:K$74)+SUM('1.  LRAMVA Summary'!K$75:K$76)*(MONTH($E128)-1)/12)*$H128</f>
        <v>57.82527261786926</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117.5147576609867</v>
      </c>
    </row>
    <row r="129" spans="2:23" s="9" customFormat="1">
      <c r="B129" s="66"/>
      <c r="E129" s="214">
        <v>43374</v>
      </c>
      <c r="F129" s="214" t="s">
        <v>185</v>
      </c>
      <c r="G129" s="215" t="s">
        <v>69</v>
      </c>
      <c r="H129" s="240">
        <f>$C$46/12</f>
        <v>1.8083333333333335E-3</v>
      </c>
      <c r="I129" s="230">
        <f>(SUM('1.  LRAMVA Summary'!D$54:D$74)+SUM('1.  LRAMVA Summary'!D$75:D$76)*(MONTH($E129)-1)/12)*$H129</f>
        <v>33.148476531469306</v>
      </c>
      <c r="J129" s="230">
        <f>(SUM('1.  LRAMVA Summary'!E$54:E$74)+SUM('1.  LRAMVA Summary'!E$75:E$76)*(MONTH($E129)-1)/12)*$H129</f>
        <v>59.625531104629651</v>
      </c>
      <c r="K129" s="230">
        <f>(SUM('1.  LRAMVA Summary'!F$54:F$74)+SUM('1.  LRAMVA Summary'!F$75:F$76)*(MONTH($E129)-1)/12)*$H129</f>
        <v>6.8063192078470003</v>
      </c>
      <c r="L129" s="230">
        <f>(SUM('1.  LRAMVA Summary'!G$54:G$74)+SUM('1.  LRAMVA Summary'!G$75:G$76)*(MONTH($E129)-1)/12)*$H129</f>
        <v>9.2178826298054926</v>
      </c>
      <c r="M129" s="230">
        <f>(SUM('1.  LRAMVA Summary'!H$54:H$74)+SUM('1.  LRAMVA Summary'!H$75:H$76)*(MONTH($E129)-1)/12)*$H129</f>
        <v>-36.202973117500001</v>
      </c>
      <c r="N129" s="230">
        <f>(SUM('1.  LRAMVA Summary'!I$54:I$74)+SUM('1.  LRAMVA Summary'!I$75:I$76)*(MONTH($E129)-1)/12)*$H129</f>
        <v>-0.83402855958333355</v>
      </c>
      <c r="O129" s="230">
        <f>(SUM('1.  LRAMVA Summary'!J$54:J$74)+SUM('1.  LRAMVA Summary'!J$75:J$76)*(MONTH($E129)-1)/12)*$H129</f>
        <v>0</v>
      </c>
      <c r="P129" s="230">
        <f>(SUM('1.  LRAMVA Summary'!K$54:K$74)+SUM('1.  LRAMVA Summary'!K$75:K$76)*(MONTH($E129)-1)/12)*$H129</f>
        <v>68.495591250614922</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140.25679904728304</v>
      </c>
    </row>
    <row r="130" spans="2:23" s="9" customFormat="1">
      <c r="B130" s="66"/>
      <c r="E130" s="214">
        <v>43405</v>
      </c>
      <c r="F130" s="214" t="s">
        <v>185</v>
      </c>
      <c r="G130" s="215" t="s">
        <v>69</v>
      </c>
      <c r="H130" s="240">
        <f t="shared" ref="H130:H131" si="66">$C$46/12</f>
        <v>1.8083333333333335E-3</v>
      </c>
      <c r="I130" s="230">
        <f>(SUM('1.  LRAMVA Summary'!D$54:D$74)+SUM('1.  LRAMVA Summary'!D$75:D$76)*(MONTH($E130)-1)/12)*$H130</f>
        <v>34.163999008878868</v>
      </c>
      <c r="J130" s="230">
        <f>(SUM('1.  LRAMVA Summary'!E$54:E$74)+SUM('1.  LRAMVA Summary'!E$75:E$76)*(MONTH($E130)-1)/12)*$H130</f>
        <v>61.433116318474063</v>
      </c>
      <c r="K130" s="230">
        <f>(SUM('1.  LRAMVA Summary'!F$54:F$74)+SUM('1.  LRAMVA Summary'!F$75:F$76)*(MONTH($E130)-1)/12)*$H130</f>
        <v>7.5675543156133687</v>
      </c>
      <c r="L130" s="230">
        <f>(SUM('1.  LRAMVA Summary'!G$54:G$74)+SUM('1.  LRAMVA Summary'!G$75:G$76)*(MONTH($E130)-1)/12)*$H130</f>
        <v>9.4428822255869775</v>
      </c>
      <c r="M130" s="230">
        <f>(SUM('1.  LRAMVA Summary'!H$54:H$74)+SUM('1.  LRAMVA Summary'!H$75:H$76)*(MONTH($E130)-1)/12)*$H130</f>
        <v>-36.770395025000006</v>
      </c>
      <c r="N130" s="230">
        <f>(SUM('1.  LRAMVA Summary'!I$54:I$74)+SUM('1.  LRAMVA Summary'!I$75:I$76)*(MONTH($E130)-1)/12)*$H130</f>
        <v>-0.847112966388889</v>
      </c>
      <c r="O130" s="230">
        <f>(SUM('1.  LRAMVA Summary'!J$54:J$74)+SUM('1.  LRAMVA Summary'!J$75:J$76)*(MONTH($E130)-1)/12)*$H130</f>
        <v>0</v>
      </c>
      <c r="P130" s="230">
        <f>(SUM('1.  LRAMVA Summary'!K$54:K$74)+SUM('1.  LRAMVA Summary'!K$75:K$76)*(MONTH($E130)-1)/12)*$H130</f>
        <v>70.599202828861451</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145.58924670602582</v>
      </c>
    </row>
    <row r="131" spans="2:23" s="9" customFormat="1">
      <c r="B131" s="66"/>
      <c r="E131" s="214">
        <v>43435</v>
      </c>
      <c r="F131" s="214" t="s">
        <v>185</v>
      </c>
      <c r="G131" s="215" t="s">
        <v>69</v>
      </c>
      <c r="H131" s="240">
        <f t="shared" si="66"/>
        <v>1.8083333333333335E-3</v>
      </c>
      <c r="I131" s="230">
        <f>(SUM('1.  LRAMVA Summary'!D$54:D$74)+SUM('1.  LRAMVA Summary'!D$75:D$76)*(MONTH($E131)-1)/12)*$H131</f>
        <v>35.179521486288422</v>
      </c>
      <c r="J131" s="230">
        <f>(SUM('1.  LRAMVA Summary'!E$54:E$74)+SUM('1.  LRAMVA Summary'!E$75:E$76)*(MONTH($E131)-1)/12)*$H131</f>
        <v>63.240701532318468</v>
      </c>
      <c r="K131" s="230">
        <f>(SUM('1.  LRAMVA Summary'!F$54:F$74)+SUM('1.  LRAMVA Summary'!F$75:F$76)*(MONTH($E131)-1)/12)*$H131</f>
        <v>8.3287894233797317</v>
      </c>
      <c r="L131" s="230">
        <f>(SUM('1.  LRAMVA Summary'!G$54:G$74)+SUM('1.  LRAMVA Summary'!G$75:G$76)*(MONTH($E131)-1)/12)*$H131</f>
        <v>9.6678818213684607</v>
      </c>
      <c r="M131" s="230">
        <f>(SUM('1.  LRAMVA Summary'!H$54:H$74)+SUM('1.  LRAMVA Summary'!H$75:H$76)*(MONTH($E131)-1)/12)*$H131</f>
        <v>-37.337816932500004</v>
      </c>
      <c r="N131" s="230">
        <f>(SUM('1.  LRAMVA Summary'!I$54:I$74)+SUM('1.  LRAMVA Summary'!I$75:I$76)*(MONTH($E131)-1)/12)*$H131</f>
        <v>-0.86019737319444456</v>
      </c>
      <c r="O131" s="230">
        <f>(SUM('1.  LRAMVA Summary'!J$54:J$74)+SUM('1.  LRAMVA Summary'!J$75:J$76)*(MONTH($E131)-1)/12)*$H131</f>
        <v>0</v>
      </c>
      <c r="P131" s="230">
        <f>(SUM('1.  LRAMVA Summary'!K$54:K$74)+SUM('1.  LRAMVA Summary'!K$75:K$76)*(MONTH($E131)-1)/12)*$H131</f>
        <v>72.702814407107979</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150.92169436476863</v>
      </c>
    </row>
    <row r="132" spans="2:23" s="9" customFormat="1" ht="15.75" thickBot="1">
      <c r="B132" s="66"/>
      <c r="E132" s="216" t="s">
        <v>467</v>
      </c>
      <c r="F132" s="216"/>
      <c r="G132" s="217"/>
      <c r="H132" s="218"/>
      <c r="I132" s="219">
        <f>SUM(I119:I131)</f>
        <v>206.19875966391115</v>
      </c>
      <c r="J132" s="219">
        <f>SUM(J119:J131)</f>
        <v>982.1993784897503</v>
      </c>
      <c r="K132" s="219">
        <f t="shared" ref="K132:O132" si="67">SUM(K119:K131)</f>
        <v>-49.289695766696461</v>
      </c>
      <c r="L132" s="219">
        <f t="shared" si="67"/>
        <v>148.32711752112255</v>
      </c>
      <c r="M132" s="219">
        <f t="shared" si="67"/>
        <v>-831.98013583750003</v>
      </c>
      <c r="N132" s="219">
        <f t="shared" si="67"/>
        <v>-19.162640577500003</v>
      </c>
      <c r="O132" s="219">
        <f t="shared" si="67"/>
        <v>0</v>
      </c>
      <c r="P132" s="219">
        <f t="shared" ref="P132:V132" si="68">SUM(P119:P131)</f>
        <v>916.55043345936633</v>
      </c>
      <c r="Q132" s="219">
        <f t="shared" si="68"/>
        <v>0</v>
      </c>
      <c r="R132" s="219">
        <f t="shared" si="68"/>
        <v>0</v>
      </c>
      <c r="S132" s="219">
        <f t="shared" si="68"/>
        <v>0</v>
      </c>
      <c r="T132" s="219">
        <f t="shared" si="68"/>
        <v>0</v>
      </c>
      <c r="U132" s="219">
        <f t="shared" si="68"/>
        <v>0</v>
      </c>
      <c r="V132" s="219">
        <f t="shared" si="68"/>
        <v>0</v>
      </c>
      <c r="W132" s="219">
        <f>SUM(W119:W131)</f>
        <v>1352.8432169524533</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206.19875966391115</v>
      </c>
      <c r="J134" s="228">
        <f t="shared" ref="J134" si="69">J132+J133</f>
        <v>982.1993784897503</v>
      </c>
      <c r="K134" s="228">
        <f t="shared" ref="K134" si="70">K132+K133</f>
        <v>-49.289695766696461</v>
      </c>
      <c r="L134" s="228">
        <f t="shared" ref="L134" si="71">L132+L133</f>
        <v>148.32711752112255</v>
      </c>
      <c r="M134" s="228">
        <f t="shared" ref="M134" si="72">M132+M133</f>
        <v>-831.98013583750003</v>
      </c>
      <c r="N134" s="228">
        <f t="shared" ref="N134" si="73">N132+N133</f>
        <v>-19.162640577500003</v>
      </c>
      <c r="O134" s="228">
        <f t="shared" ref="O134:V134" si="74">O132+O133</f>
        <v>0</v>
      </c>
      <c r="P134" s="228">
        <f t="shared" si="74"/>
        <v>916.55043345936633</v>
      </c>
      <c r="Q134" s="228">
        <f t="shared" si="74"/>
        <v>0</v>
      </c>
      <c r="R134" s="228">
        <f t="shared" si="74"/>
        <v>0</v>
      </c>
      <c r="S134" s="228">
        <f t="shared" si="74"/>
        <v>0</v>
      </c>
      <c r="T134" s="228">
        <f t="shared" si="74"/>
        <v>0</v>
      </c>
      <c r="U134" s="228">
        <f t="shared" si="74"/>
        <v>0</v>
      </c>
      <c r="V134" s="228">
        <f t="shared" si="74"/>
        <v>0</v>
      </c>
      <c r="W134" s="228">
        <f>W132+W133</f>
        <v>1352.8432169524533</v>
      </c>
    </row>
    <row r="135" spans="2:23" s="9" customFormat="1">
      <c r="B135" s="66"/>
      <c r="E135" s="214">
        <v>43466</v>
      </c>
      <c r="F135" s="214" t="s">
        <v>186</v>
      </c>
      <c r="G135" s="215" t="s">
        <v>65</v>
      </c>
      <c r="H135" s="240">
        <f>$C$47/12</f>
        <v>2.0416666666666669E-3</v>
      </c>
      <c r="I135" s="230">
        <f>(SUM('1.  LRAMVA Summary'!D$54:D$77)+SUM('1.  LRAMVA Summary'!D$78:D$79)*(MONTH($E135)-1)/12)*$H135</f>
        <v>40.865372217078374</v>
      </c>
      <c r="J135" s="230">
        <f>(SUM('1.  LRAMVA Summary'!E$54:E$77)+SUM('1.  LRAMVA Summary'!E$78:E$79)*(MONTH($E135)-1)/12)*$H135</f>
        <v>73.441614068248398</v>
      </c>
      <c r="K135" s="230">
        <f>(SUM('1.  LRAMVA Summary'!F$54:F$77)+SUM('1.  LRAMVA Summary'!F$78:F$79)*(MONTH($E135)-1)/12)*$H135</f>
        <v>10.262930922261724</v>
      </c>
      <c r="L135" s="230">
        <f>(SUM('1.  LRAMVA Summary'!G$54:G$77)+SUM('1.  LRAMVA Summary'!G$78:G$79)*(MONTH($E135)-1)/12)*$H135</f>
        <v>11.169382245169295</v>
      </c>
      <c r="M135" s="230">
        <f>(SUM('1.  LRAMVA Summary'!H$54:H$77)+SUM('1.  LRAMVA Summary'!H$78:H$79)*(MONTH($E135)-1)/12)*$H135</f>
        <v>-42.79623740000001</v>
      </c>
      <c r="N135" s="230">
        <f>(SUM('1.  LRAMVA Summary'!I$54:I$77)+SUM('1.  LRAMVA Summary'!I$78:I$79)*(MONTH($E135)-1)/12)*$H135</f>
        <v>-0.98596330000000021</v>
      </c>
      <c r="O135" s="230">
        <f>(SUM('1.  LRAMVA Summary'!J$54:J$77)+SUM('1.  LRAMVA Summary'!J$78:J$79)*(MONTH($E135)-1)/12)*$H135</f>
        <v>0</v>
      </c>
      <c r="P135" s="230">
        <f>(SUM('1.  LRAMVA Summary'!K$54:K$77)+SUM('1.  LRAMVA Summary'!K$78:K$79)*(MONTH($E135)-1)/12)*$H135</f>
        <v>84.458868047980886</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176.41596680073866</v>
      </c>
    </row>
    <row r="136" spans="2:23" s="9" customFormat="1">
      <c r="B136" s="66"/>
      <c r="E136" s="214">
        <v>43497</v>
      </c>
      <c r="F136" s="214" t="s">
        <v>186</v>
      </c>
      <c r="G136" s="215" t="s">
        <v>65</v>
      </c>
      <c r="H136" s="240">
        <f t="shared" ref="H136:H137" si="75">$C$47/12</f>
        <v>2.0416666666666669E-3</v>
      </c>
      <c r="I136" s="230">
        <f>(SUM('1.  LRAMVA Summary'!D$54:D$77)+SUM('1.  LRAMVA Summary'!D$78:D$79)*(MONTH($E136)-1)/12)*$H136</f>
        <v>40.865372217078374</v>
      </c>
      <c r="J136" s="230">
        <f>(SUM('1.  LRAMVA Summary'!E$54:E$77)+SUM('1.  LRAMVA Summary'!E$78:E$79)*(MONTH($E136)-1)/12)*$H136</f>
        <v>73.441614068248398</v>
      </c>
      <c r="K136" s="230">
        <f>(SUM('1.  LRAMVA Summary'!F$54:F$77)+SUM('1.  LRAMVA Summary'!F$78:F$79)*(MONTH($E136)-1)/12)*$H136</f>
        <v>10.262930922261724</v>
      </c>
      <c r="L136" s="230">
        <f>(SUM('1.  LRAMVA Summary'!G$54:G$77)+SUM('1.  LRAMVA Summary'!G$78:G$79)*(MONTH($E136)-1)/12)*$H136</f>
        <v>11.169382245169295</v>
      </c>
      <c r="M136" s="230">
        <f>(SUM('1.  LRAMVA Summary'!H$54:H$77)+SUM('1.  LRAMVA Summary'!H$78:H$79)*(MONTH($E136)-1)/12)*$H136</f>
        <v>-42.79623740000001</v>
      </c>
      <c r="N136" s="230">
        <f>(SUM('1.  LRAMVA Summary'!I$54:I$77)+SUM('1.  LRAMVA Summary'!I$78:I$79)*(MONTH($E136)-1)/12)*$H136</f>
        <v>-0.98596330000000021</v>
      </c>
      <c r="O136" s="230">
        <f>(SUM('1.  LRAMVA Summary'!J$54:J$77)+SUM('1.  LRAMVA Summary'!J$78:J$79)*(MONTH($E136)-1)/12)*$H136</f>
        <v>0</v>
      </c>
      <c r="P136" s="230">
        <f>(SUM('1.  LRAMVA Summary'!K$54:K$77)+SUM('1.  LRAMVA Summary'!K$78:K$79)*(MONTH($E136)-1)/12)*$H136</f>
        <v>84.458868047980886</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176.41596680073866</v>
      </c>
    </row>
    <row r="137" spans="2:23" s="9" customFormat="1">
      <c r="B137" s="66"/>
      <c r="E137" s="214">
        <v>43525</v>
      </c>
      <c r="F137" s="214" t="s">
        <v>186</v>
      </c>
      <c r="G137" s="215" t="s">
        <v>65</v>
      </c>
      <c r="H137" s="240">
        <f t="shared" si="75"/>
        <v>2.0416666666666669E-3</v>
      </c>
      <c r="I137" s="230">
        <f>(SUM('1.  LRAMVA Summary'!D$54:D$77)+SUM('1.  LRAMVA Summary'!D$78:D$79)*(MONTH($E137)-1)/12)*$H137</f>
        <v>40.865372217078374</v>
      </c>
      <c r="J137" s="230">
        <f>(SUM('1.  LRAMVA Summary'!E$54:E$77)+SUM('1.  LRAMVA Summary'!E$78:E$79)*(MONTH($E137)-1)/12)*$H137</f>
        <v>73.441614068248398</v>
      </c>
      <c r="K137" s="230">
        <f>(SUM('1.  LRAMVA Summary'!F$54:F$77)+SUM('1.  LRAMVA Summary'!F$78:F$79)*(MONTH($E137)-1)/12)*$H137</f>
        <v>10.262930922261724</v>
      </c>
      <c r="L137" s="230">
        <f>(SUM('1.  LRAMVA Summary'!G$54:G$77)+SUM('1.  LRAMVA Summary'!G$78:G$79)*(MONTH($E137)-1)/12)*$H137</f>
        <v>11.169382245169295</v>
      </c>
      <c r="M137" s="230">
        <f>(SUM('1.  LRAMVA Summary'!H$54:H$77)+SUM('1.  LRAMVA Summary'!H$78:H$79)*(MONTH($E137)-1)/12)*$H137</f>
        <v>-42.79623740000001</v>
      </c>
      <c r="N137" s="230">
        <f>(SUM('1.  LRAMVA Summary'!I$54:I$77)+SUM('1.  LRAMVA Summary'!I$78:I$79)*(MONTH($E137)-1)/12)*$H137</f>
        <v>-0.98596330000000021</v>
      </c>
      <c r="O137" s="230">
        <f>(SUM('1.  LRAMVA Summary'!J$54:J$77)+SUM('1.  LRAMVA Summary'!J$78:J$79)*(MONTH($E137)-1)/12)*$H137</f>
        <v>0</v>
      </c>
      <c r="P137" s="230">
        <f>(SUM('1.  LRAMVA Summary'!K$54:K$77)+SUM('1.  LRAMVA Summary'!K$78:K$79)*(MONTH($E137)-1)/12)*$H137</f>
        <v>84.458868047980886</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176.41596680073866</v>
      </c>
    </row>
    <row r="138" spans="2:23" s="8" customFormat="1">
      <c r="B138" s="239"/>
      <c r="E138" s="214">
        <v>43556</v>
      </c>
      <c r="F138" s="214" t="s">
        <v>186</v>
      </c>
      <c r="G138" s="215" t="s">
        <v>66</v>
      </c>
      <c r="H138" s="240">
        <f>$C$48/12</f>
        <v>1.8166666666666667E-3</v>
      </c>
      <c r="I138" s="230">
        <f>(SUM('1.  LRAMVA Summary'!D$54:D$77)+SUM('1.  LRAMVA Summary'!D$78:D$79)*(MONTH($E138)-1)/12)*$H138</f>
        <v>36.361841401318713</v>
      </c>
      <c r="J138" s="230">
        <f>(SUM('1.  LRAMVA Summary'!E$54:E$77)+SUM('1.  LRAMVA Summary'!E$78:E$79)*(MONTH($E138)-1)/12)*$H138</f>
        <v>65.348048436237349</v>
      </c>
      <c r="K138" s="230">
        <f>(SUM('1.  LRAMVA Summary'!F$54:F$77)+SUM('1.  LRAMVA Summary'!F$78:F$79)*(MONTH($E138)-1)/12)*$H138</f>
        <v>9.1319140451145131</v>
      </c>
      <c r="L138" s="230">
        <f>(SUM('1.  LRAMVA Summary'!G$54:G$77)+SUM('1.  LRAMVA Summary'!G$78:G$79)*(MONTH($E138)-1)/12)*$H138</f>
        <v>9.9384707324363522</v>
      </c>
      <c r="M138" s="230">
        <f>(SUM('1.  LRAMVA Summary'!H$54:H$77)+SUM('1.  LRAMVA Summary'!H$78:H$79)*(MONTH($E138)-1)/12)*$H138</f>
        <v>-38.07991736000001</v>
      </c>
      <c r="N138" s="230">
        <f>(SUM('1.  LRAMVA Summary'!I$54:I$77)+SUM('1.  LRAMVA Summary'!I$78:I$79)*(MONTH($E138)-1)/12)*$H138</f>
        <v>-0.87730612000000008</v>
      </c>
      <c r="O138" s="230">
        <f>(SUM('1.  LRAMVA Summary'!J$54:J$77)+SUM('1.  LRAMVA Summary'!J$78:J$79)*(MONTH($E138)-1)/12)*$H138</f>
        <v>0</v>
      </c>
      <c r="P138" s="230">
        <f>(SUM('1.  LRAMVA Summary'!K$54:K$77)+SUM('1.  LRAMVA Summary'!K$78:K$79)*(MONTH($E138)-1)/12)*$H138</f>
        <v>75.151156059019726</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156.97420719412665</v>
      </c>
    </row>
    <row r="139" spans="2:23" s="9" customFormat="1">
      <c r="B139" s="66"/>
      <c r="E139" s="214">
        <v>43586</v>
      </c>
      <c r="F139" s="214" t="s">
        <v>186</v>
      </c>
      <c r="G139" s="215" t="s">
        <v>66</v>
      </c>
      <c r="H139" s="240">
        <f>$C$48/12</f>
        <v>1.8166666666666667E-3</v>
      </c>
      <c r="I139" s="230">
        <f>(SUM('1.  LRAMVA Summary'!D$54:D$77)+SUM('1.  LRAMVA Summary'!D$78:D$79)*(MONTH($E139)-1)/12)*$H139</f>
        <v>36.361841401318713</v>
      </c>
      <c r="J139" s="230">
        <f>(SUM('1.  LRAMVA Summary'!E$54:E$77)+SUM('1.  LRAMVA Summary'!E$78:E$79)*(MONTH($E139)-1)/12)*$H139</f>
        <v>65.348048436237349</v>
      </c>
      <c r="K139" s="230">
        <f>(SUM('1.  LRAMVA Summary'!F$54:F$77)+SUM('1.  LRAMVA Summary'!F$78:F$79)*(MONTH($E139)-1)/12)*$H139</f>
        <v>9.1319140451145131</v>
      </c>
      <c r="L139" s="230">
        <f>(SUM('1.  LRAMVA Summary'!G$54:G$77)+SUM('1.  LRAMVA Summary'!G$78:G$79)*(MONTH($E139)-1)/12)*$H139</f>
        <v>9.9384707324363522</v>
      </c>
      <c r="M139" s="230">
        <f>(SUM('1.  LRAMVA Summary'!H$54:H$77)+SUM('1.  LRAMVA Summary'!H$78:H$79)*(MONTH($E139)-1)/12)*$H139</f>
        <v>-38.07991736000001</v>
      </c>
      <c r="N139" s="230">
        <f>(SUM('1.  LRAMVA Summary'!I$54:I$77)+SUM('1.  LRAMVA Summary'!I$78:I$79)*(MONTH($E139)-1)/12)*$H139</f>
        <v>-0.87730612000000008</v>
      </c>
      <c r="O139" s="230">
        <f>(SUM('1.  LRAMVA Summary'!J$54:J$77)+SUM('1.  LRAMVA Summary'!J$78:J$79)*(MONTH($E139)-1)/12)*$H139</f>
        <v>0</v>
      </c>
      <c r="P139" s="230">
        <f>(SUM('1.  LRAMVA Summary'!K$54:K$77)+SUM('1.  LRAMVA Summary'!K$78:K$79)*(MONTH($E139)-1)/12)*$H139</f>
        <v>75.151156059019726</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156.97420719412665</v>
      </c>
    </row>
    <row r="140" spans="2:23" s="9" customFormat="1">
      <c r="B140" s="66"/>
      <c r="E140" s="214">
        <v>43617</v>
      </c>
      <c r="F140" s="214" t="s">
        <v>186</v>
      </c>
      <c r="G140" s="215" t="s">
        <v>66</v>
      </c>
      <c r="H140" s="240">
        <f t="shared" ref="H140" si="77">$C$48/12</f>
        <v>1.8166666666666667E-3</v>
      </c>
      <c r="I140" s="230">
        <f>(SUM('1.  LRAMVA Summary'!D$54:D$77)+SUM('1.  LRAMVA Summary'!D$78:D$79)*(MONTH($E140)-1)/12)*$H140</f>
        <v>36.361841401318713</v>
      </c>
      <c r="J140" s="230">
        <f>(SUM('1.  LRAMVA Summary'!E$54:E$77)+SUM('1.  LRAMVA Summary'!E$78:E$79)*(MONTH($E140)-1)/12)*$H140</f>
        <v>65.348048436237349</v>
      </c>
      <c r="K140" s="230">
        <f>(SUM('1.  LRAMVA Summary'!F$54:F$77)+SUM('1.  LRAMVA Summary'!F$78:F$79)*(MONTH($E140)-1)/12)*$H140</f>
        <v>9.1319140451145131</v>
      </c>
      <c r="L140" s="230">
        <f>(SUM('1.  LRAMVA Summary'!G$54:G$77)+SUM('1.  LRAMVA Summary'!G$78:G$79)*(MONTH($E140)-1)/12)*$H140</f>
        <v>9.9384707324363522</v>
      </c>
      <c r="M140" s="230">
        <f>(SUM('1.  LRAMVA Summary'!H$54:H$77)+SUM('1.  LRAMVA Summary'!H$78:H$79)*(MONTH($E140)-1)/12)*$H140</f>
        <v>-38.07991736000001</v>
      </c>
      <c r="N140" s="230">
        <f>(SUM('1.  LRAMVA Summary'!I$54:I$77)+SUM('1.  LRAMVA Summary'!I$78:I$79)*(MONTH($E140)-1)/12)*$H140</f>
        <v>-0.87730612000000008</v>
      </c>
      <c r="O140" s="230">
        <f>(SUM('1.  LRAMVA Summary'!J$54:J$77)+SUM('1.  LRAMVA Summary'!J$78:J$79)*(MONTH($E140)-1)/12)*$H140</f>
        <v>0</v>
      </c>
      <c r="P140" s="230">
        <f>(SUM('1.  LRAMVA Summary'!K$54:K$77)+SUM('1.  LRAMVA Summary'!K$78:K$79)*(MONTH($E140)-1)/12)*$H140</f>
        <v>75.151156059019726</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156.97420719412665</v>
      </c>
    </row>
    <row r="141" spans="2:23" s="9" customFormat="1">
      <c r="B141" s="66"/>
      <c r="E141" s="214">
        <v>43647</v>
      </c>
      <c r="F141" s="214" t="s">
        <v>186</v>
      </c>
      <c r="G141" s="215" t="s">
        <v>68</v>
      </c>
      <c r="H141" s="240">
        <f>$C$49/12</f>
        <v>1.8166666666666667E-3</v>
      </c>
      <c r="I141" s="230">
        <f>(SUM('1.  LRAMVA Summary'!D$54:D$77)+SUM('1.  LRAMVA Summary'!D$78:D$79)*(MONTH($E141)-1)/12)*$H141</f>
        <v>36.361841401318713</v>
      </c>
      <c r="J141" s="230">
        <f>(SUM('1.  LRAMVA Summary'!E$54:E$77)+SUM('1.  LRAMVA Summary'!E$78:E$79)*(MONTH($E141)-1)/12)*$H141</f>
        <v>65.348048436237349</v>
      </c>
      <c r="K141" s="230">
        <f>(SUM('1.  LRAMVA Summary'!F$54:F$77)+SUM('1.  LRAMVA Summary'!F$78:F$79)*(MONTH($E141)-1)/12)*$H141</f>
        <v>9.1319140451145131</v>
      </c>
      <c r="L141" s="230">
        <f>(SUM('1.  LRAMVA Summary'!G$54:G$77)+SUM('1.  LRAMVA Summary'!G$78:G$79)*(MONTH($E141)-1)/12)*$H141</f>
        <v>9.9384707324363522</v>
      </c>
      <c r="M141" s="230">
        <f>(SUM('1.  LRAMVA Summary'!H$54:H$77)+SUM('1.  LRAMVA Summary'!H$78:H$79)*(MONTH($E141)-1)/12)*$H141</f>
        <v>-38.07991736000001</v>
      </c>
      <c r="N141" s="230">
        <f>(SUM('1.  LRAMVA Summary'!I$54:I$77)+SUM('1.  LRAMVA Summary'!I$78:I$79)*(MONTH($E141)-1)/12)*$H141</f>
        <v>-0.87730612000000008</v>
      </c>
      <c r="O141" s="230">
        <f>(SUM('1.  LRAMVA Summary'!J$54:J$77)+SUM('1.  LRAMVA Summary'!J$78:J$79)*(MONTH($E141)-1)/12)*$H141</f>
        <v>0</v>
      </c>
      <c r="P141" s="230">
        <f>(SUM('1.  LRAMVA Summary'!K$54:K$77)+SUM('1.  LRAMVA Summary'!K$78:K$79)*(MONTH($E141)-1)/12)*$H141</f>
        <v>75.151156059019726</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156.97420719412665</v>
      </c>
    </row>
    <row r="142" spans="2:23" s="9" customFormat="1">
      <c r="B142" s="66"/>
      <c r="E142" s="214">
        <v>43678</v>
      </c>
      <c r="F142" s="214" t="s">
        <v>186</v>
      </c>
      <c r="G142" s="215" t="s">
        <v>68</v>
      </c>
      <c r="H142" s="240">
        <f t="shared" ref="H142" si="78">$C$49/12</f>
        <v>1.8166666666666667E-3</v>
      </c>
      <c r="I142" s="230">
        <f>(SUM('1.  LRAMVA Summary'!D$54:D$77)+SUM('1.  LRAMVA Summary'!D$78:D$79)*(MONTH($E142)-1)/12)*$H142</f>
        <v>36.361841401318713</v>
      </c>
      <c r="J142" s="230">
        <f>(SUM('1.  LRAMVA Summary'!E$54:E$77)+SUM('1.  LRAMVA Summary'!E$78:E$79)*(MONTH($E142)-1)/12)*$H142</f>
        <v>65.348048436237349</v>
      </c>
      <c r="K142" s="230">
        <f>(SUM('1.  LRAMVA Summary'!F$54:F$77)+SUM('1.  LRAMVA Summary'!F$78:F$79)*(MONTH($E142)-1)/12)*$H142</f>
        <v>9.1319140451145131</v>
      </c>
      <c r="L142" s="230">
        <f>(SUM('1.  LRAMVA Summary'!G$54:G$77)+SUM('1.  LRAMVA Summary'!G$78:G$79)*(MONTH($E142)-1)/12)*$H142</f>
        <v>9.9384707324363522</v>
      </c>
      <c r="M142" s="230">
        <f>(SUM('1.  LRAMVA Summary'!H$54:H$77)+SUM('1.  LRAMVA Summary'!H$78:H$79)*(MONTH($E142)-1)/12)*$H142</f>
        <v>-38.07991736000001</v>
      </c>
      <c r="N142" s="230">
        <f>(SUM('1.  LRAMVA Summary'!I$54:I$77)+SUM('1.  LRAMVA Summary'!I$78:I$79)*(MONTH($E142)-1)/12)*$H142</f>
        <v>-0.87730612000000008</v>
      </c>
      <c r="O142" s="230">
        <f>(SUM('1.  LRAMVA Summary'!J$54:J$77)+SUM('1.  LRAMVA Summary'!J$78:J$79)*(MONTH($E142)-1)/12)*$H142</f>
        <v>0</v>
      </c>
      <c r="P142" s="230">
        <f>(SUM('1.  LRAMVA Summary'!K$54:K$77)+SUM('1.  LRAMVA Summary'!K$78:K$79)*(MONTH($E142)-1)/12)*$H142</f>
        <v>75.151156059019726</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156.97420719412665</v>
      </c>
    </row>
    <row r="143" spans="2:23" s="9" customFormat="1">
      <c r="B143" s="66"/>
      <c r="E143" s="214">
        <v>43709</v>
      </c>
      <c r="F143" s="214" t="s">
        <v>186</v>
      </c>
      <c r="G143" s="215" t="s">
        <v>68</v>
      </c>
      <c r="H143" s="240">
        <f>$C$49/12</f>
        <v>1.8166666666666667E-3</v>
      </c>
      <c r="I143" s="230">
        <f>(SUM('1.  LRAMVA Summary'!D$54:D$77)+SUM('1.  LRAMVA Summary'!D$78:D$79)*(MONTH($E143)-1)/12)*$H143</f>
        <v>36.361841401318713</v>
      </c>
      <c r="J143" s="230">
        <f>(SUM('1.  LRAMVA Summary'!E$54:E$77)+SUM('1.  LRAMVA Summary'!E$78:E$79)*(MONTH($E143)-1)/12)*$H143</f>
        <v>65.348048436237349</v>
      </c>
      <c r="K143" s="230">
        <f>(SUM('1.  LRAMVA Summary'!F$54:F$77)+SUM('1.  LRAMVA Summary'!F$78:F$79)*(MONTH($E143)-1)/12)*$H143</f>
        <v>9.1319140451145131</v>
      </c>
      <c r="L143" s="230">
        <f>(SUM('1.  LRAMVA Summary'!G$54:G$77)+SUM('1.  LRAMVA Summary'!G$78:G$79)*(MONTH($E143)-1)/12)*$H143</f>
        <v>9.9384707324363522</v>
      </c>
      <c r="M143" s="230">
        <f>(SUM('1.  LRAMVA Summary'!H$54:H$77)+SUM('1.  LRAMVA Summary'!H$78:H$79)*(MONTH($E143)-1)/12)*$H143</f>
        <v>-38.07991736000001</v>
      </c>
      <c r="N143" s="230">
        <f>(SUM('1.  LRAMVA Summary'!I$54:I$77)+SUM('1.  LRAMVA Summary'!I$78:I$79)*(MONTH($E143)-1)/12)*$H143</f>
        <v>-0.87730612000000008</v>
      </c>
      <c r="O143" s="230">
        <f>(SUM('1.  LRAMVA Summary'!J$54:J$77)+SUM('1.  LRAMVA Summary'!J$78:J$79)*(MONTH($E143)-1)/12)*$H143</f>
        <v>0</v>
      </c>
      <c r="P143" s="230">
        <f>(SUM('1.  LRAMVA Summary'!K$54:K$77)+SUM('1.  LRAMVA Summary'!K$78:K$79)*(MONTH($E143)-1)/12)*$H143</f>
        <v>75.151156059019726</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156.97420719412665</v>
      </c>
    </row>
    <row r="144" spans="2:23" s="9" customFormat="1">
      <c r="B144" s="66"/>
      <c r="E144" s="214">
        <v>43739</v>
      </c>
      <c r="F144" s="214" t="s">
        <v>186</v>
      </c>
      <c r="G144" s="215" t="s">
        <v>69</v>
      </c>
      <c r="H144" s="240">
        <f>$C$50/12</f>
        <v>1.8166666666666667E-3</v>
      </c>
      <c r="I144" s="230">
        <f>(SUM('1.  LRAMVA Summary'!D$54:D$77)+SUM('1.  LRAMVA Summary'!D$78:D$79)*(MONTH($E144)-1)/12)*$H144</f>
        <v>36.361841401318713</v>
      </c>
      <c r="J144" s="230">
        <f>(SUM('1.  LRAMVA Summary'!E$54:E$77)+SUM('1.  LRAMVA Summary'!E$78:E$79)*(MONTH($E144)-1)/12)*$H144</f>
        <v>65.348048436237349</v>
      </c>
      <c r="K144" s="230">
        <f>(SUM('1.  LRAMVA Summary'!F$54:F$77)+SUM('1.  LRAMVA Summary'!F$78:F$79)*(MONTH($E144)-1)/12)*$H144</f>
        <v>9.1319140451145131</v>
      </c>
      <c r="L144" s="230">
        <f>(SUM('1.  LRAMVA Summary'!G$54:G$77)+SUM('1.  LRAMVA Summary'!G$78:G$79)*(MONTH($E144)-1)/12)*$H144</f>
        <v>9.9384707324363522</v>
      </c>
      <c r="M144" s="230">
        <f>(SUM('1.  LRAMVA Summary'!H$54:H$77)+SUM('1.  LRAMVA Summary'!H$78:H$79)*(MONTH($E144)-1)/12)*$H144</f>
        <v>-38.07991736000001</v>
      </c>
      <c r="N144" s="230">
        <f>(SUM('1.  LRAMVA Summary'!I$54:I$77)+SUM('1.  LRAMVA Summary'!I$78:I$79)*(MONTH($E144)-1)/12)*$H144</f>
        <v>-0.87730612000000008</v>
      </c>
      <c r="O144" s="230">
        <f>(SUM('1.  LRAMVA Summary'!J$54:J$77)+SUM('1.  LRAMVA Summary'!J$78:J$79)*(MONTH($E144)-1)/12)*$H144</f>
        <v>0</v>
      </c>
      <c r="P144" s="230">
        <f>(SUM('1.  LRAMVA Summary'!K$54:K$77)+SUM('1.  LRAMVA Summary'!K$78:K$79)*(MONTH($E144)-1)/12)*$H144</f>
        <v>75.151156059019726</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156.97420719412665</v>
      </c>
    </row>
    <row r="145" spans="2:23" s="9" customFormat="1">
      <c r="B145" s="66"/>
      <c r="E145" s="214">
        <v>43770</v>
      </c>
      <c r="F145" s="214" t="s">
        <v>186</v>
      </c>
      <c r="G145" s="215" t="s">
        <v>69</v>
      </c>
      <c r="H145" s="240">
        <f t="shared" ref="H145:H146" si="79">$C$50/12</f>
        <v>1.8166666666666667E-3</v>
      </c>
      <c r="I145" s="230">
        <f>(SUM('1.  LRAMVA Summary'!D$54:D$77)+SUM('1.  LRAMVA Summary'!D$78:D$79)*(MONTH($E145)-1)/12)*$H145</f>
        <v>36.361841401318713</v>
      </c>
      <c r="J145" s="230">
        <f>(SUM('1.  LRAMVA Summary'!E$54:E$77)+SUM('1.  LRAMVA Summary'!E$78:E$79)*(MONTH($E145)-1)/12)*$H145</f>
        <v>65.348048436237349</v>
      </c>
      <c r="K145" s="230">
        <f>(SUM('1.  LRAMVA Summary'!F$54:F$77)+SUM('1.  LRAMVA Summary'!F$78:F$79)*(MONTH($E145)-1)/12)*$H145</f>
        <v>9.1319140451145131</v>
      </c>
      <c r="L145" s="230">
        <f>(SUM('1.  LRAMVA Summary'!G$54:G$77)+SUM('1.  LRAMVA Summary'!G$78:G$79)*(MONTH($E145)-1)/12)*$H145</f>
        <v>9.9384707324363522</v>
      </c>
      <c r="M145" s="230">
        <f>(SUM('1.  LRAMVA Summary'!H$54:H$77)+SUM('1.  LRAMVA Summary'!H$78:H$79)*(MONTH($E145)-1)/12)*$H145</f>
        <v>-38.07991736000001</v>
      </c>
      <c r="N145" s="230">
        <f>(SUM('1.  LRAMVA Summary'!I$54:I$77)+SUM('1.  LRAMVA Summary'!I$78:I$79)*(MONTH($E145)-1)/12)*$H145</f>
        <v>-0.87730612000000008</v>
      </c>
      <c r="O145" s="230">
        <f>(SUM('1.  LRAMVA Summary'!J$54:J$77)+SUM('1.  LRAMVA Summary'!J$78:J$79)*(MONTH($E145)-1)/12)*$H145</f>
        <v>0</v>
      </c>
      <c r="P145" s="230">
        <f>(SUM('1.  LRAMVA Summary'!K$54:K$77)+SUM('1.  LRAMVA Summary'!K$78:K$79)*(MONTH($E145)-1)/12)*$H145</f>
        <v>75.151156059019726</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156.97420719412665</v>
      </c>
    </row>
    <row r="146" spans="2:23" s="9" customFormat="1">
      <c r="B146" s="66"/>
      <c r="E146" s="214">
        <v>43800</v>
      </c>
      <c r="F146" s="214" t="s">
        <v>186</v>
      </c>
      <c r="G146" s="215" t="s">
        <v>69</v>
      </c>
      <c r="H146" s="240">
        <f t="shared" si="79"/>
        <v>1.8166666666666667E-3</v>
      </c>
      <c r="I146" s="230">
        <f>(SUM('1.  LRAMVA Summary'!D$54:D$77)+SUM('1.  LRAMVA Summary'!D$78:D$79)*(MONTH($E146)-1)/12)*$H146</f>
        <v>36.361841401318713</v>
      </c>
      <c r="J146" s="230">
        <f>(SUM('1.  LRAMVA Summary'!E$54:E$77)+SUM('1.  LRAMVA Summary'!E$78:E$79)*(MONTH($E146)-1)/12)*$H146</f>
        <v>65.348048436237349</v>
      </c>
      <c r="K146" s="230">
        <f>(SUM('1.  LRAMVA Summary'!F$54:F$77)+SUM('1.  LRAMVA Summary'!F$78:F$79)*(MONTH($E146)-1)/12)*$H146</f>
        <v>9.1319140451145131</v>
      </c>
      <c r="L146" s="230">
        <f>(SUM('1.  LRAMVA Summary'!G$54:G$77)+SUM('1.  LRAMVA Summary'!G$78:G$79)*(MONTH($E146)-1)/12)*$H146</f>
        <v>9.9384707324363522</v>
      </c>
      <c r="M146" s="230">
        <f>(SUM('1.  LRAMVA Summary'!H$54:H$77)+SUM('1.  LRAMVA Summary'!H$78:H$79)*(MONTH($E146)-1)/12)*$H146</f>
        <v>-38.07991736000001</v>
      </c>
      <c r="N146" s="230">
        <f>(SUM('1.  LRAMVA Summary'!I$54:I$77)+SUM('1.  LRAMVA Summary'!I$78:I$79)*(MONTH($E146)-1)/12)*$H146</f>
        <v>-0.87730612000000008</v>
      </c>
      <c r="O146" s="230">
        <f>(SUM('1.  LRAMVA Summary'!J$54:J$77)+SUM('1.  LRAMVA Summary'!J$78:J$79)*(MONTH($E146)-1)/12)*$H146</f>
        <v>0</v>
      </c>
      <c r="P146" s="230">
        <f>(SUM('1.  LRAMVA Summary'!K$54:K$77)+SUM('1.  LRAMVA Summary'!K$78:K$79)*(MONTH($E146)-1)/12)*$H146</f>
        <v>75.151156059019726</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156.97420719412665</v>
      </c>
    </row>
    <row r="147" spans="2:23" s="9" customFormat="1" ht="15.75" thickBot="1">
      <c r="B147" s="66"/>
      <c r="E147" s="216" t="s">
        <v>468</v>
      </c>
      <c r="F147" s="216"/>
      <c r="G147" s="217"/>
      <c r="H147" s="218"/>
      <c r="I147" s="219">
        <f>SUM(I134:I146)</f>
        <v>656.05144892701492</v>
      </c>
      <c r="J147" s="219">
        <f>SUM(J134:J146)</f>
        <v>1790.6566566206318</v>
      </c>
      <c r="K147" s="219">
        <f t="shared" ref="K147:O147" si="80">SUM(K134:K146)</f>
        <v>63.686323406119328</v>
      </c>
      <c r="L147" s="219">
        <f t="shared" si="80"/>
        <v>271.28150084855753</v>
      </c>
      <c r="M147" s="219">
        <f t="shared" si="80"/>
        <v>-1303.0881042775006</v>
      </c>
      <c r="N147" s="219">
        <f t="shared" si="80"/>
        <v>-30.016285557500009</v>
      </c>
      <c r="O147" s="219">
        <f t="shared" si="80"/>
        <v>0</v>
      </c>
      <c r="P147" s="219">
        <f t="shared" ref="P147:V147" si="81">SUM(P134:P146)</f>
        <v>1846.2874421344866</v>
      </c>
      <c r="Q147" s="219">
        <f t="shared" si="81"/>
        <v>0</v>
      </c>
      <c r="R147" s="219">
        <f t="shared" si="81"/>
        <v>0</v>
      </c>
      <c r="S147" s="219">
        <f t="shared" si="81"/>
        <v>0</v>
      </c>
      <c r="T147" s="219">
        <f t="shared" si="81"/>
        <v>0</v>
      </c>
      <c r="U147" s="219">
        <f t="shared" si="81"/>
        <v>0</v>
      </c>
      <c r="V147" s="219">
        <f t="shared" si="81"/>
        <v>0</v>
      </c>
      <c r="W147" s="219">
        <f>SUM(W134:W146)</f>
        <v>3294.8589821018109</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656.05144892701492</v>
      </c>
      <c r="J149" s="228">
        <f t="shared" ref="J149" si="82">J147+J148</f>
        <v>1790.6566566206318</v>
      </c>
      <c r="K149" s="228">
        <f t="shared" ref="K149" si="83">K147+K148</f>
        <v>63.686323406119328</v>
      </c>
      <c r="L149" s="228">
        <f t="shared" ref="L149" si="84">L147+L148</f>
        <v>271.28150084855753</v>
      </c>
      <c r="M149" s="228">
        <f t="shared" ref="M149" si="85">M147+M148</f>
        <v>-1303.0881042775006</v>
      </c>
      <c r="N149" s="228">
        <f t="shared" ref="N149" si="86">N147+N148</f>
        <v>-30.016285557500009</v>
      </c>
      <c r="O149" s="228">
        <f t="shared" ref="O149:V149" si="87">O147+O148</f>
        <v>0</v>
      </c>
      <c r="P149" s="228">
        <f t="shared" si="87"/>
        <v>1846.2874421344866</v>
      </c>
      <c r="Q149" s="228">
        <f t="shared" si="87"/>
        <v>0</v>
      </c>
      <c r="R149" s="228">
        <f t="shared" si="87"/>
        <v>0</v>
      </c>
      <c r="S149" s="228">
        <f t="shared" si="87"/>
        <v>0</v>
      </c>
      <c r="T149" s="228">
        <f t="shared" si="87"/>
        <v>0</v>
      </c>
      <c r="U149" s="228">
        <f t="shared" si="87"/>
        <v>0</v>
      </c>
      <c r="V149" s="228">
        <f t="shared" si="87"/>
        <v>0</v>
      </c>
      <c r="W149" s="228">
        <f>W147+W148</f>
        <v>3294.8589821018109</v>
      </c>
    </row>
    <row r="150" spans="2:23" s="9" customFormat="1">
      <c r="B150" s="66"/>
      <c r="E150" s="214">
        <v>43831</v>
      </c>
      <c r="F150" s="214" t="s">
        <v>187</v>
      </c>
      <c r="G150" s="215" t="s">
        <v>65</v>
      </c>
      <c r="H150" s="240">
        <f>$C$51/12</f>
        <v>1.8166666666666667E-3</v>
      </c>
      <c r="I150" s="230">
        <f>(SUM('1.  LRAMVA Summary'!D$54:D$80)+SUM('1.  LRAMVA Summary'!D$81:D$82)*(MONTH($E150)-1)/12)*$H150</f>
        <v>36.361841401318713</v>
      </c>
      <c r="J150" s="230">
        <f>(SUM('1.  LRAMVA Summary'!E$54:E$80)+SUM('1.  LRAMVA Summary'!E$81:E$82)*(MONTH($E150)-1)/12)*$H150</f>
        <v>65.348048436237349</v>
      </c>
      <c r="K150" s="230">
        <f>(SUM('1.  LRAMVA Summary'!F$54:F$80)+SUM('1.  LRAMVA Summary'!F$81:F$82)*(MONTH($E150)-1)/12)*$H150</f>
        <v>9.1319140451145131</v>
      </c>
      <c r="L150" s="230">
        <f>(SUM('1.  LRAMVA Summary'!G$54:G$80)+SUM('1.  LRAMVA Summary'!G$81:G$82)*(MONTH($E150)-1)/12)*$H150</f>
        <v>9.9384707324363522</v>
      </c>
      <c r="M150" s="230">
        <f>(SUM('1.  LRAMVA Summary'!H$54:H$80)+SUM('1.  LRAMVA Summary'!H$81:H$82)*(MONTH($E150)-1)/12)*$H150</f>
        <v>-38.07991736000001</v>
      </c>
      <c r="N150" s="230">
        <f>(SUM('1.  LRAMVA Summary'!I$54:I$80)+SUM('1.  LRAMVA Summary'!I$81:I$82)*(MONTH($E150)-1)/12)*$H150</f>
        <v>-0.87730612000000008</v>
      </c>
      <c r="O150" s="230">
        <f>(SUM('1.  LRAMVA Summary'!J$54:J$80)+SUM('1.  LRAMVA Summary'!J$81:J$82)*(MONTH($E150)-1)/12)*$H150</f>
        <v>0</v>
      </c>
      <c r="P150" s="230">
        <f>(SUM('1.  LRAMVA Summary'!K$54:K$80)+SUM('1.  LRAMVA Summary'!K$81:K$82)*(MONTH($E150)-1)/12)*$H150</f>
        <v>75.151156059019726</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156.97420719412665</v>
      </c>
    </row>
    <row r="151" spans="2:23" s="9" customFormat="1">
      <c r="B151" s="66"/>
      <c r="E151" s="214">
        <v>43862</v>
      </c>
      <c r="F151" s="214" t="s">
        <v>187</v>
      </c>
      <c r="G151" s="215" t="s">
        <v>65</v>
      </c>
      <c r="H151" s="240">
        <f t="shared" ref="H151:H152" si="88">$C$51/12</f>
        <v>1.8166666666666667E-3</v>
      </c>
      <c r="I151" s="230">
        <f>(SUM('1.  LRAMVA Summary'!D$54:D$80)+SUM('1.  LRAMVA Summary'!D$81:D$82)*(MONTH($E151)-1)/12)*$H151</f>
        <v>36.361841401318713</v>
      </c>
      <c r="J151" s="230">
        <f>(SUM('1.  LRAMVA Summary'!E$54:E$80)+SUM('1.  LRAMVA Summary'!E$81:E$82)*(MONTH($E151)-1)/12)*$H151</f>
        <v>65.348048436237349</v>
      </c>
      <c r="K151" s="230">
        <f>(SUM('1.  LRAMVA Summary'!F$54:F$80)+SUM('1.  LRAMVA Summary'!F$81:F$82)*(MONTH($E151)-1)/12)*$H151</f>
        <v>9.1319140451145131</v>
      </c>
      <c r="L151" s="230">
        <f>(SUM('1.  LRAMVA Summary'!G$54:G$80)+SUM('1.  LRAMVA Summary'!G$81:G$82)*(MONTH($E151)-1)/12)*$H151</f>
        <v>9.9384707324363522</v>
      </c>
      <c r="M151" s="230">
        <f>(SUM('1.  LRAMVA Summary'!H$54:H$80)+SUM('1.  LRAMVA Summary'!H$81:H$82)*(MONTH($E151)-1)/12)*$H151</f>
        <v>-38.07991736000001</v>
      </c>
      <c r="N151" s="230">
        <f>(SUM('1.  LRAMVA Summary'!I$54:I$80)+SUM('1.  LRAMVA Summary'!I$81:I$82)*(MONTH($E151)-1)/12)*$H151</f>
        <v>-0.87730612000000008</v>
      </c>
      <c r="O151" s="230">
        <f>(SUM('1.  LRAMVA Summary'!J$54:J$80)+SUM('1.  LRAMVA Summary'!J$81:J$82)*(MONTH($E151)-1)/12)*$H151</f>
        <v>0</v>
      </c>
      <c r="P151" s="230">
        <f>(SUM('1.  LRAMVA Summary'!K$54:K$80)+SUM('1.  LRAMVA Summary'!K$81:K$82)*(MONTH($E151)-1)/12)*$H151</f>
        <v>75.151156059019726</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156.97420719412665</v>
      </c>
    </row>
    <row r="152" spans="2:23" s="9" customFormat="1">
      <c r="B152" s="66"/>
      <c r="E152" s="214">
        <v>43891</v>
      </c>
      <c r="F152" s="214" t="s">
        <v>187</v>
      </c>
      <c r="G152" s="215" t="s">
        <v>65</v>
      </c>
      <c r="H152" s="240">
        <f t="shared" si="88"/>
        <v>1.8166666666666667E-3</v>
      </c>
      <c r="I152" s="230">
        <f>(SUM('1.  LRAMVA Summary'!D$54:D$80)+SUM('1.  LRAMVA Summary'!D$81:D$82)*(MONTH($E152)-1)/12)*$H152</f>
        <v>36.361841401318713</v>
      </c>
      <c r="J152" s="230">
        <f>(SUM('1.  LRAMVA Summary'!E$54:E$80)+SUM('1.  LRAMVA Summary'!E$81:E$82)*(MONTH($E152)-1)/12)*$H152</f>
        <v>65.348048436237349</v>
      </c>
      <c r="K152" s="230">
        <f>(SUM('1.  LRAMVA Summary'!F$54:F$80)+SUM('1.  LRAMVA Summary'!F$81:F$82)*(MONTH($E152)-1)/12)*$H152</f>
        <v>9.1319140451145131</v>
      </c>
      <c r="L152" s="230">
        <f>(SUM('1.  LRAMVA Summary'!G$54:G$80)+SUM('1.  LRAMVA Summary'!G$81:G$82)*(MONTH($E152)-1)/12)*$H152</f>
        <v>9.9384707324363522</v>
      </c>
      <c r="M152" s="230">
        <f>(SUM('1.  LRAMVA Summary'!H$54:H$80)+SUM('1.  LRAMVA Summary'!H$81:H$82)*(MONTH($E152)-1)/12)*$H152</f>
        <v>-38.07991736000001</v>
      </c>
      <c r="N152" s="230">
        <f>(SUM('1.  LRAMVA Summary'!I$54:I$80)+SUM('1.  LRAMVA Summary'!I$81:I$82)*(MONTH($E152)-1)/12)*$H152</f>
        <v>-0.87730612000000008</v>
      </c>
      <c r="O152" s="230">
        <f>(SUM('1.  LRAMVA Summary'!J$54:J$80)+SUM('1.  LRAMVA Summary'!J$81:J$82)*(MONTH($E152)-1)/12)*$H152</f>
        <v>0</v>
      </c>
      <c r="P152" s="230">
        <f>(SUM('1.  LRAMVA Summary'!K$54:K$80)+SUM('1.  LRAMVA Summary'!K$81:K$82)*(MONTH($E152)-1)/12)*$H152</f>
        <v>75.151156059019726</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156.97420719412665</v>
      </c>
    </row>
    <row r="153" spans="2:23" s="9" customFormat="1">
      <c r="B153" s="66"/>
      <c r="E153" s="214">
        <v>43922</v>
      </c>
      <c r="F153" s="214" t="s">
        <v>187</v>
      </c>
      <c r="G153" s="215" t="s">
        <v>66</v>
      </c>
      <c r="H153" s="240">
        <f>$C$52/12</f>
        <v>1.8166666666666667E-3</v>
      </c>
      <c r="I153" s="230">
        <f>(SUM('1.  LRAMVA Summary'!D$54:D$80)+SUM('1.  LRAMVA Summary'!D$81:D$82)*(MONTH($E153)-1)/12)*$H153</f>
        <v>36.361841401318713</v>
      </c>
      <c r="J153" s="230">
        <f>(SUM('1.  LRAMVA Summary'!E$54:E$80)+SUM('1.  LRAMVA Summary'!E$81:E$82)*(MONTH($E153)-1)/12)*$H153</f>
        <v>65.348048436237349</v>
      </c>
      <c r="K153" s="230">
        <f>(SUM('1.  LRAMVA Summary'!F$54:F$80)+SUM('1.  LRAMVA Summary'!F$81:F$82)*(MONTH($E153)-1)/12)*$H153</f>
        <v>9.1319140451145131</v>
      </c>
      <c r="L153" s="230">
        <f>(SUM('1.  LRAMVA Summary'!G$54:G$80)+SUM('1.  LRAMVA Summary'!G$81:G$82)*(MONTH($E153)-1)/12)*$H153</f>
        <v>9.9384707324363522</v>
      </c>
      <c r="M153" s="230">
        <f>(SUM('1.  LRAMVA Summary'!H$54:H$80)+SUM('1.  LRAMVA Summary'!H$81:H$82)*(MONTH($E153)-1)/12)*$H153</f>
        <v>-38.07991736000001</v>
      </c>
      <c r="N153" s="230">
        <f>(SUM('1.  LRAMVA Summary'!I$54:I$80)+SUM('1.  LRAMVA Summary'!I$81:I$82)*(MONTH($E153)-1)/12)*$H153</f>
        <v>-0.87730612000000008</v>
      </c>
      <c r="O153" s="230">
        <f>(SUM('1.  LRAMVA Summary'!J$54:J$80)+SUM('1.  LRAMVA Summary'!J$81:J$82)*(MONTH($E153)-1)/12)*$H153</f>
        <v>0</v>
      </c>
      <c r="P153" s="230">
        <f>(SUM('1.  LRAMVA Summary'!K$54:K$80)+SUM('1.  LRAMVA Summary'!K$81:K$82)*(MONTH($E153)-1)/12)*$H153</f>
        <v>75.151156059019726</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156.97420719412665</v>
      </c>
    </row>
    <row r="154" spans="2:23" s="9" customFormat="1">
      <c r="B154" s="66"/>
      <c r="E154" s="214">
        <v>43952</v>
      </c>
      <c r="F154" s="214" t="s">
        <v>187</v>
      </c>
      <c r="G154" s="215" t="s">
        <v>66</v>
      </c>
      <c r="H154" s="759">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759">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0">$C$53/12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0"/>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1">$C$54/12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1"/>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469</v>
      </c>
      <c r="F162" s="216"/>
      <c r="G162" s="217"/>
      <c r="H162" s="218"/>
      <c r="I162" s="219">
        <f>SUM(I149:I161)</f>
        <v>801.49881453229</v>
      </c>
      <c r="J162" s="219">
        <f>SUM(J149:J161)</f>
        <v>2052.0488503655811</v>
      </c>
      <c r="K162" s="219">
        <f t="shared" ref="K162:O162" si="92">SUM(K149:K161)</f>
        <v>100.21397958657738</v>
      </c>
      <c r="L162" s="219">
        <f t="shared" si="92"/>
        <v>311.03538377830301</v>
      </c>
      <c r="M162" s="219">
        <f t="shared" si="92"/>
        <v>-1455.407773717501</v>
      </c>
      <c r="N162" s="219">
        <f t="shared" si="92"/>
        <v>-33.525510037500013</v>
      </c>
      <c r="O162" s="219">
        <f t="shared" si="92"/>
        <v>0</v>
      </c>
      <c r="P162" s="219">
        <f t="shared" ref="P162:V162" si="93">SUM(P149:P161)</f>
        <v>2146.8920663705653</v>
      </c>
      <c r="Q162" s="219">
        <f t="shared" si="93"/>
        <v>0</v>
      </c>
      <c r="R162" s="219">
        <f t="shared" si="93"/>
        <v>0</v>
      </c>
      <c r="S162" s="219">
        <f t="shared" si="93"/>
        <v>0</v>
      </c>
      <c r="T162" s="219">
        <f t="shared" si="93"/>
        <v>0</v>
      </c>
      <c r="U162" s="219">
        <f t="shared" si="93"/>
        <v>0</v>
      </c>
      <c r="V162" s="219">
        <f t="shared" si="93"/>
        <v>0</v>
      </c>
      <c r="W162" s="219">
        <f>SUM(W149:W161)</f>
        <v>3922.7558108783182</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525</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topLeftCell="B12" zoomScale="90" zoomScaleNormal="90" workbookViewId="0">
      <selection activeCell="G14" sqref="G14"/>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42578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614</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608</v>
      </c>
      <c r="C17" s="90"/>
      <c r="D17" s="611" t="s">
        <v>586</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621</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620</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622</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632</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591</v>
      </c>
      <c r="H23" s="10"/>
      <c r="I23" s="10"/>
      <c r="J23" s="10"/>
    </row>
    <row r="24" spans="2:73" s="670" customFormat="1" ht="21" customHeight="1">
      <c r="B24" s="702" t="s">
        <v>595</v>
      </c>
      <c r="C24" s="845" t="s">
        <v>596</v>
      </c>
      <c r="D24" s="845"/>
      <c r="E24" s="845"/>
      <c r="F24" s="845"/>
      <c r="G24" s="845"/>
      <c r="H24" s="678" t="s">
        <v>593</v>
      </c>
      <c r="I24" s="678" t="s">
        <v>592</v>
      </c>
      <c r="J24" s="678" t="s">
        <v>594</v>
      </c>
      <c r="K24" s="669"/>
      <c r="L24" s="670" t="s">
        <v>596</v>
      </c>
      <c r="AQ24" s="670" t="s">
        <v>596</v>
      </c>
      <c r="BU24" s="669"/>
    </row>
    <row r="25" spans="2:73" s="250" customFormat="1" ht="49.5" customHeight="1">
      <c r="B25" s="245" t="s">
        <v>472</v>
      </c>
      <c r="C25" s="245" t="s">
        <v>211</v>
      </c>
      <c r="D25" s="628" t="s">
        <v>473</v>
      </c>
      <c r="E25" s="245" t="s">
        <v>208</v>
      </c>
      <c r="F25" s="245" t="s">
        <v>474</v>
      </c>
      <c r="G25" s="245" t="s">
        <v>475</v>
      </c>
      <c r="H25" s="628" t="s">
        <v>476</v>
      </c>
      <c r="I25" s="636" t="s">
        <v>584</v>
      </c>
      <c r="J25" s="643" t="s">
        <v>585</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75">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75">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75">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75">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75">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75">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75">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75">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75">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75">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75">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75">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75">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75">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75">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75">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75">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73"/>
  <sheetViews>
    <sheetView zoomScale="90" zoomScaleNormal="90" workbookViewId="0">
      <selection activeCell="C22" sqref="C22"/>
    </sheetView>
  </sheetViews>
  <sheetFormatPr defaultColWidth="9.140625" defaultRowHeight="15"/>
  <cols>
    <col min="1" max="1" width="9.140625" style="12"/>
    <col min="2" max="2" width="23.42578125" style="12" customWidth="1"/>
    <col min="3" max="3" width="11.28515625" style="12" customWidth="1"/>
    <col min="4" max="4" width="13.28515625" style="12" customWidth="1"/>
    <col min="5" max="5" width="12.85546875" style="12" customWidth="1"/>
    <col min="6" max="6" width="12" style="12" customWidth="1"/>
    <col min="7" max="7" width="9.140625" style="12"/>
    <col min="8" max="8" width="24.42578125" style="12" customWidth="1"/>
    <col min="9" max="9" width="11.140625" style="12" customWidth="1"/>
    <col min="10" max="10" width="9.140625" style="12"/>
    <col min="11" max="11" width="11.42578125" style="12" customWidth="1"/>
    <col min="12" max="12" width="9.140625" style="12"/>
    <col min="13" max="13" width="26" style="12" customWidth="1"/>
    <col min="14" max="14" width="9.85546875" style="12" customWidth="1"/>
    <col min="15" max="15" width="9.140625" style="12"/>
    <col min="16" max="16" width="9.85546875" style="12" customWidth="1"/>
    <col min="17" max="16384" width="9.140625" style="12"/>
  </cols>
  <sheetData>
    <row r="12" spans="1:17" ht="24" customHeight="1" thickBot="1"/>
    <row r="13" spans="1:17" s="9" customFormat="1" ht="23.45" customHeight="1" thickBot="1">
      <c r="A13" s="588"/>
      <c r="B13" s="588" t="s">
        <v>171</v>
      </c>
      <c r="D13" s="126" t="s">
        <v>175</v>
      </c>
      <c r="E13" s="746"/>
      <c r="F13" s="177"/>
      <c r="G13" s="178"/>
      <c r="H13" s="179"/>
      <c r="K13" s="179"/>
      <c r="L13" s="177"/>
      <c r="M13" s="177"/>
      <c r="N13" s="177"/>
      <c r="O13" s="177"/>
      <c r="P13" s="177"/>
      <c r="Q13" s="180"/>
    </row>
    <row r="14" spans="1:17" s="9" customFormat="1" ht="15.6" customHeight="1">
      <c r="B14" s="551"/>
      <c r="D14" s="17"/>
      <c r="E14" s="17"/>
      <c r="F14" s="177"/>
      <c r="G14" s="178"/>
      <c r="H14" s="179"/>
      <c r="K14" s="179"/>
      <c r="L14" s="177"/>
      <c r="M14" s="177"/>
      <c r="N14" s="177"/>
      <c r="O14" s="177"/>
      <c r="P14" s="177"/>
      <c r="Q14" s="180"/>
    </row>
    <row r="15" spans="1:17" ht="15.75">
      <c r="B15" s="588" t="s">
        <v>504</v>
      </c>
    </row>
    <row r="16" spans="1:17" ht="15.75">
      <c r="B16" s="588"/>
    </row>
    <row r="17" spans="2:21" s="668" customFormat="1" ht="20.45" customHeight="1">
      <c r="B17" s="666" t="s">
        <v>665</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47" t="s">
        <v>699</v>
      </c>
      <c r="C18" s="847"/>
      <c r="D18" s="847"/>
      <c r="E18" s="847"/>
      <c r="F18" s="847"/>
      <c r="G18" s="847"/>
      <c r="H18" s="847"/>
      <c r="I18" s="847"/>
      <c r="J18" s="847"/>
      <c r="K18" s="847"/>
      <c r="L18" s="847"/>
      <c r="M18" s="847"/>
      <c r="N18" s="847"/>
      <c r="O18" s="847"/>
      <c r="P18" s="847"/>
      <c r="Q18" s="847"/>
      <c r="R18" s="847"/>
      <c r="S18" s="847"/>
      <c r="T18" s="847"/>
      <c r="U18" s="847"/>
    </row>
    <row r="19" spans="2:21">
      <c r="B19" s="769" t="s">
        <v>788</v>
      </c>
    </row>
    <row r="20" spans="2:21" ht="21">
      <c r="B20" s="744" t="s">
        <v>768</v>
      </c>
    </row>
    <row r="21" spans="2:21" ht="30">
      <c r="B21" s="765"/>
      <c r="C21" s="765" t="s">
        <v>769</v>
      </c>
      <c r="D21" s="765" t="s">
        <v>770</v>
      </c>
      <c r="E21" s="765" t="s">
        <v>771</v>
      </c>
    </row>
    <row r="22" spans="2:21">
      <c r="B22" s="773" t="s">
        <v>773</v>
      </c>
      <c r="C22" s="774">
        <v>841521</v>
      </c>
      <c r="D22" s="775">
        <v>0.88820230353244312</v>
      </c>
      <c r="E22" s="776">
        <f>D22*C22</f>
        <v>747440.89067092503</v>
      </c>
    </row>
    <row r="23" spans="2:21">
      <c r="B23" s="777" t="s">
        <v>772</v>
      </c>
      <c r="C23" s="777" t="s">
        <v>774</v>
      </c>
      <c r="D23" s="777"/>
      <c r="E23" s="777"/>
    </row>
    <row r="24" spans="2:21">
      <c r="B24" s="777"/>
      <c r="C24" s="777" t="s">
        <v>779</v>
      </c>
      <c r="D24" s="777"/>
      <c r="E24" s="777"/>
    </row>
    <row r="26" spans="2:21" ht="21">
      <c r="B26" s="744" t="s">
        <v>742</v>
      </c>
    </row>
    <row r="28" spans="2:21" ht="21">
      <c r="B28" s="744" t="s">
        <v>698</v>
      </c>
      <c r="C28" s="745"/>
      <c r="E28" s="745"/>
      <c r="F28" s="745"/>
      <c r="H28" s="744" t="s">
        <v>726</v>
      </c>
    </row>
    <row r="29" spans="2:21" ht="18.600000000000001" customHeight="1">
      <c r="B29" s="846" t="s">
        <v>681</v>
      </c>
      <c r="C29" s="846"/>
      <c r="D29" s="846"/>
      <c r="E29" s="846"/>
      <c r="F29" s="846"/>
      <c r="H29" s="12" t="s">
        <v>686</v>
      </c>
      <c r="M29" s="12" t="s">
        <v>687</v>
      </c>
    </row>
    <row r="30" spans="2:21" ht="45">
      <c r="B30" s="741" t="s">
        <v>62</v>
      </c>
      <c r="C30" s="741" t="s">
        <v>682</v>
      </c>
      <c r="D30" s="741" t="s">
        <v>790</v>
      </c>
      <c r="E30" s="741" t="s">
        <v>683</v>
      </c>
      <c r="F30" s="741" t="s">
        <v>792</v>
      </c>
      <c r="H30" s="741" t="s">
        <v>684</v>
      </c>
      <c r="I30" s="741" t="s">
        <v>728</v>
      </c>
      <c r="J30" s="741" t="s">
        <v>685</v>
      </c>
      <c r="K30" s="741" t="s">
        <v>682</v>
      </c>
      <c r="M30" s="741" t="s">
        <v>684</v>
      </c>
      <c r="N30" s="741" t="s">
        <v>728</v>
      </c>
      <c r="O30" s="741" t="s">
        <v>685</v>
      </c>
      <c r="P30" s="741" t="s">
        <v>682</v>
      </c>
    </row>
    <row r="31" spans="2:21" ht="33">
      <c r="B31" s="748"/>
      <c r="C31" s="748" t="s">
        <v>690</v>
      </c>
      <c r="D31" s="748" t="s">
        <v>691</v>
      </c>
      <c r="E31" s="748" t="s">
        <v>692</v>
      </c>
      <c r="F31" s="748" t="s">
        <v>693</v>
      </c>
      <c r="H31" s="748"/>
      <c r="I31" s="748" t="s">
        <v>694</v>
      </c>
      <c r="J31" s="748" t="s">
        <v>695</v>
      </c>
      <c r="K31" s="748" t="s">
        <v>729</v>
      </c>
      <c r="M31" s="748"/>
      <c r="N31" s="748" t="s">
        <v>696</v>
      </c>
      <c r="O31" s="748" t="s">
        <v>697</v>
      </c>
      <c r="P31" s="748" t="s">
        <v>730</v>
      </c>
    </row>
    <row r="32" spans="2:21" ht="15.6" customHeight="1">
      <c r="B32" s="743">
        <v>42005</v>
      </c>
      <c r="C32" s="742"/>
      <c r="D32" s="742"/>
      <c r="E32" s="742"/>
      <c r="F32" s="742"/>
      <c r="H32" s="742" t="s">
        <v>727</v>
      </c>
      <c r="I32" s="742">
        <v>100</v>
      </c>
      <c r="J32" s="742">
        <v>171</v>
      </c>
      <c r="K32" s="742">
        <f>I32*J32/1000</f>
        <v>17.100000000000001</v>
      </c>
      <c r="M32" s="742" t="s">
        <v>733</v>
      </c>
      <c r="N32" s="742">
        <v>36</v>
      </c>
      <c r="O32" s="742">
        <v>171</v>
      </c>
      <c r="P32" s="742">
        <f>N32*O32/1000</f>
        <v>6.1559999999999997</v>
      </c>
    </row>
    <row r="33" spans="2:16" ht="15.6" customHeight="1">
      <c r="B33" s="743">
        <v>42036</v>
      </c>
      <c r="C33" s="742"/>
      <c r="D33" s="742"/>
      <c r="E33" s="742"/>
      <c r="F33" s="750"/>
      <c r="H33" s="742" t="s">
        <v>727</v>
      </c>
      <c r="I33" s="742">
        <v>150</v>
      </c>
      <c r="J33" s="742">
        <v>24</v>
      </c>
      <c r="K33" s="742">
        <f>I33*J33/1000</f>
        <v>3.6</v>
      </c>
      <c r="M33" s="742" t="s">
        <v>734</v>
      </c>
      <c r="N33" s="742">
        <v>37</v>
      </c>
      <c r="O33" s="742">
        <v>23</v>
      </c>
      <c r="P33" s="742">
        <f>N33*O33/1000</f>
        <v>0.85099999999999998</v>
      </c>
    </row>
    <row r="34" spans="2:16" ht="15.6" customHeight="1">
      <c r="B34" s="743">
        <v>42064</v>
      </c>
      <c r="C34" s="742"/>
      <c r="D34" s="742"/>
      <c r="E34" s="742"/>
      <c r="F34" s="742"/>
      <c r="H34" s="742"/>
      <c r="I34" s="742"/>
      <c r="J34" s="742"/>
      <c r="K34" s="742"/>
      <c r="M34" s="742"/>
      <c r="N34" s="742"/>
      <c r="O34" s="742"/>
      <c r="P34" s="742"/>
    </row>
    <row r="35" spans="2:16" ht="15.6" customHeight="1">
      <c r="B35" s="743">
        <v>42095</v>
      </c>
      <c r="C35" s="742"/>
      <c r="D35" s="742"/>
      <c r="E35" s="742"/>
      <c r="F35" s="742"/>
      <c r="H35" s="753" t="s">
        <v>26</v>
      </c>
      <c r="I35" s="754"/>
      <c r="J35" s="754"/>
      <c r="K35" s="751">
        <f>SUM(K32:K34)</f>
        <v>20.700000000000003</v>
      </c>
      <c r="M35" s="753" t="s">
        <v>26</v>
      </c>
      <c r="N35" s="754"/>
      <c r="O35" s="754"/>
      <c r="P35" s="752">
        <f>SUM(P32:P34)</f>
        <v>7.0069999999999997</v>
      </c>
    </row>
    <row r="36" spans="2:16" ht="15.6" customHeight="1">
      <c r="B36" s="743">
        <v>42125</v>
      </c>
      <c r="C36" s="742"/>
      <c r="D36" s="742"/>
      <c r="E36" s="742"/>
      <c r="F36" s="742"/>
    </row>
    <row r="37" spans="2:16" ht="15.6" customHeight="1">
      <c r="B37" s="743">
        <v>42156</v>
      </c>
      <c r="C37" s="742"/>
      <c r="D37" s="742"/>
      <c r="E37" s="742"/>
      <c r="F37" s="742"/>
    </row>
    <row r="38" spans="2:16" ht="15.6" customHeight="1">
      <c r="B38" s="743">
        <v>42186</v>
      </c>
      <c r="C38" s="742"/>
      <c r="D38" s="742"/>
      <c r="E38" s="742"/>
      <c r="F38" s="742"/>
      <c r="H38" s="744" t="s">
        <v>731</v>
      </c>
    </row>
    <row r="39" spans="2:16" ht="15.6" customHeight="1">
      <c r="B39" s="743">
        <v>42217</v>
      </c>
      <c r="C39" s="742"/>
      <c r="D39" s="742"/>
      <c r="E39" s="742"/>
      <c r="F39" s="742"/>
      <c r="H39" s="12" t="s">
        <v>686</v>
      </c>
      <c r="M39" s="12" t="s">
        <v>687</v>
      </c>
    </row>
    <row r="40" spans="2:16" ht="15.6" customHeight="1">
      <c r="B40" s="743">
        <v>42248</v>
      </c>
      <c r="C40" s="761">
        <f>K35+K52+K70</f>
        <v>122.265</v>
      </c>
      <c r="D40" s="749"/>
      <c r="E40" s="742"/>
      <c r="F40" s="742"/>
      <c r="H40" s="760" t="s">
        <v>684</v>
      </c>
      <c r="I40" s="760" t="s">
        <v>728</v>
      </c>
      <c r="J40" s="760" t="s">
        <v>685</v>
      </c>
      <c r="K40" s="760" t="s">
        <v>682</v>
      </c>
      <c r="M40" s="760" t="s">
        <v>684</v>
      </c>
      <c r="N40" s="760" t="s">
        <v>728</v>
      </c>
      <c r="O40" s="760" t="s">
        <v>685</v>
      </c>
      <c r="P40" s="760" t="s">
        <v>682</v>
      </c>
    </row>
    <row r="41" spans="2:16" ht="15.6" customHeight="1">
      <c r="B41" s="743">
        <v>42278</v>
      </c>
      <c r="C41" s="761">
        <f>P35+K52+K70</f>
        <v>108.572</v>
      </c>
      <c r="D41" s="778">
        <f>C40-C41</f>
        <v>13.692999999999998</v>
      </c>
      <c r="E41" s="761">
        <f>$D$22</f>
        <v>0.88820230353244312</v>
      </c>
      <c r="F41" s="762">
        <f>E41*D41</f>
        <v>12.162154142269742</v>
      </c>
      <c r="H41" s="760"/>
      <c r="I41" s="760" t="s">
        <v>694</v>
      </c>
      <c r="J41" s="760" t="s">
        <v>695</v>
      </c>
      <c r="K41" s="760" t="s">
        <v>729</v>
      </c>
      <c r="M41" s="760"/>
      <c r="N41" s="760" t="s">
        <v>696</v>
      </c>
      <c r="O41" s="760" t="s">
        <v>697</v>
      </c>
      <c r="P41" s="760" t="s">
        <v>730</v>
      </c>
    </row>
    <row r="42" spans="2:16" ht="15.6" customHeight="1">
      <c r="B42" s="743">
        <v>42309</v>
      </c>
      <c r="C42" s="761">
        <f>P35+P52+K70</f>
        <v>75.164999999999992</v>
      </c>
      <c r="D42" s="778">
        <f>D41+C41-C42</f>
        <v>47.100000000000009</v>
      </c>
      <c r="E42" s="761">
        <f>$D$22</f>
        <v>0.88820230353244312</v>
      </c>
      <c r="F42" s="762">
        <f>E42*D42</f>
        <v>41.834328496378077</v>
      </c>
      <c r="H42" s="742" t="s">
        <v>727</v>
      </c>
      <c r="I42" s="742">
        <v>70</v>
      </c>
      <c r="J42" s="742">
        <v>12</v>
      </c>
      <c r="K42" s="742">
        <f t="shared" ref="K42:K48" si="0">I42*J42/1000</f>
        <v>0.84</v>
      </c>
      <c r="M42" s="742" t="s">
        <v>737</v>
      </c>
      <c r="N42" s="742">
        <v>75</v>
      </c>
      <c r="O42" s="742">
        <v>10</v>
      </c>
      <c r="P42" s="742">
        <f>N42*O42/1000</f>
        <v>0.75</v>
      </c>
    </row>
    <row r="43" spans="2:16" ht="15.6" customHeight="1">
      <c r="B43" s="743">
        <v>42339</v>
      </c>
      <c r="C43" s="761">
        <f>P35+P52+P70</f>
        <v>65.488</v>
      </c>
      <c r="D43" s="778">
        <f>D42+C42-C43</f>
        <v>56.777000000000001</v>
      </c>
      <c r="E43" s="761">
        <f>$D$22</f>
        <v>0.88820230353244312</v>
      </c>
      <c r="F43" s="762">
        <f>E43*D43</f>
        <v>50.429462187661521</v>
      </c>
      <c r="H43" s="742" t="s">
        <v>727</v>
      </c>
      <c r="I43" s="742">
        <v>100</v>
      </c>
      <c r="J43" s="742">
        <v>276</v>
      </c>
      <c r="K43" s="742">
        <f t="shared" si="0"/>
        <v>27.6</v>
      </c>
      <c r="M43" s="742" t="s">
        <v>740</v>
      </c>
      <c r="N43" s="742">
        <v>81</v>
      </c>
      <c r="O43" s="742">
        <v>24</v>
      </c>
      <c r="P43" s="742">
        <f t="shared" ref="P43:P50" si="1">N43*O43/1000</f>
        <v>1.944</v>
      </c>
    </row>
    <row r="44" spans="2:16" ht="16.350000000000001" customHeight="1">
      <c r="B44" s="753" t="s">
        <v>26</v>
      </c>
      <c r="C44" s="754"/>
      <c r="D44" s="754"/>
      <c r="E44" s="754"/>
      <c r="F44" s="763">
        <f>SUM(F33:F43)</f>
        <v>104.42594482630935</v>
      </c>
      <c r="H44" s="742" t="s">
        <v>727</v>
      </c>
      <c r="I44" s="742">
        <v>150</v>
      </c>
      <c r="J44" s="742">
        <v>90</v>
      </c>
      <c r="K44" s="742">
        <f t="shared" si="0"/>
        <v>13.5</v>
      </c>
      <c r="M44" s="742" t="s">
        <v>733</v>
      </c>
      <c r="N44" s="742">
        <v>36</v>
      </c>
      <c r="O44" s="742">
        <v>268</v>
      </c>
      <c r="P44" s="742">
        <f t="shared" si="1"/>
        <v>9.6479999999999997</v>
      </c>
    </row>
    <row r="45" spans="2:16">
      <c r="B45" s="743" t="s">
        <v>722</v>
      </c>
      <c r="C45" s="742"/>
      <c r="D45" s="742"/>
      <c r="E45" s="742"/>
      <c r="F45" s="762">
        <f>F43*12</f>
        <v>605.15354625193822</v>
      </c>
      <c r="H45" s="742" t="s">
        <v>727</v>
      </c>
      <c r="I45" s="742">
        <v>175</v>
      </c>
      <c r="J45" s="742">
        <v>9</v>
      </c>
      <c r="K45" s="742">
        <f t="shared" si="0"/>
        <v>1.575</v>
      </c>
      <c r="M45" s="742" t="s">
        <v>733</v>
      </c>
      <c r="N45" s="742">
        <v>54</v>
      </c>
      <c r="O45" s="742">
        <v>2</v>
      </c>
      <c r="P45" s="742">
        <f t="shared" si="1"/>
        <v>0.108</v>
      </c>
    </row>
    <row r="46" spans="2:16">
      <c r="B46" s="743" t="s">
        <v>723</v>
      </c>
      <c r="C46" s="742"/>
      <c r="D46" s="742"/>
      <c r="E46" s="742"/>
      <c r="F46" s="762">
        <f>F45</f>
        <v>605.15354625193822</v>
      </c>
      <c r="H46" s="742" t="s">
        <v>727</v>
      </c>
      <c r="I46" s="742">
        <v>250</v>
      </c>
      <c r="J46" s="742">
        <v>34</v>
      </c>
      <c r="K46" s="742">
        <f t="shared" si="0"/>
        <v>8.5</v>
      </c>
      <c r="M46" s="742" t="s">
        <v>733</v>
      </c>
      <c r="N46" s="742">
        <v>155</v>
      </c>
      <c r="O46" s="742">
        <v>3</v>
      </c>
      <c r="P46" s="742">
        <f t="shared" si="1"/>
        <v>0.46500000000000002</v>
      </c>
    </row>
    <row r="47" spans="2:16">
      <c r="B47" s="743" t="s">
        <v>724</v>
      </c>
      <c r="C47" s="742"/>
      <c r="D47" s="742"/>
      <c r="E47" s="742"/>
      <c r="F47" s="762">
        <f>F46</f>
        <v>605.15354625193822</v>
      </c>
      <c r="H47" s="742" t="s">
        <v>727</v>
      </c>
      <c r="I47" s="742">
        <v>400</v>
      </c>
      <c r="J47" s="742">
        <v>2</v>
      </c>
      <c r="K47" s="742">
        <f t="shared" si="0"/>
        <v>0.8</v>
      </c>
      <c r="M47" s="742" t="s">
        <v>738</v>
      </c>
      <c r="N47" s="742">
        <v>68</v>
      </c>
      <c r="O47" s="742">
        <v>7</v>
      </c>
      <c r="P47" s="742">
        <f t="shared" si="1"/>
        <v>0.47599999999999998</v>
      </c>
    </row>
    <row r="48" spans="2:16">
      <c r="B48" s="743" t="s">
        <v>725</v>
      </c>
      <c r="C48" s="742"/>
      <c r="D48" s="742"/>
      <c r="E48" s="742"/>
      <c r="F48" s="762">
        <f>F47</f>
        <v>605.15354625193822</v>
      </c>
      <c r="H48" s="742" t="s">
        <v>735</v>
      </c>
      <c r="I48" s="742">
        <v>150</v>
      </c>
      <c r="J48" s="742">
        <v>7</v>
      </c>
      <c r="K48" s="742">
        <f t="shared" si="0"/>
        <v>1.05</v>
      </c>
      <c r="M48" s="742" t="s">
        <v>738</v>
      </c>
      <c r="N48" s="742">
        <v>70</v>
      </c>
      <c r="O48" s="742">
        <v>9</v>
      </c>
      <c r="P48" s="742">
        <f t="shared" si="1"/>
        <v>0.63</v>
      </c>
    </row>
    <row r="49" spans="8:16">
      <c r="H49" s="742"/>
      <c r="I49" s="742"/>
      <c r="J49" s="742"/>
      <c r="K49" s="742"/>
      <c r="M49" s="742" t="s">
        <v>739</v>
      </c>
      <c r="N49" s="742">
        <v>37</v>
      </c>
      <c r="O49" s="742">
        <v>48</v>
      </c>
      <c r="P49" s="742">
        <f t="shared" si="1"/>
        <v>1.776</v>
      </c>
    </row>
    <row r="50" spans="8:16">
      <c r="H50" s="742"/>
      <c r="I50" s="742"/>
      <c r="J50" s="742"/>
      <c r="K50" s="742"/>
      <c r="M50" s="742" t="s">
        <v>739</v>
      </c>
      <c r="N50" s="742">
        <v>79</v>
      </c>
      <c r="O50" s="742">
        <v>59</v>
      </c>
      <c r="P50" s="742">
        <f t="shared" si="1"/>
        <v>4.6609999999999996</v>
      </c>
    </row>
    <row r="51" spans="8:16">
      <c r="H51" s="742"/>
      <c r="I51" s="742"/>
      <c r="J51" s="742"/>
      <c r="K51" s="742"/>
      <c r="M51" s="742"/>
      <c r="N51" s="742"/>
      <c r="O51" s="742"/>
      <c r="P51" s="742"/>
    </row>
    <row r="52" spans="8:16">
      <c r="H52" s="753" t="s">
        <v>26</v>
      </c>
      <c r="I52" s="754"/>
      <c r="J52" s="754"/>
      <c r="K52" s="751">
        <f>SUM(K42:K51)</f>
        <v>53.864999999999995</v>
      </c>
      <c r="M52" s="753" t="s">
        <v>26</v>
      </c>
      <c r="N52" s="754"/>
      <c r="O52" s="754"/>
      <c r="P52" s="752">
        <f>SUM(P42:P51)</f>
        <v>20.457999999999998</v>
      </c>
    </row>
    <row r="54" spans="8:16" ht="21">
      <c r="H54" s="744" t="s">
        <v>732</v>
      </c>
    </row>
    <row r="55" spans="8:16">
      <c r="H55" s="12" t="s">
        <v>686</v>
      </c>
      <c r="M55" s="12" t="s">
        <v>687</v>
      </c>
    </row>
    <row r="56" spans="8:16" ht="45">
      <c r="H56" s="760" t="s">
        <v>684</v>
      </c>
      <c r="I56" s="760" t="s">
        <v>728</v>
      </c>
      <c r="J56" s="760" t="s">
        <v>685</v>
      </c>
      <c r="K56" s="760" t="s">
        <v>682</v>
      </c>
      <c r="M56" s="760" t="s">
        <v>684</v>
      </c>
      <c r="N56" s="760" t="s">
        <v>728</v>
      </c>
      <c r="O56" s="760" t="s">
        <v>685</v>
      </c>
      <c r="P56" s="760" t="s">
        <v>682</v>
      </c>
    </row>
    <row r="57" spans="8:16" ht="33">
      <c r="H57" s="760"/>
      <c r="I57" s="760" t="s">
        <v>694</v>
      </c>
      <c r="J57" s="760" t="s">
        <v>695</v>
      </c>
      <c r="K57" s="760" t="s">
        <v>729</v>
      </c>
      <c r="M57" s="760"/>
      <c r="N57" s="760" t="s">
        <v>696</v>
      </c>
      <c r="O57" s="760" t="s">
        <v>697</v>
      </c>
      <c r="P57" s="760" t="s">
        <v>730</v>
      </c>
    </row>
    <row r="58" spans="8:16">
      <c r="H58" s="742" t="s">
        <v>741</v>
      </c>
      <c r="I58" s="742">
        <v>150</v>
      </c>
      <c r="J58" s="742">
        <v>4</v>
      </c>
      <c r="K58" s="742">
        <f>I58*J58/1000</f>
        <v>0.6</v>
      </c>
      <c r="M58" s="742" t="s">
        <v>736</v>
      </c>
      <c r="N58" s="742">
        <v>74</v>
      </c>
      <c r="O58" s="742">
        <v>4</v>
      </c>
      <c r="P58" s="742">
        <f>N58*O58/1000</f>
        <v>0.29599999999999999</v>
      </c>
    </row>
    <row r="59" spans="8:16">
      <c r="H59" s="742" t="s">
        <v>727</v>
      </c>
      <c r="I59" s="742">
        <v>100</v>
      </c>
      <c r="J59" s="742">
        <v>471</v>
      </c>
      <c r="K59" s="742">
        <f>I59*J59/1000</f>
        <v>47.1</v>
      </c>
      <c r="M59" s="742" t="s">
        <v>737</v>
      </c>
      <c r="N59" s="742">
        <v>75</v>
      </c>
      <c r="O59" s="742">
        <v>26</v>
      </c>
      <c r="P59" s="742">
        <f t="shared" ref="P59:P68" si="2">N59*O59/1000</f>
        <v>1.95</v>
      </c>
    </row>
    <row r="60" spans="8:16">
      <c r="H60" s="742" t="s">
        <v>727</v>
      </c>
      <c r="I60" s="742">
        <v>150</v>
      </c>
      <c r="J60" s="742">
        <v>13</v>
      </c>
      <c r="K60" s="742"/>
      <c r="M60" s="742" t="s">
        <v>733</v>
      </c>
      <c r="N60" s="742">
        <v>36</v>
      </c>
      <c r="O60" s="742">
        <v>464</v>
      </c>
      <c r="P60" s="742">
        <f t="shared" si="2"/>
        <v>16.704000000000001</v>
      </c>
    </row>
    <row r="61" spans="8:16">
      <c r="H61" s="742" t="s">
        <v>727</v>
      </c>
      <c r="I61" s="742">
        <v>175</v>
      </c>
      <c r="J61" s="742">
        <v>9</v>
      </c>
      <c r="K61" s="742"/>
      <c r="M61" s="742" t="s">
        <v>733</v>
      </c>
      <c r="N61" s="742">
        <v>54</v>
      </c>
      <c r="O61" s="742">
        <v>6</v>
      </c>
      <c r="P61" s="742">
        <f t="shared" si="2"/>
        <v>0.32400000000000001</v>
      </c>
    </row>
    <row r="62" spans="8:16">
      <c r="H62" s="742" t="s">
        <v>727</v>
      </c>
      <c r="I62" s="742">
        <v>200</v>
      </c>
      <c r="J62" s="742">
        <v>64</v>
      </c>
      <c r="K62" s="742"/>
      <c r="M62" s="742" t="s">
        <v>733</v>
      </c>
      <c r="N62" s="742">
        <v>55</v>
      </c>
      <c r="O62" s="742">
        <v>2</v>
      </c>
      <c r="P62" s="742">
        <f t="shared" si="2"/>
        <v>0.11</v>
      </c>
    </row>
    <row r="63" spans="8:16">
      <c r="H63" s="742" t="s">
        <v>727</v>
      </c>
      <c r="I63" s="742">
        <v>250</v>
      </c>
      <c r="J63" s="742">
        <v>44</v>
      </c>
      <c r="K63" s="742"/>
      <c r="M63" s="742" t="s">
        <v>733</v>
      </c>
      <c r="N63" s="742">
        <v>107</v>
      </c>
      <c r="O63" s="742">
        <v>79</v>
      </c>
      <c r="P63" s="742">
        <f t="shared" si="2"/>
        <v>8.4529999999999994</v>
      </c>
    </row>
    <row r="64" spans="8:16">
      <c r="H64" s="742" t="s">
        <v>727</v>
      </c>
      <c r="I64" s="742">
        <v>400</v>
      </c>
      <c r="J64" s="742">
        <v>40</v>
      </c>
      <c r="K64" s="742"/>
      <c r="M64" s="742" t="s">
        <v>733</v>
      </c>
      <c r="N64" s="742">
        <v>110</v>
      </c>
      <c r="O64" s="742">
        <v>4</v>
      </c>
      <c r="P64" s="742">
        <f t="shared" si="2"/>
        <v>0.44</v>
      </c>
    </row>
    <row r="65" spans="8:16">
      <c r="H65" s="742" t="s">
        <v>735</v>
      </c>
      <c r="I65" s="742">
        <v>175</v>
      </c>
      <c r="J65" s="742">
        <v>10</v>
      </c>
      <c r="K65" s="742"/>
      <c r="M65" s="742" t="s">
        <v>733</v>
      </c>
      <c r="N65" s="742">
        <v>155</v>
      </c>
      <c r="O65" s="742">
        <v>49</v>
      </c>
      <c r="P65" s="742">
        <f t="shared" si="2"/>
        <v>7.5949999999999998</v>
      </c>
    </row>
    <row r="66" spans="8:16">
      <c r="H66" s="742" t="s">
        <v>735</v>
      </c>
      <c r="I66" s="742">
        <v>400</v>
      </c>
      <c r="J66" s="742">
        <v>7</v>
      </c>
      <c r="K66" s="742"/>
      <c r="M66" s="742" t="s">
        <v>738</v>
      </c>
      <c r="N66" s="742">
        <v>70</v>
      </c>
      <c r="O66" s="742">
        <v>9</v>
      </c>
      <c r="P66" s="742">
        <f t="shared" si="2"/>
        <v>0.63</v>
      </c>
    </row>
    <row r="67" spans="8:16">
      <c r="H67" s="742"/>
      <c r="I67" s="742"/>
      <c r="J67" s="742"/>
      <c r="K67" s="742"/>
      <c r="M67" s="742" t="s">
        <v>739</v>
      </c>
      <c r="N67" s="742">
        <v>79</v>
      </c>
      <c r="O67" s="742">
        <v>9</v>
      </c>
      <c r="P67" s="742">
        <f t="shared" si="2"/>
        <v>0.71099999999999997</v>
      </c>
    </row>
    <row r="68" spans="8:16">
      <c r="H68" s="742"/>
      <c r="I68" s="742"/>
      <c r="J68" s="742"/>
      <c r="K68" s="742"/>
      <c r="M68" s="742" t="s">
        <v>740</v>
      </c>
      <c r="N68" s="742">
        <v>81</v>
      </c>
      <c r="O68" s="742">
        <v>10</v>
      </c>
      <c r="P68" s="742">
        <f t="shared" si="2"/>
        <v>0.81</v>
      </c>
    </row>
    <row r="69" spans="8:16">
      <c r="H69" s="742"/>
      <c r="I69" s="742"/>
      <c r="J69" s="742"/>
      <c r="K69" s="742"/>
      <c r="M69" s="742"/>
      <c r="N69" s="742"/>
      <c r="O69" s="742"/>
      <c r="P69" s="742"/>
    </row>
    <row r="70" spans="8:16">
      <c r="H70" s="753" t="s">
        <v>26</v>
      </c>
      <c r="I70" s="754"/>
      <c r="J70" s="754"/>
      <c r="K70" s="751">
        <f>SUM(K58:K69)</f>
        <v>47.7</v>
      </c>
      <c r="M70" s="753" t="s">
        <v>26</v>
      </c>
      <c r="N70" s="754"/>
      <c r="O70" s="754"/>
      <c r="P70" s="752">
        <f>SUM(P58:P69)</f>
        <v>38.023000000000003</v>
      </c>
    </row>
    <row r="73" spans="8:16">
      <c r="J73" s="12">
        <f>SUM(J32:J70)</f>
        <v>1287</v>
      </c>
      <c r="O73" s="12">
        <f>SUM(O32:O70)</f>
        <v>1286</v>
      </c>
    </row>
  </sheetData>
  <mergeCells count="2">
    <mergeCell ref="B29:F29"/>
    <mergeCell ref="B18:U18"/>
  </mergeCells>
  <phoneticPr fontId="246" type="noConversion"/>
  <pageMargins left="0.7" right="0.7" top="0.75" bottom="0.75" header="0.3" footer="0.3"/>
  <pageSetup orientation="portrait" verticalDpi="0" r:id="rId1"/>
  <ignoredErrors>
    <ignoredError sqref="D44:F48 C40:C43 D41"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9"/>
  <sheetViews>
    <sheetView zoomScale="80" zoomScaleNormal="80" workbookViewId="0">
      <pane ySplit="16" topLeftCell="A17" activePane="bottomLeft" state="frozen"/>
      <selection pane="bottomLeft" activeCell="R19" sqref="R19"/>
    </sheetView>
  </sheetViews>
  <sheetFormatPr defaultColWidth="9.140625" defaultRowHeight="15"/>
  <cols>
    <col min="1" max="1" width="9.140625" style="12"/>
    <col min="2" max="2" width="36.85546875" style="704" customWidth="1"/>
    <col min="3" max="3" width="9.140625" style="10"/>
    <col min="4" max="16384" width="9.140625" style="12"/>
  </cols>
  <sheetData>
    <row r="16" spans="2:21" ht="26.25" customHeight="1">
      <c r="B16" s="705" t="s">
        <v>560</v>
      </c>
      <c r="C16" s="786" t="s">
        <v>504</v>
      </c>
      <c r="D16" s="787"/>
      <c r="E16" s="787"/>
      <c r="F16" s="787"/>
      <c r="G16" s="787"/>
      <c r="H16" s="787"/>
      <c r="I16" s="787"/>
      <c r="J16" s="787"/>
      <c r="K16" s="787"/>
      <c r="L16" s="787"/>
      <c r="M16" s="787"/>
      <c r="N16" s="787"/>
      <c r="O16" s="787"/>
      <c r="P16" s="787"/>
      <c r="Q16" s="787"/>
      <c r="R16" s="787"/>
      <c r="S16" s="787"/>
      <c r="T16" s="787"/>
      <c r="U16" s="787"/>
    </row>
    <row r="17" spans="2:21" ht="55.5" customHeight="1">
      <c r="B17" s="706" t="s">
        <v>635</v>
      </c>
      <c r="C17" s="788" t="s">
        <v>700</v>
      </c>
      <c r="D17" s="788"/>
      <c r="E17" s="788"/>
      <c r="F17" s="788"/>
      <c r="G17" s="788"/>
      <c r="H17" s="788"/>
      <c r="I17" s="788"/>
      <c r="J17" s="788"/>
      <c r="K17" s="788"/>
      <c r="L17" s="788"/>
      <c r="M17" s="788"/>
      <c r="N17" s="788"/>
      <c r="O17" s="788"/>
      <c r="P17" s="788"/>
      <c r="Q17" s="788"/>
      <c r="R17" s="788"/>
      <c r="S17" s="788"/>
      <c r="T17" s="788"/>
      <c r="U17" s="789"/>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639</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636</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82" t="s">
        <v>637</v>
      </c>
      <c r="D23" s="782"/>
      <c r="E23" s="782"/>
      <c r="F23" s="782"/>
      <c r="G23" s="782"/>
      <c r="H23" s="782"/>
      <c r="I23" s="782"/>
      <c r="J23" s="782"/>
      <c r="K23" s="782"/>
      <c r="L23" s="782"/>
      <c r="M23" s="782"/>
      <c r="N23" s="782"/>
      <c r="O23" s="782"/>
      <c r="P23" s="782"/>
      <c r="Q23" s="782"/>
      <c r="R23" s="782"/>
      <c r="S23" s="782"/>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640</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82" t="s">
        <v>638</v>
      </c>
      <c r="D27" s="782"/>
      <c r="E27" s="782"/>
      <c r="F27" s="782"/>
      <c r="G27" s="782"/>
      <c r="H27" s="782"/>
      <c r="I27" s="782"/>
      <c r="J27" s="782"/>
      <c r="K27" s="782"/>
      <c r="L27" s="782"/>
      <c r="M27" s="782"/>
      <c r="N27" s="782"/>
      <c r="O27" s="782"/>
      <c r="P27" s="782"/>
      <c r="Q27" s="782"/>
      <c r="R27" s="782"/>
      <c r="S27" s="782"/>
      <c r="T27" s="782"/>
      <c r="U27" s="783"/>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82" t="s">
        <v>641</v>
      </c>
      <c r="D29" s="782"/>
      <c r="E29" s="782"/>
      <c r="F29" s="782"/>
      <c r="G29" s="782"/>
      <c r="H29" s="782"/>
      <c r="I29" s="782"/>
      <c r="J29" s="782"/>
      <c r="K29" s="782"/>
      <c r="L29" s="782"/>
      <c r="M29" s="782"/>
      <c r="N29" s="782"/>
      <c r="O29" s="782"/>
      <c r="P29" s="782"/>
      <c r="Q29" s="782"/>
      <c r="R29" s="782"/>
      <c r="S29" s="782"/>
      <c r="T29" s="782"/>
      <c r="U29" s="783"/>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642</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643</v>
      </c>
      <c r="C33" s="790" t="s">
        <v>644</v>
      </c>
      <c r="D33" s="790"/>
      <c r="E33" s="790"/>
      <c r="F33" s="790"/>
      <c r="G33" s="790"/>
      <c r="H33" s="790"/>
      <c r="I33" s="790"/>
      <c r="J33" s="790"/>
      <c r="K33" s="790"/>
      <c r="L33" s="790"/>
      <c r="M33" s="790"/>
      <c r="N33" s="790"/>
      <c r="O33" s="790"/>
      <c r="P33" s="790"/>
      <c r="Q33" s="790"/>
      <c r="R33" s="790"/>
      <c r="S33" s="790"/>
      <c r="T33" s="790"/>
      <c r="U33" s="791"/>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645</v>
      </c>
      <c r="C35" s="720" t="s">
        <v>646</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647</v>
      </c>
      <c r="C37" s="784" t="s">
        <v>648</v>
      </c>
      <c r="D37" s="784"/>
      <c r="E37" s="784"/>
      <c r="F37" s="784"/>
      <c r="G37" s="784"/>
      <c r="H37" s="784"/>
      <c r="I37" s="784"/>
      <c r="J37" s="784"/>
      <c r="K37" s="784"/>
      <c r="L37" s="784"/>
      <c r="M37" s="784"/>
      <c r="N37" s="784"/>
      <c r="O37" s="784"/>
      <c r="P37" s="784"/>
      <c r="Q37" s="784"/>
      <c r="R37" s="784"/>
      <c r="S37" s="784"/>
      <c r="T37" s="784"/>
      <c r="U37" s="785"/>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649</v>
      </c>
      <c r="C39" s="722" t="s">
        <v>650</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651</v>
      </c>
      <c r="C41" s="792" t="s">
        <v>652</v>
      </c>
      <c r="D41" s="792"/>
      <c r="E41" s="792"/>
      <c r="F41" s="792"/>
      <c r="G41" s="792"/>
      <c r="H41" s="792"/>
      <c r="I41" s="792"/>
      <c r="J41" s="792"/>
      <c r="K41" s="792"/>
      <c r="L41" s="792"/>
      <c r="M41" s="792"/>
      <c r="N41" s="792"/>
      <c r="O41" s="792"/>
      <c r="P41" s="792"/>
      <c r="Q41" s="792"/>
      <c r="R41" s="792"/>
      <c r="S41" s="792"/>
      <c r="T41" s="792"/>
      <c r="U41" s="793"/>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653</v>
      </c>
      <c r="C43" s="720" t="s">
        <v>654</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80" t="s">
        <v>670</v>
      </c>
      <c r="D45" s="780"/>
      <c r="E45" s="780"/>
      <c r="F45" s="780"/>
      <c r="G45" s="780"/>
      <c r="H45" s="780"/>
      <c r="I45" s="780"/>
      <c r="J45" s="780"/>
      <c r="K45" s="780"/>
      <c r="L45" s="780"/>
      <c r="M45" s="780"/>
      <c r="N45" s="780"/>
      <c r="O45" s="780"/>
      <c r="P45" s="780"/>
      <c r="Q45" s="780"/>
      <c r="R45" s="780"/>
      <c r="S45" s="780"/>
      <c r="T45" s="780"/>
      <c r="U45" s="781"/>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80" t="s">
        <v>655</v>
      </c>
      <c r="D47" s="780"/>
      <c r="E47" s="780"/>
      <c r="F47" s="780"/>
      <c r="G47" s="780"/>
      <c r="H47" s="780"/>
      <c r="I47" s="780"/>
      <c r="J47" s="780"/>
      <c r="K47" s="780"/>
      <c r="L47" s="780"/>
      <c r="M47" s="780"/>
      <c r="N47" s="780"/>
      <c r="O47" s="780"/>
      <c r="P47" s="780"/>
      <c r="Q47" s="780"/>
      <c r="R47" s="780"/>
      <c r="S47" s="780"/>
      <c r="T47" s="780"/>
      <c r="U47" s="781"/>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80" t="s">
        <v>656</v>
      </c>
      <c r="D49" s="780"/>
      <c r="E49" s="780"/>
      <c r="F49" s="780"/>
      <c r="G49" s="780"/>
      <c r="H49" s="780"/>
      <c r="I49" s="780"/>
      <c r="J49" s="780"/>
      <c r="K49" s="780"/>
      <c r="L49" s="780"/>
      <c r="M49" s="780"/>
      <c r="N49" s="780"/>
      <c r="O49" s="780"/>
      <c r="P49" s="780"/>
      <c r="Q49" s="780"/>
      <c r="R49" s="780"/>
      <c r="S49" s="780"/>
      <c r="T49" s="780"/>
      <c r="U49" s="781"/>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80" t="s">
        <v>657</v>
      </c>
      <c r="D51" s="780"/>
      <c r="E51" s="780"/>
      <c r="F51" s="780"/>
      <c r="G51" s="780"/>
      <c r="H51" s="780"/>
      <c r="I51" s="780"/>
      <c r="J51" s="780"/>
      <c r="K51" s="780"/>
      <c r="L51" s="780"/>
      <c r="M51" s="780"/>
      <c r="N51" s="780"/>
      <c r="O51" s="780"/>
      <c r="P51" s="780"/>
      <c r="Q51" s="780"/>
      <c r="R51" s="780"/>
      <c r="S51" s="780"/>
      <c r="T51" s="780"/>
      <c r="U51" s="781"/>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82" t="s">
        <v>669</v>
      </c>
      <c r="D53" s="782"/>
      <c r="E53" s="782"/>
      <c r="F53" s="782"/>
      <c r="G53" s="782"/>
      <c r="H53" s="782"/>
      <c r="I53" s="782"/>
      <c r="J53" s="782"/>
      <c r="K53" s="782"/>
      <c r="L53" s="782"/>
      <c r="M53" s="782"/>
      <c r="N53" s="782"/>
      <c r="O53" s="782"/>
      <c r="P53" s="782"/>
      <c r="Q53" s="782"/>
      <c r="R53" s="782"/>
      <c r="S53" s="782"/>
      <c r="T53" s="782"/>
      <c r="U53" s="783"/>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658</v>
      </c>
      <c r="C55" s="784" t="s">
        <v>659</v>
      </c>
      <c r="D55" s="784"/>
      <c r="E55" s="784"/>
      <c r="F55" s="784"/>
      <c r="G55" s="784"/>
      <c r="H55" s="784"/>
      <c r="I55" s="784"/>
      <c r="J55" s="784"/>
      <c r="K55" s="784"/>
      <c r="L55" s="784"/>
      <c r="M55" s="784"/>
      <c r="N55" s="784"/>
      <c r="O55" s="784"/>
      <c r="P55" s="784"/>
      <c r="Q55" s="784"/>
      <c r="R55" s="784"/>
      <c r="S55" s="784"/>
      <c r="T55" s="784"/>
      <c r="U55" s="785"/>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660</v>
      </c>
      <c r="C57" s="784" t="s">
        <v>661</v>
      </c>
      <c r="D57" s="784"/>
      <c r="E57" s="784"/>
      <c r="F57" s="784"/>
      <c r="G57" s="784"/>
      <c r="H57" s="784"/>
      <c r="I57" s="784"/>
      <c r="J57" s="784"/>
      <c r="K57" s="784"/>
      <c r="L57" s="784"/>
      <c r="M57" s="784"/>
      <c r="N57" s="784"/>
      <c r="O57" s="784"/>
      <c r="P57" s="784"/>
      <c r="Q57" s="784"/>
      <c r="R57" s="784"/>
      <c r="S57" s="784"/>
      <c r="T57" s="784"/>
      <c r="U57" s="785"/>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662</v>
      </c>
      <c r="C59" s="727" t="s">
        <v>663</v>
      </c>
      <c r="D59" s="728"/>
      <c r="E59" s="728"/>
      <c r="F59" s="728"/>
      <c r="G59" s="728"/>
      <c r="H59" s="728"/>
      <c r="I59" s="728"/>
      <c r="J59" s="728"/>
      <c r="K59" s="728"/>
      <c r="L59" s="728"/>
      <c r="M59" s="728"/>
      <c r="N59" s="728"/>
      <c r="O59" s="728"/>
      <c r="P59" s="728"/>
      <c r="Q59" s="728"/>
      <c r="R59" s="728"/>
      <c r="S59" s="728"/>
      <c r="T59" s="728"/>
      <c r="U59" s="729"/>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zoomScale="80" zoomScaleNormal="80" workbookViewId="0">
      <selection activeCell="E11" sqref="E11"/>
    </sheetView>
  </sheetViews>
  <sheetFormatPr defaultColWidth="9.140625" defaultRowHeight="15.75"/>
  <cols>
    <col min="1" max="1" width="3.140625" style="12" customWidth="1"/>
    <col min="2" max="2" width="61.7109375" style="10" customWidth="1"/>
    <col min="3" max="3" width="58.7109375" style="12" customWidth="1"/>
    <col min="4" max="4" width="62.42578125" style="12" customWidth="1"/>
    <col min="5" max="5" width="53.42578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95" t="s">
        <v>689</v>
      </c>
      <c r="C3" s="796"/>
      <c r="D3" s="796"/>
      <c r="E3" s="796"/>
      <c r="F3" s="797"/>
      <c r="G3" s="122"/>
    </row>
    <row r="4" spans="2:20" ht="16.5" customHeight="1">
      <c r="B4" s="798"/>
      <c r="C4" s="799"/>
      <c r="D4" s="799"/>
      <c r="E4" s="799"/>
      <c r="F4" s="800"/>
      <c r="G4" s="122"/>
    </row>
    <row r="5" spans="2:20" ht="71.25" customHeight="1">
      <c r="B5" s="798"/>
      <c r="C5" s="799"/>
      <c r="D5" s="799"/>
      <c r="E5" s="799"/>
      <c r="F5" s="800"/>
      <c r="G5" s="122"/>
    </row>
    <row r="6" spans="2:20" ht="21.75" customHeight="1">
      <c r="B6" s="801"/>
      <c r="C6" s="802"/>
      <c r="D6" s="802"/>
      <c r="E6" s="802"/>
      <c r="F6" s="803"/>
      <c r="G6" s="122"/>
    </row>
    <row r="8" spans="2:20" ht="21">
      <c r="B8" s="794" t="s">
        <v>480</v>
      </c>
      <c r="C8" s="794"/>
      <c r="D8" s="794"/>
      <c r="E8" s="794"/>
      <c r="F8" s="794"/>
      <c r="G8" s="794"/>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589</v>
      </c>
      <c r="G12" s="28"/>
      <c r="L12" s="33"/>
      <c r="M12" s="33"/>
      <c r="N12" s="33"/>
      <c r="O12" s="33"/>
      <c r="P12" s="33"/>
      <c r="Q12" s="68"/>
      <c r="S12" s="8"/>
      <c r="T12" s="8"/>
    </row>
    <row r="13" spans="2:20" s="9" customFormat="1" ht="26.25" customHeight="1" thickBot="1">
      <c r="B13" s="102"/>
      <c r="C13" s="124" t="s">
        <v>628</v>
      </c>
      <c r="G13" s="109"/>
      <c r="L13" s="33"/>
      <c r="M13" s="33"/>
      <c r="N13" s="33"/>
      <c r="O13" s="33"/>
      <c r="P13" s="33"/>
      <c r="Q13" s="68"/>
      <c r="S13" s="8"/>
      <c r="T13" s="8"/>
    </row>
    <row r="14" spans="2:20" s="9" customFormat="1" ht="26.25" customHeight="1" thickBot="1">
      <c r="B14" s="102"/>
      <c r="C14" s="172" t="s">
        <v>623</v>
      </c>
      <c r="G14" s="123"/>
      <c r="L14" s="33"/>
      <c r="M14" s="33"/>
      <c r="N14" s="33"/>
      <c r="O14" s="33"/>
      <c r="P14" s="33"/>
      <c r="Q14" s="68"/>
      <c r="S14" s="8"/>
      <c r="T14" s="8"/>
    </row>
    <row r="15" spans="2:20" s="9" customFormat="1" ht="26.25" customHeight="1" thickBot="1">
      <c r="B15" s="102"/>
      <c r="C15" s="172" t="s">
        <v>624</v>
      </c>
      <c r="G15" s="123"/>
      <c r="L15" s="33"/>
      <c r="M15" s="33"/>
      <c r="N15" s="33"/>
      <c r="O15" s="33"/>
      <c r="P15" s="33"/>
      <c r="Q15" s="68"/>
      <c r="S15" s="8"/>
      <c r="T15" s="8"/>
    </row>
    <row r="16" spans="2:20" s="9" customFormat="1" ht="26.25" customHeight="1" thickBot="1">
      <c r="B16" s="102"/>
      <c r="C16" s="172" t="s">
        <v>625</v>
      </c>
      <c r="G16" s="123"/>
      <c r="L16" s="33"/>
      <c r="M16" s="33"/>
      <c r="N16" s="33"/>
      <c r="O16" s="33"/>
      <c r="P16" s="33"/>
      <c r="Q16" s="68"/>
      <c r="S16" s="8"/>
      <c r="T16" s="8"/>
    </row>
    <row r="17" spans="2:20" s="9" customFormat="1" ht="26.25" customHeight="1" thickBot="1">
      <c r="B17" s="102"/>
      <c r="C17" s="124" t="s">
        <v>626</v>
      </c>
      <c r="G17" s="109"/>
      <c r="L17" s="33"/>
      <c r="M17" s="33"/>
      <c r="N17" s="33"/>
      <c r="O17" s="33"/>
      <c r="P17" s="33"/>
      <c r="Q17" s="68"/>
      <c r="S17" s="8"/>
      <c r="T17" s="8"/>
    </row>
    <row r="18" spans="2:20" s="9" customFormat="1" ht="26.25" customHeight="1" thickBot="1">
      <c r="B18" s="102"/>
      <c r="C18" s="124" t="s">
        <v>627</v>
      </c>
      <c r="G18" s="123"/>
      <c r="L18" s="33"/>
      <c r="M18" s="33"/>
      <c r="N18" s="33"/>
      <c r="O18" s="33"/>
      <c r="P18" s="33"/>
      <c r="Q18" s="68"/>
      <c r="S18" s="8"/>
      <c r="T18" s="8"/>
    </row>
    <row r="19" spans="2:20" s="9" customFormat="1" ht="26.25" customHeight="1" thickBot="1">
      <c r="B19" s="102"/>
      <c r="C19" s="124" t="s">
        <v>629</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588</v>
      </c>
      <c r="F22" s="656" t="s">
        <v>447</v>
      </c>
      <c r="G22" s="174"/>
      <c r="M22" s="645"/>
      <c r="T22" s="645"/>
    </row>
    <row r="23" spans="2:20" s="103" customFormat="1" ht="35.25" customHeight="1">
      <c r="B23" s="648" t="s">
        <v>457</v>
      </c>
      <c r="C23" s="654" t="s">
        <v>437</v>
      </c>
      <c r="D23" s="657" t="s">
        <v>443</v>
      </c>
      <c r="E23" s="661" t="s">
        <v>588</v>
      </c>
      <c r="F23" s="657" t="s">
        <v>447</v>
      </c>
      <c r="G23" s="174"/>
      <c r="M23" s="645"/>
      <c r="T23" s="645"/>
    </row>
    <row r="24" spans="2:20" s="103" customFormat="1" ht="34.5" customHeight="1">
      <c r="B24" s="648" t="s">
        <v>454</v>
      </c>
      <c r="C24" s="654" t="s">
        <v>437</v>
      </c>
      <c r="D24" s="657" t="s">
        <v>444</v>
      </c>
      <c r="E24" s="661" t="s">
        <v>588</v>
      </c>
      <c r="F24" s="657" t="s">
        <v>447</v>
      </c>
      <c r="G24" s="174"/>
      <c r="M24" s="645"/>
      <c r="T24" s="645"/>
    </row>
    <row r="25" spans="2:20" s="103" customFormat="1" ht="32.25" customHeight="1">
      <c r="B25" s="649" t="s">
        <v>455</v>
      </c>
      <c r="C25" s="654" t="s">
        <v>436</v>
      </c>
      <c r="D25" s="657" t="s">
        <v>445</v>
      </c>
      <c r="E25" s="662" t="s">
        <v>607</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42578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414</v>
      </c>
      <c r="E1" s="120" t="s">
        <v>449</v>
      </c>
      <c r="F1" s="120" t="s">
        <v>548</v>
      </c>
      <c r="G1" s="120" t="s">
        <v>571</v>
      </c>
      <c r="H1" s="120" t="s">
        <v>582</v>
      </c>
    </row>
    <row r="2" spans="1:8">
      <c r="A2" s="12" t="s">
        <v>29</v>
      </c>
      <c r="B2" s="12" t="s">
        <v>27</v>
      </c>
      <c r="C2" s="10">
        <v>2006</v>
      </c>
      <c r="D2" s="12" t="s">
        <v>415</v>
      </c>
      <c r="E2" s="10">
        <f>'2. LRAMVA Threshold'!D9</f>
        <v>2009</v>
      </c>
      <c r="F2" s="26" t="s">
        <v>170</v>
      </c>
      <c r="G2" s="12" t="s">
        <v>572</v>
      </c>
      <c r="H2" s="12" t="s">
        <v>590</v>
      </c>
    </row>
    <row r="3" spans="1:8">
      <c r="A3" s="12" t="s">
        <v>371</v>
      </c>
      <c r="B3" s="12" t="s">
        <v>27</v>
      </c>
      <c r="C3" s="10">
        <v>2007</v>
      </c>
      <c r="D3" s="12" t="s">
        <v>416</v>
      </c>
      <c r="E3" s="10">
        <f>'2. LRAMVA Threshold'!D24</f>
        <v>2013</v>
      </c>
      <c r="F3" s="12" t="s">
        <v>549</v>
      </c>
      <c r="G3" s="12" t="s">
        <v>573</v>
      </c>
      <c r="H3" s="12" t="s">
        <v>583</v>
      </c>
    </row>
    <row r="4" spans="1:8">
      <c r="A4" s="12" t="s">
        <v>372</v>
      </c>
      <c r="B4" s="12" t="s">
        <v>28</v>
      </c>
      <c r="C4" s="10">
        <v>2008</v>
      </c>
      <c r="D4" s="12" t="s">
        <v>417</v>
      </c>
      <c r="F4" s="12" t="s">
        <v>169</v>
      </c>
      <c r="G4" s="12" t="s">
        <v>574</v>
      </c>
    </row>
    <row r="5" spans="1:8">
      <c r="A5" s="12" t="s">
        <v>373</v>
      </c>
      <c r="B5" s="12" t="s">
        <v>28</v>
      </c>
      <c r="C5" s="10">
        <v>2009</v>
      </c>
      <c r="F5" s="12" t="s">
        <v>368</v>
      </c>
      <c r="G5" s="12" t="s">
        <v>575</v>
      </c>
    </row>
    <row r="6" spans="1:8">
      <c r="A6" s="12" t="s">
        <v>374</v>
      </c>
      <c r="B6" s="12" t="s">
        <v>28</v>
      </c>
      <c r="C6" s="10">
        <v>2010</v>
      </c>
      <c r="F6" s="12" t="s">
        <v>369</v>
      </c>
      <c r="G6" s="12" t="s">
        <v>576</v>
      </c>
    </row>
    <row r="7" spans="1:8">
      <c r="A7" s="12" t="s">
        <v>375</v>
      </c>
      <c r="B7" s="12" t="s">
        <v>28</v>
      </c>
      <c r="C7" s="10">
        <v>2011</v>
      </c>
      <c r="F7" s="12" t="s">
        <v>370</v>
      </c>
      <c r="G7" s="12" t="s">
        <v>577</v>
      </c>
    </row>
    <row r="8" spans="1:8">
      <c r="A8" s="12" t="s">
        <v>376</v>
      </c>
      <c r="B8" s="12" t="s">
        <v>28</v>
      </c>
      <c r="C8" s="10">
        <v>2012</v>
      </c>
      <c r="F8" s="12" t="s">
        <v>557</v>
      </c>
      <c r="G8" s="12" t="s">
        <v>578</v>
      </c>
    </row>
    <row r="9" spans="1:8">
      <c r="A9" s="12" t="s">
        <v>377</v>
      </c>
      <c r="B9" s="12" t="s">
        <v>28</v>
      </c>
      <c r="C9" s="10">
        <v>2013</v>
      </c>
      <c r="G9" s="12" t="s">
        <v>579</v>
      </c>
    </row>
    <row r="10" spans="1:8">
      <c r="A10" s="12" t="s">
        <v>378</v>
      </c>
      <c r="B10" s="12" t="s">
        <v>28</v>
      </c>
      <c r="C10" s="10">
        <v>2014</v>
      </c>
      <c r="G10" s="12" t="s">
        <v>580</v>
      </c>
    </row>
    <row r="11" spans="1:8">
      <c r="A11" s="12" t="s">
        <v>379</v>
      </c>
      <c r="B11" s="12" t="s">
        <v>28</v>
      </c>
      <c r="C11" s="10">
        <v>2015</v>
      </c>
      <c r="G11" s="12" t="s">
        <v>581</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abSelected="1" topLeftCell="B1" zoomScale="83" zoomScaleNormal="83" workbookViewId="0">
      <selection activeCell="K24" sqref="K24"/>
    </sheetView>
  </sheetViews>
  <sheetFormatPr defaultColWidth="9.140625" defaultRowHeight="15.75"/>
  <cols>
    <col min="1" max="1" width="2.7109375" style="9" customWidth="1"/>
    <col min="2" max="2" width="33.42578125" style="9" customWidth="1"/>
    <col min="3" max="4" width="29.42578125" style="9" customWidth="1"/>
    <col min="5" max="5" width="24.42578125" style="17" customWidth="1"/>
    <col min="6" max="6" width="34.42578125" style="9" customWidth="1"/>
    <col min="7" max="7" width="27.42578125" style="9" customWidth="1"/>
    <col min="8" max="8" width="28.85546875" style="9" customWidth="1"/>
    <col min="9" max="9" width="23.140625" style="9" customWidth="1"/>
    <col min="10" max="10" width="22" style="9" customWidth="1"/>
    <col min="11" max="11" width="19.7109375" style="9" customWidth="1"/>
    <col min="12" max="12" width="21.7109375" style="9" hidden="1" customWidth="1"/>
    <col min="13" max="13" width="24" style="9" hidden="1" customWidth="1"/>
    <col min="14" max="14" width="24.140625" style="9" hidden="1" customWidth="1"/>
    <col min="15" max="15" width="21.42578125" style="9" hidden="1" customWidth="1"/>
    <col min="16" max="16" width="22.140625" style="9" hidden="1" customWidth="1"/>
    <col min="17" max="17" width="16.42578125" style="9" hidden="1" customWidth="1"/>
    <col min="18" max="18" width="15.42578125" style="9" customWidth="1"/>
    <col min="19" max="19" width="17.140625" style="9" customWidth="1"/>
    <col min="20" max="20" width="13.7109375" style="8" customWidth="1"/>
    <col min="21" max="21" width="6.28515625" style="8" customWidth="1"/>
    <col min="22" max="22" width="13.42578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721</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704</v>
      </c>
      <c r="E14" s="130"/>
      <c r="F14" s="124" t="s">
        <v>547</v>
      </c>
      <c r="H14" s="542" t="s">
        <v>701</v>
      </c>
      <c r="J14" s="124" t="s">
        <v>514</v>
      </c>
      <c r="K14" s="766">
        <v>121375.05346093714</v>
      </c>
      <c r="L14" s="132"/>
      <c r="N14" s="103"/>
      <c r="Q14" s="99"/>
      <c r="R14" s="96"/>
    </row>
    <row r="15" spans="2:22" ht="26.25" customHeight="1" thickBot="1">
      <c r="B15" s="124" t="s">
        <v>423</v>
      </c>
      <c r="C15" s="106"/>
      <c r="D15" s="542" t="s">
        <v>703</v>
      </c>
      <c r="F15" s="124" t="s">
        <v>413</v>
      </c>
      <c r="G15" s="127"/>
      <c r="H15" s="542" t="s">
        <v>702</v>
      </c>
      <c r="I15" s="17"/>
      <c r="J15" s="124" t="s">
        <v>515</v>
      </c>
      <c r="L15" s="132"/>
      <c r="M15" s="103"/>
      <c r="Q15" s="108"/>
      <c r="R15" s="96"/>
    </row>
    <row r="16" spans="2:22" ht="28.5" customHeight="1" thickBot="1">
      <c r="B16" s="124" t="s">
        <v>453</v>
      </c>
      <c r="C16" s="106"/>
      <c r="D16" s="543">
        <v>2011</v>
      </c>
      <c r="E16" s="103"/>
      <c r="F16" s="124" t="s">
        <v>433</v>
      </c>
      <c r="G16" s="125"/>
      <c r="H16" s="543" t="s">
        <v>185</v>
      </c>
      <c r="I16" s="103"/>
      <c r="K16" s="195"/>
      <c r="L16" s="195"/>
      <c r="M16" s="195"/>
      <c r="N16" s="195"/>
      <c r="Q16" s="115"/>
      <c r="R16" s="96"/>
    </row>
    <row r="17" spans="1:21" ht="29.25" customHeight="1">
      <c r="B17" s="124" t="s">
        <v>420</v>
      </c>
      <c r="C17" s="106"/>
      <c r="D17" s="733">
        <v>36775</v>
      </c>
      <c r="E17" s="121"/>
      <c r="F17" s="740" t="s">
        <v>673</v>
      </c>
      <c r="G17" s="195"/>
      <c r="H17" s="734"/>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434</v>
      </c>
      <c r="G19" s="603" t="s">
        <v>363</v>
      </c>
      <c r="H19" s="242">
        <f>SUM(R54,R57,R60,R63,R66,R69,R72,R75)</f>
        <v>182405.14087383117</v>
      </c>
      <c r="I19" s="17"/>
      <c r="J19" s="115"/>
      <c r="K19" s="115"/>
      <c r="L19" s="115"/>
      <c r="M19" s="115"/>
      <c r="N19" s="115"/>
      <c r="P19" s="115"/>
      <c r="Q19" s="115"/>
      <c r="R19" s="96"/>
    </row>
    <row r="20" spans="1:21" ht="27.75" customHeight="1" thickBot="1">
      <c r="E20" s="9"/>
      <c r="F20" s="124" t="s">
        <v>435</v>
      </c>
      <c r="G20" s="603" t="s">
        <v>364</v>
      </c>
      <c r="H20" s="131">
        <f>-SUM(R55,R58,R61,R64,R67,R70,R73,R76)</f>
        <v>95997.320400000011</v>
      </c>
      <c r="I20" s="17"/>
      <c r="J20" s="115"/>
      <c r="P20" s="115"/>
      <c r="Q20" s="115"/>
      <c r="R20" s="96"/>
    </row>
    <row r="21" spans="1:21" ht="27.75" customHeight="1" thickBot="1">
      <c r="C21" s="32"/>
      <c r="D21" s="32"/>
      <c r="E21" s="32"/>
      <c r="F21" s="124" t="s">
        <v>408</v>
      </c>
      <c r="G21" s="603" t="s">
        <v>365</v>
      </c>
      <c r="H21" s="188">
        <f>R84</f>
        <v>3922.755810878316</v>
      </c>
      <c r="I21" s="103"/>
      <c r="P21" s="115"/>
      <c r="Q21" s="115"/>
      <c r="R21" s="96"/>
    </row>
    <row r="22" spans="1:21" ht="27.75" customHeight="1">
      <c r="C22" s="32"/>
      <c r="D22" s="32"/>
      <c r="E22" s="32"/>
      <c r="F22" s="124" t="s">
        <v>509</v>
      </c>
      <c r="G22" s="603" t="s">
        <v>448</v>
      </c>
      <c r="H22" s="188">
        <f>H19-H20+H21</f>
        <v>90330.576284709474</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806" t="s">
        <v>680</v>
      </c>
      <c r="C26" s="806"/>
      <c r="D26" s="806"/>
      <c r="E26" s="806"/>
      <c r="F26" s="806"/>
      <c r="G26" s="806"/>
    </row>
    <row r="27" spans="1:21" ht="14.25" customHeight="1">
      <c r="A27" s="28"/>
      <c r="B27" s="548"/>
      <c r="C27" s="548"/>
      <c r="D27" s="538"/>
      <c r="E27" s="538"/>
      <c r="F27" s="538"/>
      <c r="G27" s="548"/>
    </row>
    <row r="28" spans="1:21" s="17" customFormat="1" ht="27" customHeight="1">
      <c r="B28" s="809" t="s">
        <v>506</v>
      </c>
      <c r="C28" s="810"/>
      <c r="D28" s="133" t="s">
        <v>41</v>
      </c>
      <c r="E28" s="134" t="s">
        <v>671</v>
      </c>
      <c r="F28" s="134" t="s">
        <v>408</v>
      </c>
      <c r="G28" s="135" t="s">
        <v>409</v>
      </c>
      <c r="T28" s="136"/>
      <c r="U28" s="136"/>
    </row>
    <row r="29" spans="1:21" ht="20.25" customHeight="1">
      <c r="B29" s="804" t="s">
        <v>29</v>
      </c>
      <c r="C29" s="805"/>
      <c r="D29" s="638" t="s">
        <v>27</v>
      </c>
      <c r="E29" s="138">
        <f>SUM(D54:D83)</f>
        <v>20015.692514487364</v>
      </c>
      <c r="F29" s="139">
        <f>D84</f>
        <v>801.49881453229</v>
      </c>
      <c r="G29" s="138">
        <f>E29+F29</f>
        <v>20817.191329019653</v>
      </c>
    </row>
    <row r="30" spans="1:21" ht="20.25" customHeight="1">
      <c r="B30" s="804" t="s">
        <v>371</v>
      </c>
      <c r="C30" s="805"/>
      <c r="D30" s="638" t="s">
        <v>27</v>
      </c>
      <c r="E30" s="140">
        <f>SUM(E54:E83)</f>
        <v>35971.402808937986</v>
      </c>
      <c r="F30" s="141">
        <f>E84</f>
        <v>2052.0488503655811</v>
      </c>
      <c r="G30" s="140">
        <f>E30+F30</f>
        <v>38023.451659303566</v>
      </c>
    </row>
    <row r="31" spans="1:21" ht="20.25" customHeight="1">
      <c r="B31" s="804" t="s">
        <v>705</v>
      </c>
      <c r="C31" s="805"/>
      <c r="D31" s="638" t="s">
        <v>28</v>
      </c>
      <c r="E31" s="140">
        <f>SUM(F54:F83)</f>
        <v>5026.7416762098237</v>
      </c>
      <c r="F31" s="141">
        <f>F84</f>
        <v>100.21397958657738</v>
      </c>
      <c r="G31" s="140">
        <f t="shared" ref="G31:G34" si="0">E31+F31</f>
        <v>5126.9556557964015</v>
      </c>
    </row>
    <row r="32" spans="1:21" ht="20.25" customHeight="1">
      <c r="B32" s="804" t="s">
        <v>706</v>
      </c>
      <c r="C32" s="805"/>
      <c r="D32" s="638" t="s">
        <v>28</v>
      </c>
      <c r="E32" s="140">
        <f>SUM(G54:G83)</f>
        <v>5470.7178343686337</v>
      </c>
      <c r="F32" s="141">
        <f>G84</f>
        <v>311.03538377830301</v>
      </c>
      <c r="G32" s="140">
        <f t="shared" si="0"/>
        <v>5781.7532181469369</v>
      </c>
    </row>
    <row r="33" spans="2:22" ht="20.25" customHeight="1">
      <c r="B33" s="804" t="s">
        <v>396</v>
      </c>
      <c r="C33" s="805"/>
      <c r="D33" s="638" t="s">
        <v>28</v>
      </c>
      <c r="E33" s="140">
        <f>SUM(H54:H83)</f>
        <v>-20961.422400000003</v>
      </c>
      <c r="F33" s="141">
        <f>H84</f>
        <v>-1455.407773717501</v>
      </c>
      <c r="G33" s="140">
        <f>E33+F33</f>
        <v>-22416.830173717502</v>
      </c>
    </row>
    <row r="34" spans="2:22" ht="20.25" customHeight="1">
      <c r="B34" s="804" t="s">
        <v>32</v>
      </c>
      <c r="C34" s="805"/>
      <c r="D34" s="638" t="s">
        <v>27</v>
      </c>
      <c r="E34" s="140">
        <f>SUM(I54:I83)</f>
        <v>-482.92080000000004</v>
      </c>
      <c r="F34" s="141">
        <f>I84</f>
        <v>-33.525510037500013</v>
      </c>
      <c r="G34" s="140">
        <f t="shared" si="0"/>
        <v>-516.4463100375001</v>
      </c>
    </row>
    <row r="35" spans="2:22" ht="20.25" customHeight="1">
      <c r="B35" s="804" t="s">
        <v>30</v>
      </c>
      <c r="C35" s="805"/>
      <c r="D35" s="638" t="s">
        <v>28</v>
      </c>
      <c r="E35" s="140">
        <f>SUM(J54:J83)</f>
        <v>0</v>
      </c>
      <c r="F35" s="141">
        <f>J84</f>
        <v>0</v>
      </c>
      <c r="G35" s="140">
        <f>E35+F35</f>
        <v>0</v>
      </c>
    </row>
    <row r="36" spans="2:22" ht="20.25" customHeight="1">
      <c r="B36" s="804" t="s">
        <v>31</v>
      </c>
      <c r="C36" s="805"/>
      <c r="D36" s="638" t="s">
        <v>28</v>
      </c>
      <c r="E36" s="140">
        <f>SUM(K54:K83)</f>
        <v>41367.608839827371</v>
      </c>
      <c r="F36" s="141">
        <f>K84</f>
        <v>2146.8920663705653</v>
      </c>
      <c r="G36" s="140">
        <f t="shared" ref="G36:G42" si="1">E36+F36</f>
        <v>43514.500906197936</v>
      </c>
    </row>
    <row r="37" spans="2:22" ht="20.25" customHeight="1">
      <c r="B37" s="804"/>
      <c r="C37" s="805"/>
      <c r="D37" s="638"/>
      <c r="E37" s="140">
        <f>SUM(L54:L83)</f>
        <v>0</v>
      </c>
      <c r="F37" s="141">
        <f>L84</f>
        <v>0</v>
      </c>
      <c r="G37" s="140">
        <f t="shared" si="1"/>
        <v>0</v>
      </c>
    </row>
    <row r="38" spans="2:22" ht="20.25" customHeight="1">
      <c r="B38" s="804"/>
      <c r="C38" s="805"/>
      <c r="D38" s="638"/>
      <c r="E38" s="140">
        <f>SUM(M54:M83)</f>
        <v>0</v>
      </c>
      <c r="F38" s="141">
        <f>M84</f>
        <v>0</v>
      </c>
      <c r="G38" s="140">
        <f t="shared" si="1"/>
        <v>0</v>
      </c>
    </row>
    <row r="39" spans="2:22" ht="20.25" customHeight="1">
      <c r="B39" s="804"/>
      <c r="C39" s="805"/>
      <c r="D39" s="638"/>
      <c r="E39" s="140">
        <f>SUM(N54:N83)</f>
        <v>0</v>
      </c>
      <c r="F39" s="141">
        <f>N84</f>
        <v>0</v>
      </c>
      <c r="G39" s="140">
        <f t="shared" si="1"/>
        <v>0</v>
      </c>
    </row>
    <row r="40" spans="2:22" ht="20.25" customHeight="1">
      <c r="B40" s="804"/>
      <c r="C40" s="805"/>
      <c r="D40" s="638"/>
      <c r="E40" s="140">
        <f>SUM(O54:O83)</f>
        <v>0</v>
      </c>
      <c r="F40" s="141">
        <f>O84</f>
        <v>0</v>
      </c>
      <c r="G40" s="140">
        <f t="shared" si="1"/>
        <v>0</v>
      </c>
    </row>
    <row r="41" spans="2:22" ht="20.25" customHeight="1">
      <c r="B41" s="804"/>
      <c r="C41" s="805"/>
      <c r="D41" s="638"/>
      <c r="E41" s="140">
        <f>SUM(P54:P83)</f>
        <v>0</v>
      </c>
      <c r="F41" s="141">
        <f>P84</f>
        <v>0</v>
      </c>
      <c r="G41" s="140">
        <f t="shared" si="1"/>
        <v>0</v>
      </c>
    </row>
    <row r="42" spans="2:22" ht="20.25" customHeight="1">
      <c r="B42" s="804"/>
      <c r="C42" s="805"/>
      <c r="D42" s="639"/>
      <c r="E42" s="142">
        <f>SUM(Q54:Q83)</f>
        <v>0</v>
      </c>
      <c r="F42" s="143">
        <f>Q84</f>
        <v>0</v>
      </c>
      <c r="G42" s="142">
        <f t="shared" si="1"/>
        <v>0</v>
      </c>
    </row>
    <row r="43" spans="2:22" s="8" customFormat="1" ht="21" customHeight="1">
      <c r="B43" s="807" t="s">
        <v>26</v>
      </c>
      <c r="C43" s="808"/>
      <c r="D43" s="137"/>
      <c r="E43" s="144">
        <f>SUM(E29:E42)</f>
        <v>86407.820473831176</v>
      </c>
      <c r="F43" s="144">
        <f>SUM(F29:F42)</f>
        <v>3922.755810878316</v>
      </c>
      <c r="G43" s="144">
        <f>SUM(G29:G42)</f>
        <v>90330.576284709488</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06" t="s">
        <v>610</v>
      </c>
      <c r="C48" s="806"/>
      <c r="D48" s="806"/>
      <c r="E48" s="806"/>
      <c r="F48" s="806"/>
      <c r="G48" s="806"/>
      <c r="H48" s="806"/>
      <c r="I48" s="806"/>
      <c r="J48" s="806"/>
      <c r="K48" s="806"/>
      <c r="L48" s="806"/>
      <c r="M48" s="617"/>
      <c r="N48" s="105"/>
      <c r="O48" s="105"/>
      <c r="P48" s="105"/>
      <c r="Q48" s="105"/>
      <c r="R48" s="105"/>
      <c r="T48" s="37"/>
      <c r="U48" s="19"/>
      <c r="V48" s="38"/>
    </row>
    <row r="49" spans="2:22" s="28" customFormat="1" ht="41.1" customHeight="1">
      <c r="B49" s="806" t="s">
        <v>563</v>
      </c>
      <c r="C49" s="806"/>
      <c r="D49" s="806"/>
      <c r="E49" s="806"/>
      <c r="F49" s="806"/>
      <c r="G49" s="806"/>
      <c r="H49" s="806"/>
      <c r="I49" s="806"/>
      <c r="J49" s="806"/>
      <c r="K49" s="806"/>
      <c r="L49" s="806"/>
      <c r="M49" s="617"/>
      <c r="N49" s="105"/>
      <c r="O49" s="105"/>
      <c r="P49" s="105"/>
      <c r="Q49" s="105"/>
      <c r="R49" s="105"/>
      <c r="T49" s="37"/>
      <c r="U49" s="19"/>
      <c r="V49" s="38"/>
    </row>
    <row r="50" spans="2:22" s="28" customFormat="1" ht="18" customHeight="1">
      <c r="B50" s="806" t="s">
        <v>679</v>
      </c>
      <c r="C50" s="806"/>
      <c r="D50" s="806"/>
      <c r="E50" s="806"/>
      <c r="F50" s="806"/>
      <c r="G50" s="806"/>
      <c r="H50" s="806"/>
      <c r="I50" s="806"/>
      <c r="J50" s="806"/>
      <c r="K50" s="806"/>
      <c r="L50" s="806"/>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 50 to 499 kW</v>
      </c>
      <c r="G52" s="135" t="str">
        <f>IF($B32&lt;&gt;"",$B32,"")</f>
        <v>GS 500 to 4,999 kW</v>
      </c>
      <c r="H52" s="135" t="str">
        <f>IF($B33&lt;&gt;"",$B33,"")</f>
        <v>Large Use</v>
      </c>
      <c r="I52" s="135" t="str">
        <f>IF($B34&lt;&gt;"",$B34,"")</f>
        <v>Unmetered Scattered Load</v>
      </c>
      <c r="J52" s="135" t="str">
        <f>IF($B35&lt;&gt;"",$B35,"")</f>
        <v>Sentinel Lighting</v>
      </c>
      <c r="K52" s="135" t="str">
        <f>IF($B36&lt;&gt;"",$B36,"")</f>
        <v>Street Lighting</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kWh</v>
      </c>
      <c r="J53" s="576" t="str">
        <f>D35</f>
        <v>kW</v>
      </c>
      <c r="K53" s="576" t="str">
        <f>D36</f>
        <v>kW</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1951.4379962285998</v>
      </c>
      <c r="E60" s="156">
        <f>'4.  2011-2014 LRAM'!Z391</f>
        <v>1562.2313430147003</v>
      </c>
      <c r="F60" s="156">
        <f>'4.  2011-2014 LRAM'!AA391</f>
        <v>487.64611737630884</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4001.3154566196085</v>
      </c>
      <c r="U60" s="152"/>
      <c r="V60" s="153"/>
    </row>
    <row r="61" spans="2:22" s="163" customFormat="1">
      <c r="B61" s="154" t="s">
        <v>37</v>
      </c>
      <c r="C61" s="155"/>
      <c r="D61" s="156">
        <f>-'4.  2011-2014 LRAM'!Y392</f>
        <v>-5805.5875999999998</v>
      </c>
      <c r="E61" s="156">
        <f>-'4.  2011-2014 LRAM'!Z392</f>
        <v>-1566.0328000000002</v>
      </c>
      <c r="F61" s="156">
        <f>-'4.  2011-2014 LRAM'!AA392</f>
        <v>-1488.0613999999998</v>
      </c>
      <c r="G61" s="156">
        <f>-'4.  2011-2014 LRAM'!AB392</f>
        <v>-377.56260000000003</v>
      </c>
      <c r="H61" s="156">
        <f>-'4.  2011-2014 LRAM'!AC392</f>
        <v>-2417.2734</v>
      </c>
      <c r="I61" s="156">
        <f>-'4.  2011-2014 LRAM'!AD392</f>
        <v>-55.641999999999996</v>
      </c>
      <c r="J61" s="156">
        <f>-'4.  2011-2014 LRAM'!AE392</f>
        <v>0</v>
      </c>
      <c r="K61" s="156">
        <f>-'4.  2011-2014 LRAM'!AF392</f>
        <v>-668.32079999999996</v>
      </c>
      <c r="L61" s="156">
        <f>-'4.  2011-2014 LRAM'!AG392</f>
        <v>0</v>
      </c>
      <c r="M61" s="156">
        <f>-'4.  2011-2014 LRAM'!AH392</f>
        <v>0</v>
      </c>
      <c r="N61" s="156">
        <f>-'4.  2011-2014 LRAM'!AI392</f>
        <v>0</v>
      </c>
      <c r="O61" s="156">
        <f>-'4.  2011-2014 LRAM'!AJ392</f>
        <v>0</v>
      </c>
      <c r="P61" s="156">
        <f>-'4.  2011-2014 LRAM'!AK392</f>
        <v>0</v>
      </c>
      <c r="Q61" s="156">
        <f>-'4.  2011-2014 LRAM'!AL392</f>
        <v>0</v>
      </c>
      <c r="R61" s="157">
        <f>SUM(D61:Q61)</f>
        <v>-12378.480599999999</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6676.3721407034354</v>
      </c>
      <c r="E63" s="156">
        <f>'4.  2011-2014 LRAM'!Z521</f>
        <v>5282.5155961688579</v>
      </c>
      <c r="F63" s="156">
        <f>'4.  2011-2014 LRAM'!AA521</f>
        <v>1270.1154181798181</v>
      </c>
      <c r="G63" s="156">
        <f>'4.  2011-2014 LRAM'!AB521</f>
        <v>1206.0828777335862</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14435.086032785697</v>
      </c>
      <c r="U63" s="152"/>
      <c r="V63" s="153"/>
    </row>
    <row r="64" spans="2:22" s="163" customFormat="1">
      <c r="B64" s="154" t="s">
        <v>39</v>
      </c>
      <c r="C64" s="155"/>
      <c r="D64" s="156">
        <f>-'4.  2011-2014 LRAM'!Y522</f>
        <v>-8766.0527999999995</v>
      </c>
      <c r="E64" s="156">
        <f>-'4.  2011-2014 LRAM'!Z522</f>
        <v>-2382.1343999999999</v>
      </c>
      <c r="F64" s="156">
        <f>-'4.  2011-2014 LRAM'!AA522</f>
        <v>-2248.5218</v>
      </c>
      <c r="G64" s="156">
        <f>-'4.  2011-2014 LRAM'!AB522</f>
        <v>-570.44159999999999</v>
      </c>
      <c r="H64" s="156">
        <f>-'4.  2011-2014 LRAM'!AC522</f>
        <v>-3652.2791999999999</v>
      </c>
      <c r="I64" s="156">
        <f>-'4.  2011-2014 LRAM'!AD522</f>
        <v>-84.11</v>
      </c>
      <c r="J64" s="156">
        <f>-'4.  2011-2014 LRAM'!AE522</f>
        <v>0</v>
      </c>
      <c r="K64" s="156">
        <f>-'4.  2011-2014 LRAM'!AF522</f>
        <v>-1009.8354</v>
      </c>
      <c r="L64" s="156">
        <f>-'4.  2011-2014 LRAM'!AG522</f>
        <v>0</v>
      </c>
      <c r="M64" s="156">
        <f>-'4.  2011-2014 LRAM'!AH522</f>
        <v>0</v>
      </c>
      <c r="N64" s="156">
        <f>-'4.  2011-2014 LRAM'!AI522</f>
        <v>0</v>
      </c>
      <c r="O64" s="156">
        <f>-'4.  2011-2014 LRAM'!AJ522</f>
        <v>0</v>
      </c>
      <c r="P64" s="156">
        <f>-'4.  2011-2014 LRAM'!AK522</f>
        <v>0</v>
      </c>
      <c r="Q64" s="156">
        <f>-'4.  2011-2014 LRAM'!AL522</f>
        <v>0</v>
      </c>
      <c r="R64" s="157">
        <f>SUM(D64:Q64)</f>
        <v>-18713.375200000002</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LRAM'!Y207</f>
        <v>9661.8399552023111</v>
      </c>
      <c r="E66" s="164">
        <f>'5.  2015-2020 LRAM'!Z207</f>
        <v>6945.4218312024404</v>
      </c>
      <c r="F66" s="164">
        <f>'5.  2015-2020 LRAM'!AA207</f>
        <v>1764.7806072696385</v>
      </c>
      <c r="G66" s="164">
        <f>'5.  2015-2020 LRAM'!AB207</f>
        <v>1344.2252540092866</v>
      </c>
      <c r="H66" s="164">
        <f>'5.  2015-2020 LRAM'!AC207</f>
        <v>0</v>
      </c>
      <c r="I66" s="164">
        <f>'5.  2015-2020 LRAM'!AD207</f>
        <v>0</v>
      </c>
      <c r="J66" s="164">
        <f>'5.  2015-2020 LRAM'!AE207</f>
        <v>0</v>
      </c>
      <c r="K66" s="164">
        <f>'5.  2015-2020 LRAM'!AF207</f>
        <v>2536.7254943151893</v>
      </c>
      <c r="L66" s="164">
        <f>'5.  2015-2020 LRAM'!AG207</f>
        <v>0</v>
      </c>
      <c r="M66" s="164">
        <f>'5.  2015-2020 LRAM'!AH207</f>
        <v>0</v>
      </c>
      <c r="N66" s="164">
        <f>'5.  2015-2020 LRAM'!AI207</f>
        <v>0</v>
      </c>
      <c r="O66" s="164">
        <f>'5.  2015-2020 LRAM'!AJ207</f>
        <v>0</v>
      </c>
      <c r="P66" s="164">
        <f>'5.  2015-2020 LRAM'!AK207</f>
        <v>0</v>
      </c>
      <c r="Q66" s="164">
        <f>'5.  2015-2020 LRAM'!AL207</f>
        <v>0</v>
      </c>
      <c r="R66" s="157">
        <f>SUM(D66:Q66)</f>
        <v>22252.993141998864</v>
      </c>
      <c r="U66" s="152"/>
      <c r="V66" s="153"/>
    </row>
    <row r="67" spans="2:22" s="163" customFormat="1">
      <c r="B67" s="154" t="s">
        <v>93</v>
      </c>
      <c r="C67" s="155"/>
      <c r="D67" s="164">
        <f>-'5.  2015-2020 LRAM'!Y208</f>
        <v>-8842.9480000000003</v>
      </c>
      <c r="E67" s="164">
        <f>-'5.  2015-2020 LRAM'!Z208</f>
        <v>-2404.1912000000002</v>
      </c>
      <c r="F67" s="164">
        <f>-'5.  2015-2020 LRAM'!AA208</f>
        <v>-2271.7054000000003</v>
      </c>
      <c r="G67" s="164">
        <f>-'5.  2015-2020 LRAM'!AB208</f>
        <v>-576.3402000000001</v>
      </c>
      <c r="H67" s="164">
        <f>-'5.  2015-2020 LRAM'!AC208</f>
        <v>-3689.9796000000001</v>
      </c>
      <c r="I67" s="164">
        <f>-'5.  2015-2020 LRAM'!AD208</f>
        <v>-85.015799999999999</v>
      </c>
      <c r="J67" s="164">
        <f>-'5.  2015-2020 LRAM'!AE208</f>
        <v>0</v>
      </c>
      <c r="K67" s="164">
        <f>-'5.  2015-2020 LRAM'!AF208</f>
        <v>-1020.2682000000001</v>
      </c>
      <c r="L67" s="164">
        <f>-'5.  2015-2020 LRAM'!AG208</f>
        <v>0</v>
      </c>
      <c r="M67" s="164">
        <f>-'5.  2015-2020 LRAM'!AH208</f>
        <v>0</v>
      </c>
      <c r="N67" s="164">
        <f>-'5.  2015-2020 LRAM'!AI208</f>
        <v>0</v>
      </c>
      <c r="O67" s="164">
        <f>-'5.  2015-2020 LRAM'!AJ208</f>
        <v>0</v>
      </c>
      <c r="P67" s="164">
        <f>-'5.  2015-2020 LRAM'!AK208</f>
        <v>0</v>
      </c>
      <c r="Q67" s="164">
        <f>-'5.  2015-2020 LRAM'!AL208</f>
        <v>0</v>
      </c>
      <c r="R67" s="157">
        <f>SUM(D67:Q67)</f>
        <v>-18890.448400000001</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LRAM'!Y391</f>
        <v>13678.761112824344</v>
      </c>
      <c r="E69" s="156">
        <f>'5.  2015-2020 LRAM'!Z391</f>
        <v>9588.9147036172526</v>
      </c>
      <c r="F69" s="156">
        <f>'5.  2015-2020 LRAM'!AA391</f>
        <v>2442.3750654188379</v>
      </c>
      <c r="G69" s="156">
        <f>'5.  2015-2020 LRAM'!AB391</f>
        <v>2049.1801638771476</v>
      </c>
      <c r="H69" s="156">
        <f>'5.  2015-2020 LRAM'!AC391</f>
        <v>0</v>
      </c>
      <c r="I69" s="156">
        <f>'5.  2015-2020 LRAM'!AD391</f>
        <v>0</v>
      </c>
      <c r="J69" s="156">
        <f>'5.  2015-2020 LRAM'!AE391</f>
        <v>0</v>
      </c>
      <c r="K69" s="156">
        <f>'5.  2015-2020 LRAM'!AF391</f>
        <v>14749.104806025363</v>
      </c>
      <c r="L69" s="156">
        <f>'5.  2015-2020 LRAM'!AG391</f>
        <v>0</v>
      </c>
      <c r="M69" s="156">
        <f>'5.  2015-2020 LRAM'!AH391</f>
        <v>0</v>
      </c>
      <c r="N69" s="156">
        <f>'5.  2015-2020 LRAM'!AI391</f>
        <v>0</v>
      </c>
      <c r="O69" s="156">
        <f>'5.  2015-2020 LRAM'!AJ391</f>
        <v>0</v>
      </c>
      <c r="P69" s="156">
        <f>'5.  2015-2020 LRAM'!AK391</f>
        <v>0</v>
      </c>
      <c r="Q69" s="156">
        <f>'5.  2015-2020 LRAM'!AL391</f>
        <v>0</v>
      </c>
      <c r="R69" s="157">
        <f>SUM(D69:Q69)</f>
        <v>42508.335851762939</v>
      </c>
      <c r="U69" s="152"/>
      <c r="V69" s="153"/>
    </row>
    <row r="70" spans="2:22" s="163" customFormat="1">
      <c r="B70" s="154" t="s">
        <v>224</v>
      </c>
      <c r="C70" s="155"/>
      <c r="D70" s="156">
        <f>-'5.  2015-2020 LRAM'!Y392</f>
        <v>-7381.9391999999998</v>
      </c>
      <c r="E70" s="156">
        <f>-'5.  2015-2020 LRAM'!Z392</f>
        <v>-2404.1912000000002</v>
      </c>
      <c r="F70" s="156">
        <f>-'5.  2015-2020 LRAM'!AA392</f>
        <v>-2279.2736</v>
      </c>
      <c r="G70" s="156">
        <f>-'5.  2015-2020 LRAM'!AB392</f>
        <v>-578.27159999999992</v>
      </c>
      <c r="H70" s="156">
        <f>-'5.  2015-2020 LRAM'!AC392</f>
        <v>-3702.2640000000001</v>
      </c>
      <c r="I70" s="156">
        <f>-'5.  2015-2020 LRAM'!AD392</f>
        <v>-85.274600000000007</v>
      </c>
      <c r="J70" s="156">
        <f>-'5.  2015-2020 LRAM'!AE392</f>
        <v>0</v>
      </c>
      <c r="K70" s="156">
        <f>-'5.  2015-2020 LRAM'!AF392</f>
        <v>-1023.645</v>
      </c>
      <c r="L70" s="156">
        <f>-'5.  2015-2020 LRAM'!AG392</f>
        <v>0</v>
      </c>
      <c r="M70" s="156">
        <f>-'5.  2015-2020 LRAM'!AH392</f>
        <v>0</v>
      </c>
      <c r="N70" s="156">
        <f>-'5.  2015-2020 LRAM'!AI392</f>
        <v>0</v>
      </c>
      <c r="O70" s="156">
        <f>-'5.  2015-2020 LRAM'!AJ392</f>
        <v>0</v>
      </c>
      <c r="P70" s="156">
        <f>-'5.  2015-2020 LRAM'!AK392</f>
        <v>0</v>
      </c>
      <c r="Q70" s="156">
        <f>-'5.  2015-2020 LRAM'!AL392</f>
        <v>0</v>
      </c>
      <c r="R70" s="157">
        <f>SUM(D70:Q70)</f>
        <v>-17454.859200000003</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LRAM'!Y581</f>
        <v>17295.283907363868</v>
      </c>
      <c r="E72" s="156">
        <f>'5.  2015-2020 LRAM'!Z581</f>
        <v>11780.081414492623</v>
      </c>
      <c r="F72" s="156">
        <f>'5.  2015-2020 LRAM'!AA581</f>
        <v>4596.8809887782736</v>
      </c>
      <c r="G72" s="156">
        <f>'5.  2015-2020 LRAM'!AB581</f>
        <v>2064.0434635166434</v>
      </c>
      <c r="H72" s="156">
        <f>'5.  2015-2020 LRAM'!AC581</f>
        <v>0</v>
      </c>
      <c r="I72" s="156">
        <f>'5.  2015-2020 LRAM'!AD581</f>
        <v>0</v>
      </c>
      <c r="J72" s="156">
        <f>'5.  2015-2020 LRAM'!AE581</f>
        <v>0</v>
      </c>
      <c r="K72" s="156">
        <f>'5.  2015-2020 LRAM'!AF581</f>
        <v>14876.913234993774</v>
      </c>
      <c r="L72" s="156">
        <f>'5.  2015-2020 LRAM'!AG581</f>
        <v>0</v>
      </c>
      <c r="M72" s="156">
        <f>'5.  2015-2020 LRAM'!AH581</f>
        <v>0</v>
      </c>
      <c r="N72" s="156">
        <f>'5.  2015-2020 LRAM'!AI581</f>
        <v>0</v>
      </c>
      <c r="O72" s="156">
        <f>'5.  2015-2020 LRAM'!AJ581</f>
        <v>0</v>
      </c>
      <c r="P72" s="156">
        <f>'5.  2015-2020 LRAM'!AK581</f>
        <v>0</v>
      </c>
      <c r="Q72" s="156">
        <f>'5.  2015-2020 LRAM'!AL581</f>
        <v>0</v>
      </c>
      <c r="R72" s="157">
        <f>SUM(D72:Q72)</f>
        <v>50613.203009145182</v>
      </c>
      <c r="U72" s="152"/>
      <c r="V72" s="153"/>
    </row>
    <row r="73" spans="2:22" s="163" customFormat="1">
      <c r="B73" s="154" t="s">
        <v>226</v>
      </c>
      <c r="C73" s="155"/>
      <c r="D73" s="156">
        <f>-'5.  2015-2020 LRAM'!Y582</f>
        <v>-5190.4260000000004</v>
      </c>
      <c r="E73" s="156">
        <f>-'5.  2015-2020 LRAM'!Z582</f>
        <v>-2426.248</v>
      </c>
      <c r="F73" s="156">
        <f>-'5.  2015-2020 LRAM'!AA582</f>
        <v>-2299.0083999999997</v>
      </c>
      <c r="G73" s="156">
        <f>-'5.  2015-2020 LRAM'!AB582</f>
        <v>-583.28279999999995</v>
      </c>
      <c r="H73" s="156">
        <f>-'5.  2015-2020 LRAM'!AC582</f>
        <v>-3734.2457999999997</v>
      </c>
      <c r="I73" s="156">
        <f>-'5.  2015-2020 LRAM'!AD582</f>
        <v>-86.051000000000002</v>
      </c>
      <c r="J73" s="156">
        <f>-'5.  2015-2020 LRAM'!AE582</f>
        <v>0</v>
      </c>
      <c r="K73" s="156">
        <f>-'5.  2015-2020 LRAM'!AF582</f>
        <v>-1032.5154</v>
      </c>
      <c r="L73" s="156">
        <f>-'5.  2015-2020 LRAM'!AG582</f>
        <v>0</v>
      </c>
      <c r="M73" s="156">
        <f>-'5.  2015-2020 LRAM'!AH582</f>
        <v>0</v>
      </c>
      <c r="N73" s="156">
        <f>-'5.  2015-2020 LRAM'!AI582</f>
        <v>0</v>
      </c>
      <c r="O73" s="156">
        <f>-'5.  2015-2020 LRAM'!AJ582</f>
        <v>0</v>
      </c>
      <c r="P73" s="156">
        <f>-'5.  2015-2020 LRAM'!AK582</f>
        <v>0</v>
      </c>
      <c r="Q73" s="156">
        <f>-'5.  2015-2020 LRAM'!AL582</f>
        <v>0</v>
      </c>
      <c r="R73" s="157">
        <f>SUM(D73:Q73)</f>
        <v>-15351.777400000003</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LRAM'!Y765</f>
        <v>9699.4162021648044</v>
      </c>
      <c r="E75" s="156">
        <f>'5.  2015-2020 LRAM'!Z765</f>
        <v>14443.340320442116</v>
      </c>
      <c r="F75" s="156">
        <f>'5.  2015-2020 LRAM'!AA765</f>
        <v>7369.6824791869476</v>
      </c>
      <c r="G75" s="156">
        <f>'5.  2015-2020 LRAM'!AB765</f>
        <v>2081.2222752319694</v>
      </c>
      <c r="H75" s="156">
        <f>'5.  2015-2020 LRAM'!AC765</f>
        <v>0</v>
      </c>
      <c r="I75" s="156">
        <f>'5.  2015-2020 LRAM'!AD765</f>
        <v>0</v>
      </c>
      <c r="J75" s="156">
        <f>'5.  2015-2020 LRAM'!AE765</f>
        <v>0</v>
      </c>
      <c r="K75" s="156">
        <f>'5.  2015-2020 LRAM'!AF765</f>
        <v>15000.546104493045</v>
      </c>
      <c r="L75" s="156">
        <f>'5.  2015-2020 LRAM'!AG765</f>
        <v>0</v>
      </c>
      <c r="M75" s="156">
        <f>'5.  2015-2020 LRAM'!AH765</f>
        <v>0</v>
      </c>
      <c r="N75" s="156">
        <f>'5.  2015-2020 LRAM'!AI765</f>
        <v>0</v>
      </c>
      <c r="O75" s="156">
        <f>'5.  2015-2020 LRAM'!AJ765</f>
        <v>0</v>
      </c>
      <c r="P75" s="156">
        <f>'5.  2015-2020 LRAM'!AK765</f>
        <v>0</v>
      </c>
      <c r="Q75" s="156">
        <f>'5.  2015-2020 LRAM'!AL765</f>
        <v>0</v>
      </c>
      <c r="R75" s="157">
        <f>SUM(D75:Q75)</f>
        <v>48594.207381518878</v>
      </c>
      <c r="U75" s="152"/>
      <c r="V75" s="153"/>
    </row>
    <row r="76" spans="2:22" s="163" customFormat="1" ht="16.5" customHeight="1">
      <c r="B76" s="154" t="s">
        <v>228</v>
      </c>
      <c r="C76" s="155"/>
      <c r="D76" s="156">
        <f>-'5.  2015-2020 LRAM'!Y766</f>
        <v>-2960.4652000000001</v>
      </c>
      <c r="E76" s="156">
        <f>-'5.  2015-2020 LRAM'!Z766</f>
        <v>-2448.3047999999999</v>
      </c>
      <c r="F76" s="156">
        <f>-'5.  2015-2020 LRAM'!AA766</f>
        <v>-2318.1684</v>
      </c>
      <c r="G76" s="156">
        <f>-'5.  2015-2020 LRAM'!AB766</f>
        <v>-588.13740000000007</v>
      </c>
      <c r="H76" s="156">
        <f>-'5.  2015-2020 LRAM'!AC766</f>
        <v>-3765.3804</v>
      </c>
      <c r="I76" s="156">
        <f>-'5.  2015-2020 LRAM'!AD766</f>
        <v>-86.827400000000011</v>
      </c>
      <c r="J76" s="156">
        <f>-'5.  2015-2020 LRAM'!AE766</f>
        <v>0</v>
      </c>
      <c r="K76" s="156">
        <f>-'5.  2015-2020 LRAM'!AF766</f>
        <v>-1041.096</v>
      </c>
      <c r="L76" s="156">
        <f>-'5.  2015-2020 LRAM'!AG766</f>
        <v>0</v>
      </c>
      <c r="M76" s="156">
        <f>-'5.  2015-2020 LRAM'!AH766</f>
        <v>0</v>
      </c>
      <c r="N76" s="156">
        <f>-'5.  2015-2020 LRAM'!AI766</f>
        <v>0</v>
      </c>
      <c r="O76" s="156">
        <f>-'5.  2015-2020 LRAM'!AJ766</f>
        <v>0</v>
      </c>
      <c r="P76" s="156">
        <f>-'5.  2015-2020 LRAM'!AK766</f>
        <v>0</v>
      </c>
      <c r="Q76" s="156">
        <f>-'5.  2015-2020 LRAM'!AL766</f>
        <v>0</v>
      </c>
      <c r="R76" s="157">
        <f>SUM(D76:Q76)</f>
        <v>-13208.3796</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LRAM'!Y949</f>
        <v>0</v>
      </c>
      <c r="E78" s="156">
        <f>'5.  2015-2020 LRAM'!Z949</f>
        <v>0</v>
      </c>
      <c r="F78" s="156">
        <f>'5.  2015-2020 LRAM'!AA949</f>
        <v>0</v>
      </c>
      <c r="G78" s="156">
        <f>'5.  2015-2020 LRAM'!AB949</f>
        <v>0</v>
      </c>
      <c r="H78" s="156">
        <f>'5.  2015-2020 LRAM'!AC949</f>
        <v>0</v>
      </c>
      <c r="I78" s="156">
        <f>'5.  2015-2020 LRAM'!AD949</f>
        <v>0</v>
      </c>
      <c r="J78" s="156">
        <f>'5.  2015-2020 LRAM'!AE949</f>
        <v>0</v>
      </c>
      <c r="K78" s="156">
        <f>'5.  2015-2020 LRAM'!AF949</f>
        <v>0</v>
      </c>
      <c r="L78" s="156">
        <f>'5.  2015-2020 LRAM'!AG949</f>
        <v>0</v>
      </c>
      <c r="M78" s="156">
        <f>'5.  2015-2020 LRAM'!AH949</f>
        <v>0</v>
      </c>
      <c r="N78" s="156">
        <f>'5.  2015-2020 LRAM'!AI949</f>
        <v>0</v>
      </c>
      <c r="O78" s="156">
        <f>'5.  2015-2020 LRAM'!AJ949</f>
        <v>0</v>
      </c>
      <c r="P78" s="156">
        <f>'5.  2015-2020 LRAM'!AK949</f>
        <v>0</v>
      </c>
      <c r="Q78" s="156">
        <f>'5.  2015-2020 LRAM'!AL949</f>
        <v>0</v>
      </c>
      <c r="R78" s="157">
        <f>SUM(D78:Q78)</f>
        <v>0</v>
      </c>
      <c r="U78" s="152"/>
      <c r="V78" s="153"/>
    </row>
    <row r="79" spans="2:22" s="163" customFormat="1">
      <c r="B79" s="154" t="s">
        <v>230</v>
      </c>
      <c r="C79" s="155"/>
      <c r="D79" s="156">
        <f>-'5.  2015-2020 LRAM'!Y950</f>
        <v>0</v>
      </c>
      <c r="E79" s="156">
        <f>-'5.  2015-2020 LRAM'!Z950</f>
        <v>0</v>
      </c>
      <c r="F79" s="156">
        <f>-'5.  2015-2020 LRAM'!AA950</f>
        <v>0</v>
      </c>
      <c r="G79" s="156">
        <f>-'5.  2015-2020 LRAM'!AB950</f>
        <v>0</v>
      </c>
      <c r="H79" s="156">
        <f>-'5.  2015-2020 LRAM'!AC950</f>
        <v>0</v>
      </c>
      <c r="I79" s="156">
        <f>-'5.  2015-2020 LRAM'!AD950</f>
        <v>0</v>
      </c>
      <c r="J79" s="156">
        <f>-'5.  2015-2020 LRAM'!AE950</f>
        <v>0</v>
      </c>
      <c r="K79" s="156">
        <f>-'5.  2015-2020 LRAM'!AF950</f>
        <v>0</v>
      </c>
      <c r="L79" s="156">
        <f>-'5.  2015-2020 LRAM'!AG950</f>
        <v>0</v>
      </c>
      <c r="M79" s="156">
        <f>-'5.  2015-2020 LRAM'!AH950</f>
        <v>0</v>
      </c>
      <c r="N79" s="156">
        <f>-'5.  2015-2020 LRAM'!AI950</f>
        <v>0</v>
      </c>
      <c r="O79" s="156">
        <f>-'5.  2015-2020 LRAM'!AJ950</f>
        <v>0</v>
      </c>
      <c r="P79" s="156">
        <f>-'5.  2015-2020 LRAM'!AK950</f>
        <v>0</v>
      </c>
      <c r="Q79" s="156">
        <f>-'5.  2015-2020 LRAM'!AL950</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LRAM'!Y1133</f>
        <v>0</v>
      </c>
      <c r="E81" s="156">
        <f>'5.  2015-2020 LRAM'!Z1133</f>
        <v>0</v>
      </c>
      <c r="F81" s="156">
        <f>'5.  2015-2020 LRAM'!AA1133</f>
        <v>0</v>
      </c>
      <c r="G81" s="156">
        <f>'5.  2015-2020 LRAM'!AB1133</f>
        <v>0</v>
      </c>
      <c r="H81" s="156">
        <f>'5.  2015-2020 LRAM'!AC1133</f>
        <v>0</v>
      </c>
      <c r="I81" s="156">
        <f>'5.  2015-2020 LRAM'!AD1133</f>
        <v>0</v>
      </c>
      <c r="J81" s="156">
        <f>'5.  2015-2020 LRAM'!AE1133</f>
        <v>0</v>
      </c>
      <c r="K81" s="156">
        <f>'5.  2015-2020 LRAM'!AF1133</f>
        <v>0</v>
      </c>
      <c r="L81" s="156">
        <f>'5.  2015-2020 LRAM'!AG1133</f>
        <v>0</v>
      </c>
      <c r="M81" s="156">
        <f>'5.  2015-2020 LRAM'!AH1133</f>
        <v>0</v>
      </c>
      <c r="N81" s="156">
        <f>'5.  2015-2020 LRAM'!AI1133</f>
        <v>0</v>
      </c>
      <c r="O81" s="156">
        <f>'5.  2015-2020 LRAM'!AJ1133</f>
        <v>0</v>
      </c>
      <c r="P81" s="156">
        <f>'5.  2015-2020 LRAM'!AK1133</f>
        <v>0</v>
      </c>
      <c r="Q81" s="156">
        <f>'5.  2015-2020 LRAM'!AL1133</f>
        <v>0</v>
      </c>
      <c r="R81" s="157">
        <f>SUM(D81:Q81)</f>
        <v>0</v>
      </c>
      <c r="U81" s="152"/>
      <c r="V81" s="153"/>
    </row>
    <row r="82" spans="2:22" s="163" customFormat="1">
      <c r="B82" s="154" t="s">
        <v>232</v>
      </c>
      <c r="C82" s="155"/>
      <c r="D82" s="156">
        <f>-'5.  2015-2020 LRAM'!Y1134</f>
        <v>0</v>
      </c>
      <c r="E82" s="156">
        <f>-'5.  2015-2020 LRAM'!Z1134</f>
        <v>0</v>
      </c>
      <c r="F82" s="156">
        <f>-'5.  2015-2020 LRAM'!AA1134</f>
        <v>0</v>
      </c>
      <c r="G82" s="156">
        <f>-'5.  2015-2020 LRAM'!AB1134</f>
        <v>0</v>
      </c>
      <c r="H82" s="156">
        <f>-'5.  2015-2020 LRAM'!AC1134</f>
        <v>0</v>
      </c>
      <c r="I82" s="156">
        <f>-'5.  2015-2020 LRAM'!AD1134</f>
        <v>0</v>
      </c>
      <c r="J82" s="156">
        <f>-'5.  2015-2020 LRAM'!AE1134</f>
        <v>0</v>
      </c>
      <c r="K82" s="156">
        <f>-'5.  2015-2020 LRAM'!AF1134</f>
        <v>0</v>
      </c>
      <c r="L82" s="156">
        <f>-'5.  2015-2020 LRAM'!AG1134</f>
        <v>0</v>
      </c>
      <c r="M82" s="156">
        <f>-'5.  2015-2020 LRAM'!AH1134</f>
        <v>0</v>
      </c>
      <c r="N82" s="156">
        <f>-'5.  2015-2020 LRAM'!AI1134</f>
        <v>0</v>
      </c>
      <c r="O82" s="156">
        <f>-'5.  2015-2020 LRAM'!AJ1134</f>
        <v>0</v>
      </c>
      <c r="P82" s="156">
        <f>-'5.  2015-2020 LRAM'!AK1134</f>
        <v>0</v>
      </c>
      <c r="Q82" s="156">
        <f>-'5.  2015-2020 LRAM'!AL1134</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801.49881453229</v>
      </c>
      <c r="E84" s="679">
        <f>'6.  Carrying Charges'!J162</f>
        <v>2052.0488503655811</v>
      </c>
      <c r="F84" s="679">
        <f>'6.  Carrying Charges'!K162</f>
        <v>100.21397958657738</v>
      </c>
      <c r="G84" s="679">
        <f>'6.  Carrying Charges'!L162</f>
        <v>311.03538377830301</v>
      </c>
      <c r="H84" s="679">
        <f>'6.  Carrying Charges'!M162</f>
        <v>-1455.407773717501</v>
      </c>
      <c r="I84" s="679">
        <f>'6.  Carrying Charges'!N162</f>
        <v>-33.525510037500013</v>
      </c>
      <c r="J84" s="679">
        <f>'6.  Carrying Charges'!O162</f>
        <v>0</v>
      </c>
      <c r="K84" s="679">
        <f>'6.  Carrying Charges'!P162</f>
        <v>2146.8920663705653</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3922.755810878316</v>
      </c>
      <c r="U84" s="152"/>
      <c r="V84" s="153"/>
    </row>
    <row r="85" spans="2:22" s="163" customFormat="1" ht="21.75" customHeight="1">
      <c r="B85" s="623" t="s">
        <v>240</v>
      </c>
      <c r="C85" s="624"/>
      <c r="D85" s="623">
        <f>SUM(D54:D77)+D84</f>
        <v>20817.191329019653</v>
      </c>
      <c r="E85" s="623">
        <f>SUM(E54:E77)+E84</f>
        <v>38023.451659303566</v>
      </c>
      <c r="F85" s="623">
        <f>SUM(F54:F77)+F84</f>
        <v>5126.9556557964015</v>
      </c>
      <c r="G85" s="623">
        <f>SUM(G54:G77)+G84</f>
        <v>5781.7532181469369</v>
      </c>
      <c r="H85" s="623">
        <f>SUM(H54:H77)+H84</f>
        <v>-22416.830173717502</v>
      </c>
      <c r="I85" s="623">
        <f t="shared" ref="I85:O85" si="2">SUM(I54:I77)+I84</f>
        <v>-516.4463100375001</v>
      </c>
      <c r="J85" s="623">
        <f t="shared" si="2"/>
        <v>0</v>
      </c>
      <c r="K85" s="623">
        <f t="shared" si="2"/>
        <v>43514.500906197936</v>
      </c>
      <c r="L85" s="623">
        <f t="shared" si="2"/>
        <v>0</v>
      </c>
      <c r="M85" s="623">
        <f t="shared" si="2"/>
        <v>0</v>
      </c>
      <c r="N85" s="623">
        <f>SUM(N54:N77)+N84</f>
        <v>0</v>
      </c>
      <c r="O85" s="623">
        <f t="shared" si="2"/>
        <v>0</v>
      </c>
      <c r="P85" s="623">
        <f>SUM(P54:P77)+P84</f>
        <v>0</v>
      </c>
      <c r="Q85" s="623">
        <f>SUM(Q54:Q77)+Q84</f>
        <v>0</v>
      </c>
      <c r="R85" s="623">
        <f>SUM(R54:R77)+R84</f>
        <v>90330.576284709474</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LRAM'!Y202:AL202)</f>
        <v>0</v>
      </c>
      <c r="H93" s="556">
        <f>SUM('5.  2015-2020 LRAM'!Y385:AL385)</f>
        <v>0</v>
      </c>
      <c r="I93" s="557">
        <f>SUM('5.  2015-2020 LRAM'!Y574:AL574)</f>
        <v>0</v>
      </c>
      <c r="J93" s="556">
        <f>SUM('5.  2015-2020 LRAM'!Y757:AL757)</f>
        <v>0</v>
      </c>
      <c r="K93" s="556">
        <f>SUM('5.  2015-2020 LRAM'!Y940:AL940)</f>
        <v>0</v>
      </c>
      <c r="L93" s="556">
        <f>SUM('5.  2015-2020 LRAM'!Y1123:AL1123)</f>
        <v>0</v>
      </c>
      <c r="M93" s="556">
        <f>SUM(C93:L93)</f>
        <v>0</v>
      </c>
      <c r="T93" s="197"/>
      <c r="U93" s="197"/>
    </row>
    <row r="94" spans="2:22" s="90" customFormat="1" ht="23.25" hidden="1" customHeight="1">
      <c r="B94" s="198">
        <v>2012</v>
      </c>
      <c r="C94" s="558"/>
      <c r="D94" s="557">
        <f>SUM('4.  2011-2014 LRAM'!Y260:AL260)</f>
        <v>0</v>
      </c>
      <c r="E94" s="556">
        <f>SUM('4.  2011-2014 LRAM'!Y389:AL389)</f>
        <v>1689.800890801167</v>
      </c>
      <c r="F94" s="557">
        <f>SUM('4.  2011-2014 LRAM'!Y518:AL518)</f>
        <v>2542.5636893830124</v>
      </c>
      <c r="G94" s="557">
        <f>SUM('5.  2015-2020 LRAM'!Y203:AL203)</f>
        <v>2428.9712951758988</v>
      </c>
      <c r="H94" s="556">
        <f>SUM('5.  2015-2020 LRAM'!Y386:AL386)</f>
        <v>1876.1248897510659</v>
      </c>
      <c r="I94" s="557">
        <f>SUM('5.  2015-2020 LRAM'!Y575:AL575)</f>
        <v>1086.0479053553829</v>
      </c>
      <c r="J94" s="556">
        <f>SUM('5.  2015-2020 LRAM'!Y758:AL758)</f>
        <v>880.98836478621138</v>
      </c>
      <c r="K94" s="556">
        <f>SUM('5.  2015-2020 LRAM'!Y941:AL941)</f>
        <v>0</v>
      </c>
      <c r="L94" s="556">
        <f>SUM('5.  2015-2020 LRAM'!Y1124:AL1124)</f>
        <v>0</v>
      </c>
      <c r="M94" s="556">
        <f>SUM(D94:L94)</f>
        <v>10504.497035252738</v>
      </c>
      <c r="T94" s="197"/>
      <c r="U94" s="197"/>
    </row>
    <row r="95" spans="2:22" s="90" customFormat="1" ht="23.25" hidden="1" customHeight="1">
      <c r="B95" s="198">
        <v>2013</v>
      </c>
      <c r="C95" s="559"/>
      <c r="D95" s="559"/>
      <c r="E95" s="557">
        <f>SUM('4.  2011-2014 LRAM'!Y390:AL390)</f>
        <v>2311.514565818442</v>
      </c>
      <c r="F95" s="557">
        <f>SUM('4.  2011-2014 LRAM'!Y519:AL519)</f>
        <v>3535.3011375515994</v>
      </c>
      <c r="G95" s="557">
        <f>SUM('5.  2015-2020 LRAM'!Y204:AL204)</f>
        <v>3493.3054101019839</v>
      </c>
      <c r="H95" s="556">
        <f>SUM('5.  2015-2020 LRAM'!Y387:AL387)</f>
        <v>2937.1482772288832</v>
      </c>
      <c r="I95" s="557">
        <f>SUM('5.  2015-2020 LRAM'!Y576:AL576)</f>
        <v>2044.749467129792</v>
      </c>
      <c r="J95" s="556">
        <f>SUM('5.  2015-2020 LRAM'!Y759:AL759)</f>
        <v>1637.5367546821385</v>
      </c>
      <c r="K95" s="556">
        <f>SUM('5.  2015-2020 LRAM'!Y942:AL942)</f>
        <v>0</v>
      </c>
      <c r="L95" s="556">
        <f>SUM('5.  2015-2020 LRAM'!Y1125:AL1125)</f>
        <v>0</v>
      </c>
      <c r="M95" s="556">
        <f>SUM(C95:L95)</f>
        <v>15959.555612512839</v>
      </c>
      <c r="T95" s="197"/>
      <c r="U95" s="197"/>
    </row>
    <row r="96" spans="2:22" s="90" customFormat="1" ht="23.25" hidden="1" customHeight="1">
      <c r="B96" s="198">
        <v>2014</v>
      </c>
      <c r="C96" s="559"/>
      <c r="D96" s="559"/>
      <c r="E96" s="559"/>
      <c r="F96" s="557">
        <f>SUM('4.  2011-2014 LRAM'!Y520:AL520)</f>
        <v>8357.221205851085</v>
      </c>
      <c r="G96" s="557">
        <f>SUM('5.  2015-2020 LRAM'!Y205:AL205)</f>
        <v>8119.1296759250563</v>
      </c>
      <c r="H96" s="556">
        <f>SUM('5.  2015-2020 LRAM'!Y388:AL388)</f>
        <v>7199.486504327072</v>
      </c>
      <c r="I96" s="557">
        <f>SUM('5.  2015-2020 LRAM'!Y577:AL577)</f>
        <v>6170.9245909606425</v>
      </c>
      <c r="J96" s="556">
        <f>SUM('5.  2015-2020 LRAM'!Y760:AL760)</f>
        <v>5263.8849199256856</v>
      </c>
      <c r="K96" s="556">
        <f>SUM('5.  2015-2020 LRAM'!Y943:AL943)</f>
        <v>0</v>
      </c>
      <c r="L96" s="556">
        <f>SUM('5.  2015-2020 LRAM'!Y1126:AL1126)</f>
        <v>0</v>
      </c>
      <c r="M96" s="556">
        <f>SUM(F96:L96)</f>
        <v>35110.646896989543</v>
      </c>
      <c r="T96" s="197"/>
      <c r="U96" s="197"/>
    </row>
    <row r="97" spans="2:21" s="90" customFormat="1" ht="23.25" hidden="1" customHeight="1">
      <c r="B97" s="198">
        <v>2015</v>
      </c>
      <c r="C97" s="559"/>
      <c r="D97" s="559"/>
      <c r="E97" s="559"/>
      <c r="F97" s="559"/>
      <c r="G97" s="557">
        <f>SUM('5.  2015-2020 LRAM'!Y206:AL206)</f>
        <v>8211.5867607959281</v>
      </c>
      <c r="H97" s="556">
        <f>SUM('5.  2015-2020 LRAM'!Y389:AL389)</f>
        <v>19834.241031306512</v>
      </c>
      <c r="I97" s="557">
        <f>SUM('5.  2015-2020 LRAM'!Y578:AL578)</f>
        <v>19220.963743711833</v>
      </c>
      <c r="J97" s="556">
        <f>SUM('5.  2015-2020 LRAM'!Y761:AL761)</f>
        <v>18707.643438579762</v>
      </c>
      <c r="K97" s="556">
        <f>SUM('5.  2015-2020 LRAM'!Y944:AL944)</f>
        <v>0</v>
      </c>
      <c r="L97" s="556">
        <f>SUM('5.  2015-2020 LRAM'!Y1127:AL1127)</f>
        <v>0</v>
      </c>
      <c r="M97" s="556">
        <f>SUM(G97:L97)</f>
        <v>65974.43497439404</v>
      </c>
      <c r="T97" s="197"/>
      <c r="U97" s="197"/>
    </row>
    <row r="98" spans="2:21" s="90" customFormat="1" ht="23.25" hidden="1" customHeight="1">
      <c r="B98" s="198">
        <v>2016</v>
      </c>
      <c r="C98" s="559"/>
      <c r="D98" s="559"/>
      <c r="E98" s="559"/>
      <c r="F98" s="559"/>
      <c r="G98" s="559"/>
      <c r="H98" s="556">
        <f>SUM('5.  2015-2020 LRAM'!Y390:AL390)</f>
        <v>10661.335149149412</v>
      </c>
      <c r="I98" s="557">
        <f>SUM('5.  2015-2020 LRAM'!Y579:AL579)</f>
        <v>8884.4341906865939</v>
      </c>
      <c r="J98" s="556">
        <f>SUM('5.  2015-2020 LRAM'!Y762:AL762)</f>
        <v>7057.2193946530278</v>
      </c>
      <c r="K98" s="556">
        <f>SUM('5.  2015-2020 LRAM'!Y945:AL945)</f>
        <v>0</v>
      </c>
      <c r="L98" s="556">
        <f>SUM('5.  2015-2020 LRAM'!Y1128:AL1128)</f>
        <v>0</v>
      </c>
      <c r="M98" s="556">
        <f>SUM(H98:L98)</f>
        <v>26602.988734489034</v>
      </c>
      <c r="T98" s="197"/>
      <c r="U98" s="197"/>
    </row>
    <row r="99" spans="2:21" s="90" customFormat="1" ht="23.25" hidden="1" customHeight="1">
      <c r="B99" s="198">
        <v>2017</v>
      </c>
      <c r="C99" s="559"/>
      <c r="D99" s="559"/>
      <c r="E99" s="559"/>
      <c r="F99" s="559"/>
      <c r="G99" s="559"/>
      <c r="H99" s="559"/>
      <c r="I99" s="556">
        <f>SUM('5.  2015-2020 LRAM'!Y580:AL580)</f>
        <v>13206.083111300935</v>
      </c>
      <c r="J99" s="556">
        <f>SUM('5.  2015-2020 LRAM'!Y763:AL763)</f>
        <v>8795.683696905231</v>
      </c>
      <c r="K99" s="556">
        <f>SUM('5.  2015-2020 LRAM'!Y946:AL946)</f>
        <v>0</v>
      </c>
      <c r="L99" s="556">
        <f>SUM('5.  2015-2020 LRAM'!Y1129:AL1129)</f>
        <v>0</v>
      </c>
      <c r="M99" s="556">
        <f>SUM(I99:L99)</f>
        <v>22001.766808206165</v>
      </c>
      <c r="T99" s="197"/>
      <c r="U99" s="197"/>
    </row>
    <row r="100" spans="2:21" s="90" customFormat="1" ht="23.25" hidden="1" customHeight="1">
      <c r="B100" s="198">
        <v>2018</v>
      </c>
      <c r="C100" s="559"/>
      <c r="D100" s="559"/>
      <c r="E100" s="559"/>
      <c r="F100" s="559"/>
      <c r="G100" s="559"/>
      <c r="H100" s="559"/>
      <c r="I100" s="559"/>
      <c r="J100" s="556">
        <f>SUM('5.  2015-2020 LRAM'!Y764:AL764)</f>
        <v>6251.2508119868235</v>
      </c>
      <c r="K100" s="556">
        <f>SUM('5.  2015-2020 LRAM'!Y947:AL947)</f>
        <v>0</v>
      </c>
      <c r="L100" s="556">
        <f>SUM('5.  2015-2020 LRAM'!Y1130:AL1130)</f>
        <v>0</v>
      </c>
      <c r="M100" s="556">
        <f>SUM(J100:L100)</f>
        <v>6251.2508119868235</v>
      </c>
      <c r="T100" s="197"/>
      <c r="U100" s="197"/>
    </row>
    <row r="101" spans="2:21" s="90" customFormat="1" ht="23.25" hidden="1" customHeight="1">
      <c r="B101" s="198">
        <v>2019</v>
      </c>
      <c r="C101" s="559"/>
      <c r="D101" s="559"/>
      <c r="E101" s="559"/>
      <c r="F101" s="559"/>
      <c r="G101" s="559"/>
      <c r="H101" s="559"/>
      <c r="I101" s="559"/>
      <c r="J101" s="559"/>
      <c r="K101" s="556">
        <f>SUM('5.  2015-2020 LRAM'!Y948:AL948)</f>
        <v>0</v>
      </c>
      <c r="L101" s="556">
        <f>SUM('5.  2015-2020 LRAM'!Y1131:AL1131)</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LRAM'!Y1132:AL1132)</f>
        <v>0</v>
      </c>
      <c r="M102" s="558">
        <f>L102</f>
        <v>0</v>
      </c>
      <c r="T102" s="197"/>
      <c r="U102" s="197"/>
    </row>
    <row r="103" spans="2:21" s="196" customFormat="1" ht="24" hidden="1" customHeight="1">
      <c r="B103" s="571" t="s">
        <v>518</v>
      </c>
      <c r="C103" s="555">
        <f>C93</f>
        <v>0</v>
      </c>
      <c r="D103" s="556">
        <f>D93+D94</f>
        <v>0</v>
      </c>
      <c r="E103" s="556">
        <f>E93+E94+E95</f>
        <v>4001.315456619609</v>
      </c>
      <c r="F103" s="556">
        <f>F93+F94+F95+F96</f>
        <v>14435.086032785697</v>
      </c>
      <c r="G103" s="556">
        <f>G93+G94+G95+G96+G97</f>
        <v>22252.993141998864</v>
      </c>
      <c r="H103" s="556">
        <f>H93+H94+H95+H96+H97+H98</f>
        <v>42508.335851762946</v>
      </c>
      <c r="I103" s="556">
        <f>I93+I94+I95+I96+I97+I98+I99</f>
        <v>50613.203009145182</v>
      </c>
      <c r="J103" s="556">
        <f>J93+J94+J95+J96+J97+J98+J99+J100</f>
        <v>48594.207381518878</v>
      </c>
      <c r="K103" s="556">
        <f>K93+K94+K95+K96+K97+K98+K99+K100+K101</f>
        <v>0</v>
      </c>
      <c r="L103" s="556">
        <f>SUM(L93:L102)</f>
        <v>0</v>
      </c>
      <c r="M103" s="556">
        <f>SUM(M93:M102)</f>
        <v>182405.14087383117</v>
      </c>
      <c r="T103" s="199"/>
      <c r="U103" s="199"/>
    </row>
    <row r="104" spans="2:21" s="27" customFormat="1" ht="24.75" hidden="1" customHeight="1">
      <c r="B104" s="572" t="s">
        <v>517</v>
      </c>
      <c r="C104" s="554">
        <f>'4.  2011-2014 LRAM'!AM132</f>
        <v>0</v>
      </c>
      <c r="D104" s="554">
        <f>'4.  2011-2014 LRAM'!AM262</f>
        <v>0</v>
      </c>
      <c r="E104" s="554">
        <f>'4.  2011-2014 LRAM'!AM392</f>
        <v>12378.480599999999</v>
      </c>
      <c r="F104" s="554">
        <f>'4.  2011-2014 LRAM'!AM522</f>
        <v>18713.375200000002</v>
      </c>
      <c r="G104" s="554">
        <f>'5.  2015-2020 LRAM'!AM208</f>
        <v>18890.448400000001</v>
      </c>
      <c r="H104" s="554">
        <f>'5.  2015-2020 LRAM'!AM392</f>
        <v>17454.859200000003</v>
      </c>
      <c r="I104" s="554">
        <f>'5.  2015-2020 LRAM'!AM582</f>
        <v>15351.777400000003</v>
      </c>
      <c r="J104" s="554">
        <f>'5.  2015-2020 LRAM'!AM766</f>
        <v>13208.3796</v>
      </c>
      <c r="K104" s="554">
        <f>'5.  2015-2020 LRAM'!AM950</f>
        <v>0</v>
      </c>
      <c r="L104" s="554">
        <f>'5.  2015-2020 LRAM'!AM1134</f>
        <v>0</v>
      </c>
      <c r="M104" s="556">
        <f>SUM(C104:L104)</f>
        <v>95997.320400000011</v>
      </c>
      <c r="T104" s="89"/>
      <c r="U104" s="89"/>
    </row>
    <row r="105" spans="2:21" ht="24.75" hidden="1" customHeight="1">
      <c r="B105" s="572" t="s">
        <v>43</v>
      </c>
      <c r="C105" s="554">
        <f>'6.  Carrying Charges'!W27</f>
        <v>0</v>
      </c>
      <c r="D105" s="554">
        <f>'6.  Carrying Charges'!W42</f>
        <v>0</v>
      </c>
      <c r="E105" s="554">
        <f>'6.  Carrying Charges'!W57</f>
        <v>-56.441150153525385</v>
      </c>
      <c r="F105" s="554">
        <f>'6.  Carrying Charges'!W72</f>
        <v>-208.41045102532348</v>
      </c>
      <c r="G105" s="554">
        <f>'6.  Carrying Charges'!W87</f>
        <v>-342.11471778105857</v>
      </c>
      <c r="H105" s="554">
        <f>'6.  Carrying Charges'!W102</f>
        <v>-318.02544491630778</v>
      </c>
      <c r="I105" s="554">
        <f>'6.  Carrying Charges'!W117</f>
        <v>78.262235535425589</v>
      </c>
      <c r="J105" s="554">
        <f>'6.  Carrying Charges'!W132</f>
        <v>1352.8432169524533</v>
      </c>
      <c r="K105" s="554">
        <f>'6.  Carrying Charges'!W147</f>
        <v>3294.8589821018109</v>
      </c>
      <c r="L105" s="554">
        <f>'6.  Carrying Charges'!W162</f>
        <v>3922.7558108783182</v>
      </c>
      <c r="M105" s="556">
        <f>SUM(C105:L105)</f>
        <v>7723.7284815917928</v>
      </c>
    </row>
    <row r="106" spans="2:21" ht="23.25" hidden="1" customHeight="1">
      <c r="B106" s="571" t="s">
        <v>26</v>
      </c>
      <c r="C106" s="554">
        <f>C103-C104+C105</f>
        <v>0</v>
      </c>
      <c r="D106" s="554">
        <f t="shared" ref="D106:J106" si="3">D103-D104+D105</f>
        <v>0</v>
      </c>
      <c r="E106" s="554">
        <f t="shared" si="3"/>
        <v>-8433.6062935339141</v>
      </c>
      <c r="F106" s="554">
        <f t="shared" si="3"/>
        <v>-4486.6996182396288</v>
      </c>
      <c r="G106" s="554">
        <f t="shared" si="3"/>
        <v>3020.4300242178047</v>
      </c>
      <c r="H106" s="554">
        <f t="shared" si="3"/>
        <v>24735.451206846636</v>
      </c>
      <c r="I106" s="554">
        <f t="shared" si="3"/>
        <v>35339.687844680608</v>
      </c>
      <c r="J106" s="554">
        <f t="shared" si="3"/>
        <v>36738.670998471331</v>
      </c>
      <c r="K106" s="554">
        <f>K103-K104+K105</f>
        <v>3294.8589821018109</v>
      </c>
      <c r="L106" s="554">
        <f>L103-L104+L105</f>
        <v>3922.7558108783182</v>
      </c>
      <c r="M106" s="554">
        <f>M103-M104+M105</f>
        <v>94131.548955422957</v>
      </c>
    </row>
    <row r="107" spans="2:21" hidden="1"/>
    <row r="108" spans="2:21">
      <c r="B108" s="589" t="s">
        <v>525</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zoomScale="80" zoomScaleNormal="80" workbookViewId="0">
      <selection activeCell="G44" sqref="G44:H44"/>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550</v>
      </c>
    </row>
    <row r="19" spans="2:8" ht="15.75">
      <c r="B19" s="537" t="s">
        <v>615</v>
      </c>
    </row>
    <row r="20" spans="2:8" ht="13.5" customHeight="1"/>
    <row r="21" spans="2:8" ht="41.1" customHeight="1">
      <c r="B21" s="806" t="s">
        <v>678</v>
      </c>
      <c r="C21" s="806"/>
      <c r="D21" s="806"/>
      <c r="E21" s="806"/>
      <c r="F21" s="806"/>
      <c r="G21" s="806"/>
      <c r="H21" s="806"/>
    </row>
    <row r="23" spans="2:8" s="609" customFormat="1" ht="15.75">
      <c r="B23" s="619" t="s">
        <v>545</v>
      </c>
      <c r="C23" s="619" t="s">
        <v>560</v>
      </c>
      <c r="D23" s="619" t="s">
        <v>544</v>
      </c>
      <c r="E23" s="815" t="s">
        <v>34</v>
      </c>
      <c r="F23" s="816"/>
      <c r="G23" s="815" t="s">
        <v>543</v>
      </c>
      <c r="H23" s="816"/>
    </row>
    <row r="24" spans="2:8">
      <c r="B24" s="608">
        <v>1</v>
      </c>
      <c r="C24" s="644" t="s">
        <v>169</v>
      </c>
      <c r="D24" s="607" t="s">
        <v>746</v>
      </c>
      <c r="E24" s="811" t="s">
        <v>747</v>
      </c>
      <c r="F24" s="812"/>
      <c r="G24" s="813" t="s">
        <v>748</v>
      </c>
      <c r="H24" s="814"/>
    </row>
    <row r="25" spans="2:8">
      <c r="B25" s="608">
        <v>2</v>
      </c>
      <c r="C25" s="644" t="s">
        <v>369</v>
      </c>
      <c r="D25" s="607" t="s">
        <v>749</v>
      </c>
      <c r="E25" s="811" t="s">
        <v>750</v>
      </c>
      <c r="F25" s="812"/>
      <c r="G25" s="813" t="s">
        <v>751</v>
      </c>
      <c r="H25" s="814"/>
    </row>
    <row r="26" spans="2:8">
      <c r="B26" s="608">
        <v>3</v>
      </c>
      <c r="C26" s="644" t="s">
        <v>369</v>
      </c>
      <c r="D26" s="607" t="s">
        <v>752</v>
      </c>
      <c r="E26" s="811" t="s">
        <v>753</v>
      </c>
      <c r="F26" s="812"/>
      <c r="G26" s="813" t="s">
        <v>754</v>
      </c>
      <c r="H26" s="814"/>
    </row>
    <row r="27" spans="2:8">
      <c r="B27" s="608">
        <v>4</v>
      </c>
      <c r="C27" s="644" t="s">
        <v>369</v>
      </c>
      <c r="D27" s="607" t="s">
        <v>755</v>
      </c>
      <c r="E27" s="811" t="s">
        <v>756</v>
      </c>
      <c r="F27" s="812"/>
      <c r="G27" s="813" t="s">
        <v>757</v>
      </c>
      <c r="H27" s="814"/>
    </row>
    <row r="28" spans="2:8">
      <c r="B28" s="608">
        <v>5</v>
      </c>
      <c r="C28" s="644" t="s">
        <v>370</v>
      </c>
      <c r="D28" s="607" t="s">
        <v>758</v>
      </c>
      <c r="E28" s="811" t="s">
        <v>759</v>
      </c>
      <c r="F28" s="812"/>
      <c r="G28" s="813" t="s">
        <v>760</v>
      </c>
      <c r="H28" s="814"/>
    </row>
    <row r="29" spans="2:8">
      <c r="B29" s="608">
        <v>6</v>
      </c>
      <c r="C29" s="644" t="s">
        <v>761</v>
      </c>
      <c r="D29" s="607" t="s">
        <v>762</v>
      </c>
      <c r="E29" s="811" t="s">
        <v>763</v>
      </c>
      <c r="F29" s="812"/>
      <c r="G29" s="813" t="s">
        <v>754</v>
      </c>
      <c r="H29" s="814"/>
    </row>
    <row r="30" spans="2:8">
      <c r="B30" s="608">
        <v>7</v>
      </c>
      <c r="C30" s="644"/>
      <c r="D30" s="607"/>
      <c r="E30" s="811"/>
      <c r="F30" s="812"/>
      <c r="G30" s="813"/>
      <c r="H30" s="814"/>
    </row>
    <row r="31" spans="2:8">
      <c r="B31" s="608">
        <v>8</v>
      </c>
      <c r="C31" s="644"/>
      <c r="D31" s="607"/>
      <c r="E31" s="811"/>
      <c r="F31" s="812"/>
      <c r="G31" s="813"/>
      <c r="H31" s="814"/>
    </row>
    <row r="32" spans="2:8">
      <c r="B32" s="608">
        <v>9</v>
      </c>
      <c r="C32" s="644"/>
      <c r="D32" s="607"/>
      <c r="E32" s="811"/>
      <c r="F32" s="812"/>
      <c r="G32" s="813"/>
      <c r="H32" s="814"/>
    </row>
    <row r="33" spans="2:8">
      <c r="B33" s="608">
        <v>10</v>
      </c>
      <c r="C33" s="644"/>
      <c r="D33" s="607"/>
      <c r="E33" s="811"/>
      <c r="F33" s="812"/>
      <c r="G33" s="813"/>
      <c r="H33" s="814"/>
    </row>
    <row r="34" spans="2:8">
      <c r="B34" s="608" t="s">
        <v>479</v>
      </c>
      <c r="C34" s="644"/>
      <c r="D34" s="607"/>
      <c r="E34" s="811"/>
      <c r="F34" s="812"/>
      <c r="G34" s="813"/>
      <c r="H34" s="814"/>
    </row>
    <row r="36" spans="2:8" ht="30.75" customHeight="1">
      <c r="B36" s="537" t="s">
        <v>611</v>
      </c>
    </row>
    <row r="37" spans="2:8" ht="23.25" customHeight="1">
      <c r="B37" s="568" t="s">
        <v>616</v>
      </c>
      <c r="C37" s="605"/>
      <c r="D37" s="605"/>
      <c r="E37" s="605"/>
      <c r="F37" s="605"/>
      <c r="G37" s="605"/>
      <c r="H37" s="605"/>
    </row>
    <row r="39" spans="2:8" s="90" customFormat="1" ht="15.75">
      <c r="B39" s="619" t="s">
        <v>545</v>
      </c>
      <c r="C39" s="619" t="s">
        <v>560</v>
      </c>
      <c r="D39" s="619" t="s">
        <v>544</v>
      </c>
      <c r="E39" s="815" t="s">
        <v>34</v>
      </c>
      <c r="F39" s="816"/>
      <c r="G39" s="815" t="s">
        <v>543</v>
      </c>
      <c r="H39" s="816"/>
    </row>
    <row r="40" spans="2:8">
      <c r="B40" s="608">
        <v>1</v>
      </c>
      <c r="C40" s="644" t="s">
        <v>549</v>
      </c>
      <c r="D40" s="607" t="s">
        <v>765</v>
      </c>
      <c r="E40" s="811" t="s">
        <v>766</v>
      </c>
      <c r="F40" s="812"/>
      <c r="G40" s="813" t="s">
        <v>767</v>
      </c>
      <c r="H40" s="814"/>
    </row>
    <row r="41" spans="2:8">
      <c r="B41" s="608">
        <v>2</v>
      </c>
      <c r="C41" s="644" t="s">
        <v>761</v>
      </c>
      <c r="D41" s="607" t="s">
        <v>776</v>
      </c>
      <c r="E41" s="811" t="s">
        <v>777</v>
      </c>
      <c r="F41" s="812"/>
      <c r="G41" s="813" t="s">
        <v>784</v>
      </c>
      <c r="H41" s="814"/>
    </row>
    <row r="42" spans="2:8">
      <c r="B42" s="608">
        <v>3</v>
      </c>
      <c r="C42" s="644" t="s">
        <v>369</v>
      </c>
      <c r="D42" s="607" t="s">
        <v>775</v>
      </c>
      <c r="E42" s="811" t="s">
        <v>778</v>
      </c>
      <c r="F42" s="812"/>
      <c r="G42" s="813" t="s">
        <v>795</v>
      </c>
      <c r="H42" s="814"/>
    </row>
    <row r="43" spans="2:8">
      <c r="B43" s="608">
        <v>4</v>
      </c>
      <c r="C43" s="644" t="s">
        <v>368</v>
      </c>
      <c r="D43" s="607" t="s">
        <v>780</v>
      </c>
      <c r="E43" s="811" t="s">
        <v>796</v>
      </c>
      <c r="F43" s="812"/>
      <c r="G43" s="813" t="s">
        <v>797</v>
      </c>
      <c r="H43" s="814"/>
    </row>
    <row r="44" spans="2:8">
      <c r="B44" s="608">
        <v>5</v>
      </c>
      <c r="C44" s="644" t="s">
        <v>368</v>
      </c>
      <c r="D44" s="607" t="s">
        <v>781</v>
      </c>
      <c r="E44" s="811" t="s">
        <v>782</v>
      </c>
      <c r="F44" s="812"/>
      <c r="G44" s="813" t="s">
        <v>783</v>
      </c>
      <c r="H44" s="814"/>
    </row>
    <row r="45" spans="2:8">
      <c r="B45" s="608">
        <v>6</v>
      </c>
      <c r="C45" s="644" t="s">
        <v>368</v>
      </c>
      <c r="D45" s="607" t="s">
        <v>785</v>
      </c>
      <c r="E45" s="811" t="s">
        <v>787</v>
      </c>
      <c r="F45" s="812"/>
      <c r="G45" s="811" t="s">
        <v>786</v>
      </c>
      <c r="H45" s="812"/>
    </row>
    <row r="46" spans="2:8">
      <c r="B46" s="608">
        <v>7</v>
      </c>
      <c r="C46" s="644" t="s">
        <v>761</v>
      </c>
      <c r="D46" s="607" t="s">
        <v>791</v>
      </c>
      <c r="E46" s="811" t="s">
        <v>793</v>
      </c>
      <c r="F46" s="812"/>
      <c r="G46" s="813" t="s">
        <v>794</v>
      </c>
      <c r="H46" s="814"/>
    </row>
    <row r="47" spans="2:8">
      <c r="B47" s="608">
        <v>8</v>
      </c>
      <c r="C47" s="644"/>
      <c r="D47" s="607"/>
      <c r="E47" s="811"/>
      <c r="F47" s="812"/>
      <c r="G47" s="813"/>
      <c r="H47" s="814"/>
    </row>
    <row r="48" spans="2:8">
      <c r="B48" s="608">
        <v>9</v>
      </c>
      <c r="C48" s="644"/>
      <c r="D48" s="607"/>
      <c r="E48" s="811"/>
      <c r="F48" s="812"/>
      <c r="G48" s="813"/>
      <c r="H48" s="814"/>
    </row>
    <row r="49" spans="2:8">
      <c r="B49" s="608">
        <v>10</v>
      </c>
      <c r="C49" s="644"/>
      <c r="D49" s="607"/>
      <c r="E49" s="811"/>
      <c r="F49" s="812"/>
      <c r="G49" s="813"/>
      <c r="H49" s="814"/>
    </row>
    <row r="50" spans="2:8">
      <c r="B50" s="608" t="s">
        <v>479</v>
      </c>
      <c r="C50" s="644"/>
      <c r="D50" s="607"/>
      <c r="E50" s="811"/>
      <c r="F50" s="812"/>
      <c r="G50" s="813"/>
      <c r="H50" s="814"/>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C30:C34 C24:C28 C40 C42:C45 C47:C50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8" zoomScale="80" zoomScaleNormal="80" workbookViewId="0">
      <selection activeCell="E39" sqref="E39"/>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42578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2009</v>
      </c>
    </row>
    <row r="10" spans="2:17" s="17" customFormat="1" ht="16.5" customHeight="1"/>
    <row r="11" spans="2:17" s="17" customFormat="1" ht="36.75" customHeight="1">
      <c r="B11" s="817" t="s">
        <v>562</v>
      </c>
      <c r="C11" s="817"/>
      <c r="D11" s="817"/>
      <c r="E11" s="817"/>
      <c r="F11" s="817"/>
      <c r="G11" s="817"/>
      <c r="H11" s="817"/>
      <c r="I11" s="817"/>
      <c r="J11" s="817"/>
      <c r="K11" s="817"/>
      <c r="L11" s="817"/>
      <c r="M11" s="817"/>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to 499 kW</v>
      </c>
      <c r="G13" s="243" t="str">
        <f>'1.  LRAMVA Summary'!G52</f>
        <v>GS 500 to 4,999 kW</v>
      </c>
      <c r="H13" s="243" t="str">
        <f>'1.  LRAMVA Summary'!H52</f>
        <v>Large Use</v>
      </c>
      <c r="I13" s="243" t="str">
        <f>'1.  LRAMVA Summary'!I52</f>
        <v>Unmetered Scattered Load</v>
      </c>
      <c r="J13" s="243" t="str">
        <f>'1.  LRAMVA Summary'!J52</f>
        <v>Sentinel Lighting</v>
      </c>
      <c r="K13" s="243" t="str">
        <f>'1.  LRAMVA Summary'!K52</f>
        <v>Street Lighting</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kWh</v>
      </c>
      <c r="J14" s="579" t="str">
        <f>'1.  LRAMVA Summary'!J53</f>
        <v>kW</v>
      </c>
      <c r="K14" s="579" t="str">
        <f>'1.  LRAMVA Summary'!K53</f>
        <v>kW</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0</v>
      </c>
      <c r="D15" s="451"/>
      <c r="E15" s="451"/>
      <c r="F15" s="451"/>
      <c r="G15" s="451"/>
      <c r="H15" s="451"/>
      <c r="I15" s="451"/>
      <c r="J15" s="451"/>
      <c r="K15" s="451"/>
      <c r="L15" s="451"/>
      <c r="M15" s="451"/>
      <c r="N15" s="451"/>
      <c r="O15" s="451"/>
      <c r="P15" s="452"/>
      <c r="Q15" s="452"/>
    </row>
    <row r="16" spans="2:17" s="456" customFormat="1" ht="15.75" customHeight="1">
      <c r="B16" s="461" t="s">
        <v>28</v>
      </c>
      <c r="C16" s="626">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672</v>
      </c>
      <c r="C20" s="453" t="s">
        <v>743</v>
      </c>
      <c r="D20" s="454"/>
    </row>
    <row r="21" spans="2:17" s="438" customFormat="1" ht="21" customHeight="1">
      <c r="B21" s="460" t="s">
        <v>366</v>
      </c>
      <c r="C21" s="453" t="s">
        <v>744</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2013</v>
      </c>
    </row>
    <row r="25" spans="2:17" s="2" customFormat="1" ht="15.75" customHeight="1">
      <c r="D25" s="20"/>
    </row>
    <row r="26" spans="2:17" s="2" customFormat="1" ht="42" customHeight="1">
      <c r="B26" s="817" t="s">
        <v>561</v>
      </c>
      <c r="C26" s="817"/>
      <c r="D26" s="817"/>
      <c r="E26" s="817"/>
      <c r="F26" s="817"/>
      <c r="G26" s="817"/>
      <c r="H26" s="817"/>
      <c r="I26" s="817"/>
      <c r="J26" s="817"/>
      <c r="K26" s="817"/>
      <c r="L26" s="817"/>
      <c r="M26" s="817"/>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to 499 kW</v>
      </c>
      <c r="G28" s="243" t="str">
        <f>'1.  LRAMVA Summary'!G52</f>
        <v>GS 500 to 4,999 kW</v>
      </c>
      <c r="H28" s="243" t="str">
        <f>'1.  LRAMVA Summary'!H52</f>
        <v>Large Use</v>
      </c>
      <c r="I28" s="243" t="str">
        <f>'1.  LRAMVA Summary'!I52</f>
        <v>Unmetered Scattered Load</v>
      </c>
      <c r="J28" s="243" t="str">
        <f>'1.  LRAMVA Summary'!J52</f>
        <v>Sentinel Lighting</v>
      </c>
      <c r="K28" s="243" t="str">
        <f>'1.  LRAMVA Summary'!K52</f>
        <v>Street Lighting</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kWh</v>
      </c>
      <c r="J29" s="579" t="str">
        <f>'1.  LRAMVA Summary'!J53</f>
        <v>kW</v>
      </c>
      <c r="K29" s="579" t="str">
        <f>'1.  LRAMVA Summary'!K53</f>
        <v>kW</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2112142</v>
      </c>
      <c r="D30" s="770">
        <v>384476</v>
      </c>
      <c r="E30" s="770">
        <v>220568</v>
      </c>
      <c r="F30" s="770">
        <v>321486</v>
      </c>
      <c r="G30" s="770">
        <v>217188</v>
      </c>
      <c r="H30" s="770">
        <v>950446</v>
      </c>
      <c r="I30" s="770">
        <v>1294</v>
      </c>
      <c r="J30" s="770">
        <v>238</v>
      </c>
      <c r="K30" s="770">
        <v>16446</v>
      </c>
      <c r="L30" s="462"/>
      <c r="M30" s="462"/>
      <c r="N30" s="462"/>
      <c r="O30" s="462"/>
      <c r="P30" s="462"/>
      <c r="Q30" s="452"/>
    </row>
    <row r="31" spans="2:17" s="463" customFormat="1" ht="15" customHeight="1">
      <c r="B31" s="461" t="s">
        <v>28</v>
      </c>
      <c r="C31" s="626">
        <f>SUM(D31:Q31)</f>
        <v>3640</v>
      </c>
      <c r="D31" s="771"/>
      <c r="E31" s="771"/>
      <c r="F31" s="770">
        <v>958</v>
      </c>
      <c r="G31" s="770">
        <v>522</v>
      </c>
      <c r="H31" s="770">
        <v>2118</v>
      </c>
      <c r="I31" s="771"/>
      <c r="J31" s="771"/>
      <c r="K31" s="770">
        <v>42</v>
      </c>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384476</v>
      </c>
      <c r="E33" s="192">
        <f>IF(E29="kw",HLOOKUP(E29,E29:E31,3,FALSE),HLOOKUP(E29,E29:E31,2,FALSE))</f>
        <v>220568</v>
      </c>
      <c r="F33" s="192">
        <f>IF(F29="kw",HLOOKUP(F29,F29:F31,3,FALSE),HLOOKUP(F29,F29:F31,2,FALSE))</f>
        <v>958</v>
      </c>
      <c r="G33" s="192">
        <f>IF(G29="kw",HLOOKUP(G29,G29:G31,3,FALSE),HLOOKUP(G29,G29:G31,2,FALSE))</f>
        <v>522</v>
      </c>
      <c r="H33" s="192">
        <f t="shared" ref="H33:Q33" si="2">IF(H29="kw",HLOOKUP(H29,H29:H31,3,FALSE),HLOOKUP(H29,H29:H31,2,FALSE))</f>
        <v>2118</v>
      </c>
      <c r="I33" s="192">
        <f t="shared" si="2"/>
        <v>1294</v>
      </c>
      <c r="J33" s="192">
        <f t="shared" si="2"/>
        <v>0</v>
      </c>
      <c r="K33" s="192">
        <f t="shared" si="2"/>
        <v>42</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672</v>
      </c>
      <c r="C35" s="453" t="s">
        <v>717</v>
      </c>
      <c r="D35" s="454"/>
      <c r="E35" s="93"/>
      <c r="F35" s="93"/>
      <c r="G35" s="93"/>
      <c r="H35" s="93"/>
      <c r="I35" s="93"/>
      <c r="J35" s="93"/>
      <c r="K35" s="93"/>
      <c r="L35" s="93"/>
      <c r="M35" s="93"/>
      <c r="N35" s="93"/>
      <c r="O35" s="93"/>
      <c r="P35" s="93"/>
      <c r="Q35" s="93"/>
    </row>
    <row r="36" spans="2:32" s="438" customFormat="1" ht="21" customHeight="1">
      <c r="B36" s="460" t="s">
        <v>366</v>
      </c>
      <c r="C36" s="772" t="s">
        <v>789</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817" t="s">
        <v>609</v>
      </c>
      <c r="C40" s="817"/>
      <c r="D40" s="817"/>
      <c r="E40" s="817"/>
      <c r="F40" s="817"/>
      <c r="G40" s="817"/>
      <c r="H40" s="817"/>
      <c r="I40" s="817"/>
      <c r="J40" s="817"/>
      <c r="K40" s="817"/>
      <c r="L40" s="817"/>
      <c r="M40" s="817"/>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606</v>
      </c>
      <c r="D42" s="243" t="str">
        <f>'1.  LRAMVA Summary'!D52</f>
        <v>Residential</v>
      </c>
      <c r="E42" s="243" t="str">
        <f>'1.  LRAMVA Summary'!E52</f>
        <v>GS&lt;50 kW</v>
      </c>
      <c r="F42" s="243" t="str">
        <f>'1.  LRAMVA Summary'!F52</f>
        <v>GS 50 to 499 kW</v>
      </c>
      <c r="G42" s="243" t="str">
        <f>'1.  LRAMVA Summary'!G52</f>
        <v>GS 500 to 4,999 kW</v>
      </c>
      <c r="H42" s="243" t="str">
        <f>'1.  LRAMVA Summary'!H52</f>
        <v>Large Use</v>
      </c>
      <c r="I42" s="243" t="str">
        <f>'1.  LRAMVA Summary'!I52</f>
        <v>Unmetered Scattered Load</v>
      </c>
      <c r="J42" s="243" t="str">
        <f>'1.  LRAMVA Summary'!J52</f>
        <v>Sentinel Lighting</v>
      </c>
      <c r="K42" s="243" t="str">
        <f>'1.  LRAMVA Summary'!K52</f>
        <v>Street Lighting</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kWh</v>
      </c>
      <c r="J43" s="583" t="str">
        <f>'1.  LRAMVA Summary'!J53</f>
        <v>kW</v>
      </c>
      <c r="K43" s="583" t="str">
        <f>'1.  LRAMVA Summary'!K53</f>
        <v>kW</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v>2009</v>
      </c>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v>2009</v>
      </c>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v>2013</v>
      </c>
      <c r="D46" s="190">
        <f t="shared" ref="D46:Q46" si="5">IF(ISBLANK($C$46),0,IF($C$46=$D$9,HLOOKUP(D43,D14:D18,5,FALSE),HLOOKUP(D43,D29:D33,5,FALSE)))</f>
        <v>384476</v>
      </c>
      <c r="E46" s="190">
        <f t="shared" si="5"/>
        <v>220568</v>
      </c>
      <c r="F46" s="190">
        <f t="shared" si="5"/>
        <v>958</v>
      </c>
      <c r="G46" s="190">
        <f t="shared" si="5"/>
        <v>522</v>
      </c>
      <c r="H46" s="190">
        <f t="shared" si="5"/>
        <v>2118</v>
      </c>
      <c r="I46" s="190">
        <f t="shared" si="5"/>
        <v>1294</v>
      </c>
      <c r="J46" s="190">
        <f t="shared" si="5"/>
        <v>0</v>
      </c>
      <c r="K46" s="190">
        <f t="shared" si="5"/>
        <v>42</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v>2013</v>
      </c>
      <c r="D47" s="190">
        <f t="shared" ref="D47:Q47" si="6">IF(ISBLANK($C$47),0,IF($C$47=$D$9,HLOOKUP(D43,D14:D18,5,FALSE),HLOOKUP(D43,D29:D33,5,FALSE)))</f>
        <v>384476</v>
      </c>
      <c r="E47" s="190">
        <f t="shared" si="6"/>
        <v>220568</v>
      </c>
      <c r="F47" s="190">
        <f t="shared" si="6"/>
        <v>958</v>
      </c>
      <c r="G47" s="190">
        <f t="shared" si="6"/>
        <v>522</v>
      </c>
      <c r="H47" s="190">
        <f t="shared" si="6"/>
        <v>2118</v>
      </c>
      <c r="I47" s="190">
        <f t="shared" si="6"/>
        <v>1294</v>
      </c>
      <c r="J47" s="190">
        <f t="shared" si="6"/>
        <v>0</v>
      </c>
      <c r="K47" s="190">
        <f t="shared" si="6"/>
        <v>42</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2013</v>
      </c>
      <c r="D48" s="190">
        <f t="shared" ref="D48:Q48" si="7">IF(ISBLANK($C$48),0,IF($C$48=$D$9,HLOOKUP(D43,D14:D18,5,FALSE),HLOOKUP(D43,D29:D33,5,FALSE)))</f>
        <v>384476</v>
      </c>
      <c r="E48" s="190">
        <f t="shared" si="7"/>
        <v>220568</v>
      </c>
      <c r="F48" s="190">
        <f t="shared" si="7"/>
        <v>958</v>
      </c>
      <c r="G48" s="190">
        <f t="shared" si="7"/>
        <v>522</v>
      </c>
      <c r="H48" s="190">
        <f t="shared" si="7"/>
        <v>2118</v>
      </c>
      <c r="I48" s="190">
        <f t="shared" si="7"/>
        <v>1294</v>
      </c>
      <c r="J48" s="190">
        <f t="shared" si="7"/>
        <v>0</v>
      </c>
      <c r="K48" s="190">
        <f t="shared" si="7"/>
        <v>42</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2013</v>
      </c>
      <c r="D49" s="190">
        <f t="shared" ref="D49:Q49" si="8">IF(ISBLANK($C$49),0,IF($C$49=$D$9,HLOOKUP(D43,D14:D18,5,FALSE),HLOOKUP(D43,D29:D33,5,FALSE)))</f>
        <v>384476</v>
      </c>
      <c r="E49" s="190">
        <f t="shared" si="8"/>
        <v>220568</v>
      </c>
      <c r="F49" s="190">
        <f t="shared" si="8"/>
        <v>958</v>
      </c>
      <c r="G49" s="190">
        <f t="shared" si="8"/>
        <v>522</v>
      </c>
      <c r="H49" s="190">
        <f t="shared" si="8"/>
        <v>2118</v>
      </c>
      <c r="I49" s="190">
        <f t="shared" si="8"/>
        <v>1294</v>
      </c>
      <c r="J49" s="190">
        <f t="shared" si="8"/>
        <v>0</v>
      </c>
      <c r="K49" s="190">
        <f t="shared" si="8"/>
        <v>42</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2013</v>
      </c>
      <c r="D50" s="190">
        <f t="shared" ref="D50:I50" si="9">IF(ISBLANK($C$50),0,IF($C$50=$D$9,HLOOKUP(D43,D14:D18,5,FALSE),HLOOKUP(D43,D29:D33,5,FALSE)))</f>
        <v>384476</v>
      </c>
      <c r="E50" s="190">
        <f t="shared" si="9"/>
        <v>220568</v>
      </c>
      <c r="F50" s="190">
        <f t="shared" si="9"/>
        <v>958</v>
      </c>
      <c r="G50" s="190">
        <f t="shared" si="9"/>
        <v>522</v>
      </c>
      <c r="H50" s="190">
        <f t="shared" si="9"/>
        <v>2118</v>
      </c>
      <c r="I50" s="190">
        <f t="shared" si="9"/>
        <v>1294</v>
      </c>
      <c r="J50" s="190">
        <f t="shared" ref="J50:Q50" si="10">IF(ISBLANK($C$50),0,IF($C$50=$D$9,HLOOKUP(J43,J14:J18,5,FALSE),HLOOKUP(J43,J29:J33,5,FALSE)))</f>
        <v>0</v>
      </c>
      <c r="K50" s="190">
        <f t="shared" si="10"/>
        <v>42</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2013</v>
      </c>
      <c r="D51" s="190">
        <f t="shared" ref="D51:Q51" si="11">IF(ISBLANK($C$51),0,IF($C$51=$D$9,HLOOKUP(D43,D14:D18,5,FALSE),HLOOKUP(D43,D29:D33,5,FALSE)))</f>
        <v>384476</v>
      </c>
      <c r="E51" s="190">
        <f t="shared" si="11"/>
        <v>220568</v>
      </c>
      <c r="F51" s="190">
        <f t="shared" si="11"/>
        <v>958</v>
      </c>
      <c r="G51" s="190">
        <f t="shared" si="11"/>
        <v>522</v>
      </c>
      <c r="H51" s="190">
        <f t="shared" si="11"/>
        <v>2118</v>
      </c>
      <c r="I51" s="190">
        <f t="shared" si="11"/>
        <v>1294</v>
      </c>
      <c r="J51" s="190">
        <f t="shared" si="11"/>
        <v>0</v>
      </c>
      <c r="K51" s="190">
        <f t="shared" si="11"/>
        <v>42</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zoomScale="80" zoomScaleNormal="80" workbookViewId="0">
      <pane ySplit="14" topLeftCell="A15" activePane="bottomLeft" state="frozen"/>
      <selection pane="bottomLeft" activeCell="C132" sqref="C132:J132"/>
    </sheetView>
  </sheetViews>
  <sheetFormatPr defaultColWidth="9.140625" defaultRowHeight="15" outlineLevelRow="1"/>
  <cols>
    <col min="1" max="1" width="6.42578125" style="4" customWidth="1"/>
    <col min="2" max="2" width="36.42578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42578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23" t="s">
        <v>171</v>
      </c>
      <c r="C4" s="85" t="s">
        <v>175</v>
      </c>
      <c r="D4" s="85"/>
      <c r="E4" s="49"/>
    </row>
    <row r="5" spans="1:26" s="18" customFormat="1" ht="26.25" hidden="1" customHeight="1" outlineLevel="1" thickBot="1">
      <c r="A5" s="4"/>
      <c r="B5" s="823"/>
      <c r="C5" s="86" t="s">
        <v>172</v>
      </c>
      <c r="D5" s="86"/>
      <c r="E5" s="49"/>
    </row>
    <row r="6" spans="1:26" ht="26.25" hidden="1" customHeight="1" outlineLevel="1" thickBot="1">
      <c r="B6" s="823"/>
      <c r="C6" s="826" t="s">
        <v>550</v>
      </c>
      <c r="D6" s="827"/>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821" t="s">
        <v>617</v>
      </c>
      <c r="C12" s="821"/>
      <c r="D12" s="821"/>
      <c r="E12" s="821"/>
      <c r="F12" s="821"/>
      <c r="G12" s="821"/>
      <c r="H12" s="821"/>
      <c r="I12" s="821"/>
      <c r="J12" s="821"/>
      <c r="K12" s="821"/>
      <c r="L12" s="821"/>
      <c r="M12" s="821"/>
      <c r="N12" s="821"/>
      <c r="O12" s="821"/>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564</v>
      </c>
      <c r="E14" s="472" t="s">
        <v>565</v>
      </c>
      <c r="F14" s="472" t="s">
        <v>566</v>
      </c>
      <c r="G14" s="472" t="s">
        <v>704</v>
      </c>
      <c r="H14" s="472" t="s">
        <v>707</v>
      </c>
      <c r="I14" s="472" t="s">
        <v>708</v>
      </c>
      <c r="J14" s="472" t="s">
        <v>709</v>
      </c>
      <c r="K14" s="472" t="s">
        <v>710</v>
      </c>
      <c r="L14" s="472" t="s">
        <v>711</v>
      </c>
      <c r="M14" s="472" t="s">
        <v>712</v>
      </c>
      <c r="N14" s="472" t="s">
        <v>701</v>
      </c>
      <c r="O14" s="472" t="s">
        <v>567</v>
      </c>
      <c r="P14" s="7"/>
    </row>
    <row r="15" spans="1:26" s="7" customFormat="1" ht="18.75" customHeight="1">
      <c r="B15" s="473" t="s">
        <v>188</v>
      </c>
      <c r="C15" s="824"/>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819"/>
      <c r="D16" s="477"/>
      <c r="E16" s="477"/>
      <c r="F16" s="477"/>
      <c r="G16" s="477">
        <v>4</v>
      </c>
      <c r="H16" s="477">
        <v>4</v>
      </c>
      <c r="I16" s="477">
        <v>4</v>
      </c>
      <c r="J16" s="477">
        <v>4</v>
      </c>
      <c r="K16" s="477">
        <v>4</v>
      </c>
      <c r="L16" s="477">
        <v>4</v>
      </c>
      <c r="M16" s="477">
        <v>4</v>
      </c>
      <c r="N16" s="477">
        <v>4</v>
      </c>
      <c r="O16" s="478">
        <v>4</v>
      </c>
    </row>
    <row r="17" spans="1:15" s="111" customFormat="1" ht="17.25" customHeight="1">
      <c r="B17" s="479" t="s">
        <v>559</v>
      </c>
      <c r="C17" s="825"/>
      <c r="D17" s="112">
        <f>12-D16</f>
        <v>12</v>
      </c>
      <c r="E17" s="112">
        <f>12-E16</f>
        <v>12</v>
      </c>
      <c r="F17" s="112">
        <f t="shared" ref="F17:K17" si="0">12-F16</f>
        <v>12</v>
      </c>
      <c r="G17" s="112">
        <f t="shared" si="0"/>
        <v>8</v>
      </c>
      <c r="H17" s="112">
        <f t="shared" si="0"/>
        <v>8</v>
      </c>
      <c r="I17" s="112">
        <f t="shared" si="0"/>
        <v>8</v>
      </c>
      <c r="J17" s="112">
        <f t="shared" si="0"/>
        <v>8</v>
      </c>
      <c r="K17" s="112">
        <f t="shared" si="0"/>
        <v>8</v>
      </c>
      <c r="L17" s="112">
        <f t="shared" ref="L17:O17" si="1">12-L16</f>
        <v>8</v>
      </c>
      <c r="M17" s="112">
        <f t="shared" si="1"/>
        <v>8</v>
      </c>
      <c r="N17" s="112">
        <f t="shared" si="1"/>
        <v>8</v>
      </c>
      <c r="O17" s="113">
        <f t="shared" si="1"/>
        <v>8</v>
      </c>
    </row>
    <row r="18" spans="1:15" s="7" customFormat="1" ht="17.25" customHeight="1">
      <c r="B18" s="480" t="str">
        <f>'1.  LRAMVA Summary'!B29</f>
        <v>Residential</v>
      </c>
      <c r="C18" s="818" t="str">
        <f>'2. LRAMVA Threshold'!D43</f>
        <v>kWh</v>
      </c>
      <c r="D18" s="46"/>
      <c r="E18" s="46"/>
      <c r="F18" s="46"/>
      <c r="G18" s="46">
        <v>2.2700000000000001E-2</v>
      </c>
      <c r="H18" s="46">
        <v>2.29E-2</v>
      </c>
      <c r="I18" s="46">
        <v>2.3099999999999999E-2</v>
      </c>
      <c r="J18" s="46">
        <v>1.7299999999999999E-2</v>
      </c>
      <c r="K18" s="46">
        <v>1.1599999999999999E-2</v>
      </c>
      <c r="L18" s="46">
        <v>5.7999999999999996E-3</v>
      </c>
      <c r="M18" s="46"/>
      <c r="N18" s="46"/>
      <c r="O18" s="69"/>
    </row>
    <row r="19" spans="1:15" s="7" customFormat="1" ht="15" customHeight="1" outlineLevel="1">
      <c r="B19" s="536" t="s">
        <v>510</v>
      </c>
      <c r="C19" s="819"/>
      <c r="D19" s="46"/>
      <c r="E19" s="46"/>
      <c r="F19" s="46"/>
      <c r="G19" s="46"/>
      <c r="H19" s="46"/>
      <c r="I19" s="46"/>
      <c r="J19" s="46"/>
      <c r="K19" s="46"/>
      <c r="L19" s="46"/>
      <c r="M19" s="46"/>
      <c r="N19" s="46"/>
      <c r="O19" s="69"/>
    </row>
    <row r="20" spans="1:15" s="7" customFormat="1" ht="15" customHeight="1" outlineLevel="1">
      <c r="B20" s="536" t="s">
        <v>511</v>
      </c>
      <c r="C20" s="819"/>
      <c r="D20" s="46"/>
      <c r="E20" s="46"/>
      <c r="F20" s="46"/>
      <c r="G20" s="46"/>
      <c r="H20" s="46"/>
      <c r="I20" s="46"/>
      <c r="J20" s="46"/>
      <c r="K20" s="46"/>
      <c r="L20" s="46"/>
      <c r="M20" s="46"/>
      <c r="N20" s="46"/>
      <c r="O20" s="69"/>
    </row>
    <row r="21" spans="1:15" s="7" customFormat="1" ht="15" customHeight="1" outlineLevel="1">
      <c r="B21" s="536" t="s">
        <v>489</v>
      </c>
      <c r="C21" s="819"/>
      <c r="D21" s="46"/>
      <c r="E21" s="46"/>
      <c r="F21" s="46"/>
      <c r="G21" s="46"/>
      <c r="H21" s="46"/>
      <c r="I21" s="46"/>
      <c r="J21" s="46"/>
      <c r="K21" s="46"/>
      <c r="L21" s="46"/>
      <c r="M21" s="46"/>
      <c r="N21" s="46"/>
      <c r="O21" s="69"/>
    </row>
    <row r="22" spans="1:15" s="7" customFormat="1" ht="14.25" customHeight="1">
      <c r="B22" s="536" t="s">
        <v>512</v>
      </c>
      <c r="C22" s="820"/>
      <c r="D22" s="65">
        <f>SUM(D18:D21)</f>
        <v>0</v>
      </c>
      <c r="E22" s="65">
        <f>SUM(E18:E21)</f>
        <v>0</v>
      </c>
      <c r="F22" s="65">
        <f>SUM(F18:F21)</f>
        <v>0</v>
      </c>
      <c r="G22" s="65">
        <f t="shared" ref="G22:N22" si="2">SUM(G18:G21)</f>
        <v>2.2700000000000001E-2</v>
      </c>
      <c r="H22" s="65">
        <f t="shared" si="2"/>
        <v>2.29E-2</v>
      </c>
      <c r="I22" s="65">
        <f t="shared" si="2"/>
        <v>2.3099999999999999E-2</v>
      </c>
      <c r="J22" s="65">
        <f t="shared" si="2"/>
        <v>1.7299999999999999E-2</v>
      </c>
      <c r="K22" s="65">
        <f t="shared" si="2"/>
        <v>1.1599999999999999E-2</v>
      </c>
      <c r="L22" s="65">
        <f t="shared" si="2"/>
        <v>5.7999999999999996E-3</v>
      </c>
      <c r="M22" s="65">
        <f t="shared" si="2"/>
        <v>0</v>
      </c>
      <c r="N22" s="65">
        <f t="shared" si="2"/>
        <v>0</v>
      </c>
      <c r="O22" s="76"/>
    </row>
    <row r="23" spans="1:15" s="63" customFormat="1">
      <c r="A23" s="62"/>
      <c r="B23" s="492" t="s">
        <v>513</v>
      </c>
      <c r="C23" s="482"/>
      <c r="D23" s="483"/>
      <c r="E23" s="484">
        <f>ROUND(SUM(D22*E16+E22*E17)/12,4)</f>
        <v>0</v>
      </c>
      <c r="F23" s="484">
        <f>ROUND(SUM(E22*F16+F22*F17)/12,4)</f>
        <v>0</v>
      </c>
      <c r="G23" s="484">
        <f>ROUND(SUM(F22*G16+G22*G17)/12,4)</f>
        <v>1.5100000000000001E-2</v>
      </c>
      <c r="H23" s="484">
        <f>ROUND(SUM(G22*H16+H22*H17)/12,4)</f>
        <v>2.2800000000000001E-2</v>
      </c>
      <c r="I23" s="484">
        <f>ROUND(SUM(H22*I16+I22*I17)/12,4)</f>
        <v>2.3E-2</v>
      </c>
      <c r="J23" s="484">
        <f t="shared" ref="J23:N23" si="3">ROUND(SUM(I22*J16+J22*J17)/12,4)</f>
        <v>1.9199999999999998E-2</v>
      </c>
      <c r="K23" s="484">
        <f t="shared" si="3"/>
        <v>1.35E-2</v>
      </c>
      <c r="L23" s="484">
        <f t="shared" si="3"/>
        <v>7.7000000000000002E-3</v>
      </c>
      <c r="M23" s="484">
        <f t="shared" si="3"/>
        <v>1.9E-3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18" t="str">
        <f>'2. LRAMVA Threshold'!E43</f>
        <v>kWh</v>
      </c>
      <c r="D25" s="46"/>
      <c r="E25" s="46"/>
      <c r="F25" s="46"/>
      <c r="G25" s="46">
        <v>1.0699999999999999E-2</v>
      </c>
      <c r="H25" s="46">
        <v>1.0800000000000001E-2</v>
      </c>
      <c r="I25" s="46">
        <v>1.09E-2</v>
      </c>
      <c r="J25" s="46">
        <v>1.09E-2</v>
      </c>
      <c r="K25" s="46">
        <v>1.0999999999999999E-2</v>
      </c>
      <c r="L25" s="46">
        <v>1.11E-2</v>
      </c>
      <c r="M25" s="46"/>
      <c r="N25" s="46"/>
      <c r="O25" s="69"/>
    </row>
    <row r="26" spans="1:15" s="18" customFormat="1" outlineLevel="1">
      <c r="A26" s="4"/>
      <c r="B26" s="536" t="s">
        <v>510</v>
      </c>
      <c r="C26" s="819"/>
      <c r="D26" s="46"/>
      <c r="E26" s="46"/>
      <c r="F26" s="46"/>
      <c r="G26" s="46"/>
      <c r="H26" s="46"/>
      <c r="I26" s="46"/>
      <c r="J26" s="46"/>
      <c r="K26" s="46"/>
      <c r="L26" s="46"/>
      <c r="M26" s="46"/>
      <c r="N26" s="46"/>
      <c r="O26" s="69"/>
    </row>
    <row r="27" spans="1:15" s="18" customFormat="1" outlineLevel="1">
      <c r="A27" s="4"/>
      <c r="B27" s="536" t="s">
        <v>511</v>
      </c>
      <c r="C27" s="819"/>
      <c r="D27" s="46"/>
      <c r="E27" s="46"/>
      <c r="F27" s="46"/>
      <c r="G27" s="46"/>
      <c r="H27" s="46"/>
      <c r="I27" s="46"/>
      <c r="J27" s="46"/>
      <c r="K27" s="46"/>
      <c r="L27" s="46"/>
      <c r="M27" s="46"/>
      <c r="N27" s="46"/>
      <c r="O27" s="69"/>
    </row>
    <row r="28" spans="1:15" s="18" customFormat="1" outlineLevel="1">
      <c r="A28" s="4"/>
      <c r="B28" s="536" t="s">
        <v>489</v>
      </c>
      <c r="C28" s="819"/>
      <c r="D28" s="46"/>
      <c r="E28" s="46"/>
      <c r="F28" s="46"/>
      <c r="G28" s="46"/>
      <c r="H28" s="46"/>
      <c r="I28" s="46"/>
      <c r="J28" s="46"/>
      <c r="K28" s="46"/>
      <c r="L28" s="46"/>
      <c r="M28" s="46"/>
      <c r="N28" s="46"/>
      <c r="O28" s="69"/>
    </row>
    <row r="29" spans="1:15" s="18" customFormat="1">
      <c r="A29" s="4"/>
      <c r="B29" s="536" t="s">
        <v>512</v>
      </c>
      <c r="C29" s="820"/>
      <c r="D29" s="65">
        <f>SUM(D25:D28)</f>
        <v>0</v>
      </c>
      <c r="E29" s="65">
        <f t="shared" ref="E29:N29" si="4">SUM(E25:E28)</f>
        <v>0</v>
      </c>
      <c r="F29" s="65">
        <f t="shared" si="4"/>
        <v>0</v>
      </c>
      <c r="G29" s="65">
        <f t="shared" si="4"/>
        <v>1.0699999999999999E-2</v>
      </c>
      <c r="H29" s="65">
        <f t="shared" si="4"/>
        <v>1.0800000000000001E-2</v>
      </c>
      <c r="I29" s="65">
        <f t="shared" si="4"/>
        <v>1.09E-2</v>
      </c>
      <c r="J29" s="65">
        <f t="shared" si="4"/>
        <v>1.09E-2</v>
      </c>
      <c r="K29" s="65">
        <f t="shared" si="4"/>
        <v>1.0999999999999999E-2</v>
      </c>
      <c r="L29" s="65">
        <f t="shared" si="4"/>
        <v>1.11E-2</v>
      </c>
      <c r="M29" s="65">
        <f t="shared" si="4"/>
        <v>0</v>
      </c>
      <c r="N29" s="65">
        <f t="shared" si="4"/>
        <v>0</v>
      </c>
      <c r="O29" s="76"/>
    </row>
    <row r="30" spans="1:15" s="18" customFormat="1">
      <c r="A30" s="4"/>
      <c r="B30" s="492" t="s">
        <v>513</v>
      </c>
      <c r="C30" s="488"/>
      <c r="D30" s="71"/>
      <c r="E30" s="484">
        <f>ROUND(SUM(D29*E16+E29*E17)/12,4)</f>
        <v>0</v>
      </c>
      <c r="F30" s="484">
        <f t="shared" ref="F30:N30" si="5">ROUND(SUM(E29*F16+F29*F17)/12,4)</f>
        <v>0</v>
      </c>
      <c r="G30" s="484">
        <f t="shared" si="5"/>
        <v>7.1000000000000004E-3</v>
      </c>
      <c r="H30" s="484">
        <f t="shared" si="5"/>
        <v>1.0800000000000001E-2</v>
      </c>
      <c r="I30" s="484">
        <f t="shared" si="5"/>
        <v>1.09E-2</v>
      </c>
      <c r="J30" s="484">
        <f>ROUND(SUM(I29*J16+J29*J17)/12,4)</f>
        <v>1.09E-2</v>
      </c>
      <c r="K30" s="484">
        <f t="shared" si="5"/>
        <v>1.0999999999999999E-2</v>
      </c>
      <c r="L30" s="484">
        <f t="shared" si="5"/>
        <v>1.11E-2</v>
      </c>
      <c r="M30" s="484">
        <f t="shared" si="5"/>
        <v>3.7000000000000002E-3</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 50 to 499 kW</v>
      </c>
      <c r="C32" s="818" t="str">
        <f>'2. LRAMVA Threshold'!F43</f>
        <v>kW</v>
      </c>
      <c r="D32" s="46"/>
      <c r="E32" s="46"/>
      <c r="F32" s="46"/>
      <c r="G32" s="46">
        <v>2.33</v>
      </c>
      <c r="H32" s="46">
        <v>2.3555999999999999</v>
      </c>
      <c r="I32" s="46">
        <v>2.3792</v>
      </c>
      <c r="J32" s="46">
        <v>2.3792</v>
      </c>
      <c r="K32" s="46">
        <v>2.4100999999999999</v>
      </c>
      <c r="L32" s="46">
        <v>2.4245999999999999</v>
      </c>
      <c r="M32" s="46"/>
      <c r="N32" s="46"/>
      <c r="O32" s="69"/>
    </row>
    <row r="33" spans="1:15" s="18" customFormat="1" outlineLevel="1">
      <c r="A33" s="4"/>
      <c r="B33" s="536" t="s">
        <v>510</v>
      </c>
      <c r="C33" s="819"/>
      <c r="D33" s="46"/>
      <c r="E33" s="46"/>
      <c r="F33" s="46"/>
      <c r="G33" s="46"/>
      <c r="H33" s="46"/>
      <c r="I33" s="46"/>
      <c r="J33" s="46"/>
      <c r="K33" s="46"/>
      <c r="L33" s="46"/>
      <c r="M33" s="46"/>
      <c r="N33" s="46"/>
      <c r="O33" s="69"/>
    </row>
    <row r="34" spans="1:15" s="18" customFormat="1" outlineLevel="1">
      <c r="A34" s="4"/>
      <c r="B34" s="536" t="s">
        <v>511</v>
      </c>
      <c r="C34" s="819"/>
      <c r="D34" s="46"/>
      <c r="E34" s="46"/>
      <c r="F34" s="46"/>
      <c r="G34" s="46"/>
      <c r="H34" s="46"/>
      <c r="I34" s="46"/>
      <c r="J34" s="46"/>
      <c r="K34" s="46"/>
      <c r="L34" s="46"/>
      <c r="M34" s="46"/>
      <c r="N34" s="46"/>
      <c r="O34" s="69"/>
    </row>
    <row r="35" spans="1:15" s="18" customFormat="1" outlineLevel="1">
      <c r="A35" s="4"/>
      <c r="B35" s="536" t="s">
        <v>489</v>
      </c>
      <c r="C35" s="819"/>
      <c r="D35" s="46"/>
      <c r="E35" s="46"/>
      <c r="F35" s="46"/>
      <c r="G35" s="46"/>
      <c r="H35" s="46"/>
      <c r="I35" s="46"/>
      <c r="J35" s="46"/>
      <c r="K35" s="46"/>
      <c r="L35" s="46"/>
      <c r="M35" s="46"/>
      <c r="N35" s="46"/>
      <c r="O35" s="69"/>
    </row>
    <row r="36" spans="1:15" s="18" customFormat="1">
      <c r="A36" s="4"/>
      <c r="B36" s="536" t="s">
        <v>512</v>
      </c>
      <c r="C36" s="820"/>
      <c r="D36" s="65">
        <f>SUM(D32:D35)</f>
        <v>0</v>
      </c>
      <c r="E36" s="65">
        <f>SUM(E32:E35)</f>
        <v>0</v>
      </c>
      <c r="F36" s="65">
        <f t="shared" ref="F36:M36" si="6">SUM(F32:F35)</f>
        <v>0</v>
      </c>
      <c r="G36" s="65">
        <f t="shared" si="6"/>
        <v>2.33</v>
      </c>
      <c r="H36" s="65">
        <f t="shared" si="6"/>
        <v>2.3555999999999999</v>
      </c>
      <c r="I36" s="65">
        <f t="shared" si="6"/>
        <v>2.3792</v>
      </c>
      <c r="J36" s="65">
        <f t="shared" si="6"/>
        <v>2.3792</v>
      </c>
      <c r="K36" s="65">
        <f t="shared" si="6"/>
        <v>2.4100999999999999</v>
      </c>
      <c r="L36" s="65">
        <f t="shared" si="6"/>
        <v>2.4245999999999999</v>
      </c>
      <c r="M36" s="65">
        <f t="shared" si="6"/>
        <v>0</v>
      </c>
      <c r="N36" s="65">
        <f>SUM(N32:N35)</f>
        <v>0</v>
      </c>
      <c r="O36" s="76"/>
    </row>
    <row r="37" spans="1:15" s="18" customFormat="1">
      <c r="A37" s="4"/>
      <c r="B37" s="492" t="s">
        <v>513</v>
      </c>
      <c r="C37" s="488"/>
      <c r="D37" s="71"/>
      <c r="E37" s="484">
        <f t="shared" ref="E37:N37" si="7">ROUND(SUM(D36*E16+E36*E17)/12,4)</f>
        <v>0</v>
      </c>
      <c r="F37" s="484">
        <f t="shared" si="7"/>
        <v>0</v>
      </c>
      <c r="G37" s="484">
        <f t="shared" si="7"/>
        <v>1.5532999999999999</v>
      </c>
      <c r="H37" s="484">
        <f t="shared" si="7"/>
        <v>2.3471000000000002</v>
      </c>
      <c r="I37" s="484">
        <f t="shared" si="7"/>
        <v>2.3713000000000002</v>
      </c>
      <c r="J37" s="484">
        <f t="shared" si="7"/>
        <v>2.3792</v>
      </c>
      <c r="K37" s="484">
        <f t="shared" si="7"/>
        <v>2.3997999999999999</v>
      </c>
      <c r="L37" s="484">
        <f t="shared" si="7"/>
        <v>2.4198</v>
      </c>
      <c r="M37" s="484">
        <f t="shared" si="7"/>
        <v>0.80820000000000003</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GS 500 to 4,999 kW</v>
      </c>
      <c r="C39" s="818" t="str">
        <f>'2. LRAMVA Threshold'!G43</f>
        <v>kW</v>
      </c>
      <c r="D39" s="46"/>
      <c r="E39" s="46"/>
      <c r="F39" s="46"/>
      <c r="G39" s="46">
        <v>1.0849</v>
      </c>
      <c r="H39" s="46">
        <v>1.0968</v>
      </c>
      <c r="I39" s="46">
        <v>1.1077999999999999</v>
      </c>
      <c r="J39" s="46">
        <v>1.1077999999999999</v>
      </c>
      <c r="K39" s="46">
        <v>1.1222000000000001</v>
      </c>
      <c r="L39" s="46">
        <v>1.1289</v>
      </c>
      <c r="M39" s="46"/>
      <c r="N39" s="46"/>
      <c r="O39" s="69"/>
    </row>
    <row r="40" spans="1:15" s="18" customFormat="1" outlineLevel="1">
      <c r="A40" s="4"/>
      <c r="B40" s="536" t="s">
        <v>510</v>
      </c>
      <c r="C40" s="819"/>
      <c r="D40" s="46"/>
      <c r="E40" s="46"/>
      <c r="F40" s="46"/>
      <c r="G40" s="46"/>
      <c r="H40" s="46"/>
      <c r="I40" s="46"/>
      <c r="J40" s="46"/>
      <c r="K40" s="46"/>
      <c r="L40" s="46"/>
      <c r="M40" s="46"/>
      <c r="N40" s="46"/>
      <c r="O40" s="69"/>
    </row>
    <row r="41" spans="1:15" s="18" customFormat="1" outlineLevel="1">
      <c r="A41" s="4"/>
      <c r="B41" s="536" t="s">
        <v>511</v>
      </c>
      <c r="C41" s="819"/>
      <c r="D41" s="46"/>
      <c r="E41" s="46"/>
      <c r="F41" s="46"/>
      <c r="G41" s="46"/>
      <c r="H41" s="46"/>
      <c r="I41" s="46"/>
      <c r="J41" s="46"/>
      <c r="K41" s="46"/>
      <c r="L41" s="46"/>
      <c r="M41" s="46"/>
      <c r="N41" s="46"/>
      <c r="O41" s="69"/>
    </row>
    <row r="42" spans="1:15" s="18" customFormat="1" outlineLevel="1">
      <c r="A42" s="4"/>
      <c r="B42" s="536" t="s">
        <v>489</v>
      </c>
      <c r="C42" s="819"/>
      <c r="D42" s="46"/>
      <c r="E42" s="46"/>
      <c r="F42" s="46"/>
      <c r="G42" s="46"/>
      <c r="H42" s="46"/>
      <c r="I42" s="46"/>
      <c r="J42" s="46"/>
      <c r="K42" s="46"/>
      <c r="L42" s="46"/>
      <c r="M42" s="46"/>
      <c r="N42" s="46"/>
      <c r="O42" s="69"/>
    </row>
    <row r="43" spans="1:15" s="18" customFormat="1">
      <c r="A43" s="4"/>
      <c r="B43" s="536" t="s">
        <v>512</v>
      </c>
      <c r="C43" s="820"/>
      <c r="D43" s="65">
        <f>SUM(D39:D42)</f>
        <v>0</v>
      </c>
      <c r="E43" s="65">
        <f t="shared" ref="E43:N43" si="8">SUM(E39:E42)</f>
        <v>0</v>
      </c>
      <c r="F43" s="65">
        <f t="shared" si="8"/>
        <v>0</v>
      </c>
      <c r="G43" s="65">
        <f t="shared" si="8"/>
        <v>1.0849</v>
      </c>
      <c r="H43" s="65">
        <f t="shared" si="8"/>
        <v>1.0968</v>
      </c>
      <c r="I43" s="65">
        <f t="shared" si="8"/>
        <v>1.1077999999999999</v>
      </c>
      <c r="J43" s="65">
        <f t="shared" si="8"/>
        <v>1.1077999999999999</v>
      </c>
      <c r="K43" s="65">
        <f t="shared" si="8"/>
        <v>1.1222000000000001</v>
      </c>
      <c r="L43" s="65">
        <f t="shared" si="8"/>
        <v>1.1289</v>
      </c>
      <c r="M43" s="65">
        <f t="shared" si="8"/>
        <v>0</v>
      </c>
      <c r="N43" s="65">
        <f t="shared" si="8"/>
        <v>0</v>
      </c>
      <c r="O43" s="76"/>
    </row>
    <row r="44" spans="1:15" s="14" customFormat="1">
      <c r="A44" s="72"/>
      <c r="B44" s="492" t="s">
        <v>513</v>
      </c>
      <c r="C44" s="488"/>
      <c r="D44" s="71"/>
      <c r="E44" s="484">
        <f t="shared" ref="E44:N44" si="9">ROUND(SUM(D43*E16+E43*E17)/12,4)</f>
        <v>0</v>
      </c>
      <c r="F44" s="484">
        <f t="shared" si="9"/>
        <v>0</v>
      </c>
      <c r="G44" s="484">
        <f t="shared" si="9"/>
        <v>0.72330000000000005</v>
      </c>
      <c r="H44" s="484">
        <f t="shared" si="9"/>
        <v>1.0928</v>
      </c>
      <c r="I44" s="484">
        <f t="shared" si="9"/>
        <v>1.1041000000000001</v>
      </c>
      <c r="J44" s="484">
        <f t="shared" si="9"/>
        <v>1.1077999999999999</v>
      </c>
      <c r="K44" s="484">
        <f t="shared" si="9"/>
        <v>1.1173999999999999</v>
      </c>
      <c r="L44" s="484">
        <f t="shared" si="9"/>
        <v>1.1267</v>
      </c>
      <c r="M44" s="484">
        <f t="shared" si="9"/>
        <v>0.37630000000000002</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Large Use</v>
      </c>
      <c r="C46" s="818" t="str">
        <f>'2. LRAMVA Threshold'!H43</f>
        <v>kW</v>
      </c>
      <c r="D46" s="46"/>
      <c r="E46" s="46"/>
      <c r="F46" s="46"/>
      <c r="G46" s="46">
        <v>1.7119</v>
      </c>
      <c r="H46" s="46">
        <v>1.7306999999999999</v>
      </c>
      <c r="I46" s="46">
        <v>1.748</v>
      </c>
      <c r="J46" s="46">
        <v>1.748</v>
      </c>
      <c r="K46" s="46">
        <v>1.7706999999999999</v>
      </c>
      <c r="L46" s="46">
        <v>1.7813000000000001</v>
      </c>
      <c r="M46" s="46"/>
      <c r="N46" s="46"/>
      <c r="O46" s="69"/>
    </row>
    <row r="47" spans="1:15" s="18" customFormat="1" outlineLevel="1">
      <c r="A47" s="4"/>
      <c r="B47" s="536" t="s">
        <v>510</v>
      </c>
      <c r="C47" s="819"/>
      <c r="D47" s="46"/>
      <c r="E47" s="46"/>
      <c r="F47" s="46"/>
      <c r="G47" s="46"/>
      <c r="H47" s="46"/>
      <c r="I47" s="46"/>
      <c r="J47" s="46"/>
      <c r="K47" s="46"/>
      <c r="L47" s="46"/>
      <c r="M47" s="46"/>
      <c r="N47" s="46"/>
      <c r="O47" s="69"/>
    </row>
    <row r="48" spans="1:15" s="18" customFormat="1" outlineLevel="1">
      <c r="A48" s="4"/>
      <c r="B48" s="536" t="s">
        <v>511</v>
      </c>
      <c r="C48" s="819"/>
      <c r="D48" s="46"/>
      <c r="E48" s="46"/>
      <c r="F48" s="46"/>
      <c r="G48" s="46"/>
      <c r="H48" s="46"/>
      <c r="I48" s="46"/>
      <c r="J48" s="46"/>
      <c r="K48" s="46"/>
      <c r="L48" s="46"/>
      <c r="M48" s="46"/>
      <c r="N48" s="46"/>
      <c r="O48" s="69"/>
    </row>
    <row r="49" spans="1:15" s="18" customFormat="1" outlineLevel="1">
      <c r="A49" s="4"/>
      <c r="B49" s="536" t="s">
        <v>489</v>
      </c>
      <c r="C49" s="819"/>
      <c r="D49" s="46"/>
      <c r="E49" s="46"/>
      <c r="F49" s="46"/>
      <c r="G49" s="46"/>
      <c r="H49" s="46"/>
      <c r="I49" s="46"/>
      <c r="J49" s="46"/>
      <c r="K49" s="46"/>
      <c r="L49" s="46"/>
      <c r="M49" s="46"/>
      <c r="N49" s="46"/>
      <c r="O49" s="69"/>
    </row>
    <row r="50" spans="1:15" s="18" customFormat="1">
      <c r="A50" s="4"/>
      <c r="B50" s="536" t="s">
        <v>512</v>
      </c>
      <c r="C50" s="820"/>
      <c r="D50" s="65">
        <f>SUM(D46:D49)</f>
        <v>0</v>
      </c>
      <c r="E50" s="65">
        <f t="shared" ref="E50:N50" si="10">SUM(E46:E49)</f>
        <v>0</v>
      </c>
      <c r="F50" s="65">
        <f t="shared" si="10"/>
        <v>0</v>
      </c>
      <c r="G50" s="65">
        <f t="shared" si="10"/>
        <v>1.7119</v>
      </c>
      <c r="H50" s="65">
        <f t="shared" si="10"/>
        <v>1.7306999999999999</v>
      </c>
      <c r="I50" s="65">
        <f t="shared" si="10"/>
        <v>1.748</v>
      </c>
      <c r="J50" s="65">
        <f t="shared" si="10"/>
        <v>1.748</v>
      </c>
      <c r="K50" s="65">
        <f t="shared" si="10"/>
        <v>1.7706999999999999</v>
      </c>
      <c r="L50" s="65">
        <f t="shared" si="10"/>
        <v>1.7813000000000001</v>
      </c>
      <c r="M50" s="65">
        <f t="shared" si="10"/>
        <v>0</v>
      </c>
      <c r="N50" s="65">
        <f t="shared" si="10"/>
        <v>0</v>
      </c>
      <c r="O50" s="76"/>
    </row>
    <row r="51" spans="1:15" s="14" customFormat="1">
      <c r="A51" s="72"/>
      <c r="B51" s="492" t="s">
        <v>513</v>
      </c>
      <c r="C51" s="488"/>
      <c r="D51" s="71"/>
      <c r="E51" s="484">
        <f t="shared" ref="E51:N51" si="11">ROUND(SUM(D50*E16+E50*E17)/12,4)</f>
        <v>0</v>
      </c>
      <c r="F51" s="484">
        <f t="shared" si="11"/>
        <v>0</v>
      </c>
      <c r="G51" s="484">
        <f t="shared" si="11"/>
        <v>1.1413</v>
      </c>
      <c r="H51" s="484">
        <f t="shared" si="11"/>
        <v>1.7243999999999999</v>
      </c>
      <c r="I51" s="484">
        <f t="shared" si="11"/>
        <v>1.7422</v>
      </c>
      <c r="J51" s="484">
        <f t="shared" si="11"/>
        <v>1.748</v>
      </c>
      <c r="K51" s="484">
        <f t="shared" si="11"/>
        <v>1.7630999999999999</v>
      </c>
      <c r="L51" s="484">
        <f t="shared" si="11"/>
        <v>1.7778</v>
      </c>
      <c r="M51" s="484">
        <f t="shared" si="11"/>
        <v>0.59379999999999999</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Unmetered Scattered Load</v>
      </c>
      <c r="C53" s="818" t="str">
        <f>'2. LRAMVA Threshold'!I43</f>
        <v>kWh</v>
      </c>
      <c r="D53" s="46"/>
      <c r="E53" s="46"/>
      <c r="F53" s="46"/>
      <c r="G53" s="46">
        <v>6.4500000000000002E-2</v>
      </c>
      <c r="H53" s="46">
        <v>6.5199999999999994E-2</v>
      </c>
      <c r="I53" s="46">
        <v>6.59E-2</v>
      </c>
      <c r="J53" s="46">
        <v>6.59E-2</v>
      </c>
      <c r="K53" s="46">
        <v>6.6799999999999998E-2</v>
      </c>
      <c r="L53" s="46">
        <v>6.7199999999999996E-2</v>
      </c>
      <c r="M53" s="46"/>
      <c r="N53" s="46"/>
      <c r="O53" s="69"/>
    </row>
    <row r="54" spans="1:15" s="18" customFormat="1" outlineLevel="1">
      <c r="A54" s="4"/>
      <c r="B54" s="536" t="s">
        <v>510</v>
      </c>
      <c r="C54" s="819"/>
      <c r="D54" s="46"/>
      <c r="E54" s="46"/>
      <c r="F54" s="46"/>
      <c r="G54" s="46"/>
      <c r="H54" s="46"/>
      <c r="I54" s="46"/>
      <c r="J54" s="46"/>
      <c r="K54" s="46"/>
      <c r="L54" s="46"/>
      <c r="M54" s="46"/>
      <c r="N54" s="46"/>
      <c r="O54" s="69"/>
    </row>
    <row r="55" spans="1:15" s="18" customFormat="1" outlineLevel="1">
      <c r="A55" s="4"/>
      <c r="B55" s="536" t="s">
        <v>511</v>
      </c>
      <c r="C55" s="819"/>
      <c r="D55" s="46"/>
      <c r="E55" s="46"/>
      <c r="F55" s="46"/>
      <c r="G55" s="46"/>
      <c r="H55" s="46"/>
      <c r="I55" s="46"/>
      <c r="J55" s="46"/>
      <c r="K55" s="46"/>
      <c r="L55" s="46"/>
      <c r="M55" s="46"/>
      <c r="N55" s="46"/>
      <c r="O55" s="69"/>
    </row>
    <row r="56" spans="1:15" s="18" customFormat="1" outlineLevel="1">
      <c r="A56" s="4"/>
      <c r="B56" s="536" t="s">
        <v>489</v>
      </c>
      <c r="C56" s="819"/>
      <c r="D56" s="46"/>
      <c r="E56" s="46"/>
      <c r="F56" s="46"/>
      <c r="G56" s="46"/>
      <c r="H56" s="46"/>
      <c r="I56" s="46"/>
      <c r="J56" s="46"/>
      <c r="K56" s="46"/>
      <c r="L56" s="46"/>
      <c r="M56" s="46"/>
      <c r="N56" s="46"/>
      <c r="O56" s="69"/>
    </row>
    <row r="57" spans="1:15" s="18" customFormat="1">
      <c r="A57" s="4"/>
      <c r="B57" s="536" t="s">
        <v>512</v>
      </c>
      <c r="C57" s="820"/>
      <c r="D57" s="65">
        <f>SUM(D53:D56)</f>
        <v>0</v>
      </c>
      <c r="E57" s="65">
        <f t="shared" ref="E57:N57" si="12">SUM(E53:E56)</f>
        <v>0</v>
      </c>
      <c r="F57" s="65">
        <f t="shared" si="12"/>
        <v>0</v>
      </c>
      <c r="G57" s="65">
        <f t="shared" si="12"/>
        <v>6.4500000000000002E-2</v>
      </c>
      <c r="H57" s="65">
        <f t="shared" si="12"/>
        <v>6.5199999999999994E-2</v>
      </c>
      <c r="I57" s="65">
        <f t="shared" si="12"/>
        <v>6.59E-2</v>
      </c>
      <c r="J57" s="65">
        <f t="shared" si="12"/>
        <v>6.59E-2</v>
      </c>
      <c r="K57" s="65">
        <f t="shared" si="12"/>
        <v>6.6799999999999998E-2</v>
      </c>
      <c r="L57" s="65">
        <f t="shared" si="12"/>
        <v>6.7199999999999996E-2</v>
      </c>
      <c r="M57" s="65">
        <f t="shared" si="12"/>
        <v>0</v>
      </c>
      <c r="N57" s="65">
        <f t="shared" si="12"/>
        <v>0</v>
      </c>
      <c r="O57" s="77"/>
    </row>
    <row r="58" spans="1:15" s="14" customFormat="1">
      <c r="A58" s="72"/>
      <c r="B58" s="492" t="s">
        <v>513</v>
      </c>
      <c r="C58" s="488"/>
      <c r="D58" s="71"/>
      <c r="E58" s="484">
        <f t="shared" ref="E58:N58" si="13">ROUND(SUM(D57*E16+E57*E17)/12,4)</f>
        <v>0</v>
      </c>
      <c r="F58" s="484">
        <f t="shared" si="13"/>
        <v>0</v>
      </c>
      <c r="G58" s="484">
        <f t="shared" si="13"/>
        <v>4.2999999999999997E-2</v>
      </c>
      <c r="H58" s="484">
        <f t="shared" si="13"/>
        <v>6.5000000000000002E-2</v>
      </c>
      <c r="I58" s="484">
        <f t="shared" si="13"/>
        <v>6.5699999999999995E-2</v>
      </c>
      <c r="J58" s="484">
        <f t="shared" si="13"/>
        <v>6.59E-2</v>
      </c>
      <c r="K58" s="484">
        <f t="shared" si="13"/>
        <v>6.6500000000000004E-2</v>
      </c>
      <c r="L58" s="484">
        <f t="shared" si="13"/>
        <v>6.7100000000000007E-2</v>
      </c>
      <c r="M58" s="484">
        <f t="shared" si="13"/>
        <v>2.24E-2</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t="str">
        <f>'1.  LRAMVA Summary'!B35</f>
        <v>Sentinel Lighting</v>
      </c>
      <c r="C60" s="818" t="str">
        <f>'2. LRAMVA Threshold'!J43</f>
        <v>kW</v>
      </c>
      <c r="D60" s="46"/>
      <c r="E60" s="46"/>
      <c r="F60" s="46"/>
      <c r="G60" s="46">
        <v>0</v>
      </c>
      <c r="H60" s="46">
        <v>0</v>
      </c>
      <c r="I60" s="46">
        <v>0</v>
      </c>
      <c r="J60" s="46">
        <v>0</v>
      </c>
      <c r="K60" s="46">
        <v>0</v>
      </c>
      <c r="L60" s="46">
        <v>0</v>
      </c>
      <c r="M60" s="46">
        <v>0</v>
      </c>
      <c r="N60" s="46"/>
      <c r="O60" s="69"/>
    </row>
    <row r="61" spans="1:15" s="18" customFormat="1" outlineLevel="1">
      <c r="A61" s="4"/>
      <c r="B61" s="536" t="s">
        <v>510</v>
      </c>
      <c r="C61" s="819"/>
      <c r="D61" s="46"/>
      <c r="E61" s="46"/>
      <c r="F61" s="46"/>
      <c r="G61" s="46"/>
      <c r="H61" s="46"/>
      <c r="I61" s="46"/>
      <c r="J61" s="46"/>
      <c r="K61" s="46"/>
      <c r="L61" s="46"/>
      <c r="M61" s="46"/>
      <c r="N61" s="46"/>
      <c r="O61" s="69"/>
    </row>
    <row r="62" spans="1:15" s="18" customFormat="1" outlineLevel="1">
      <c r="A62" s="4"/>
      <c r="B62" s="536" t="s">
        <v>511</v>
      </c>
      <c r="C62" s="819"/>
      <c r="D62" s="46"/>
      <c r="E62" s="46"/>
      <c r="F62" s="46"/>
      <c r="G62" s="46"/>
      <c r="H62" s="46"/>
      <c r="I62" s="46"/>
      <c r="J62" s="46"/>
      <c r="K62" s="46"/>
      <c r="L62" s="46"/>
      <c r="M62" s="46"/>
      <c r="N62" s="46"/>
      <c r="O62" s="69"/>
    </row>
    <row r="63" spans="1:15" s="18" customFormat="1" outlineLevel="1">
      <c r="A63" s="4"/>
      <c r="B63" s="536" t="s">
        <v>489</v>
      </c>
      <c r="C63" s="819"/>
      <c r="D63" s="46"/>
      <c r="E63" s="46"/>
      <c r="F63" s="46"/>
      <c r="G63" s="46"/>
      <c r="H63" s="46"/>
      <c r="I63" s="46"/>
      <c r="J63" s="46"/>
      <c r="K63" s="46"/>
      <c r="L63" s="46"/>
      <c r="M63" s="46"/>
      <c r="N63" s="46"/>
      <c r="O63" s="69"/>
    </row>
    <row r="64" spans="1:15" s="18" customFormat="1">
      <c r="A64" s="4"/>
      <c r="B64" s="536" t="s">
        <v>512</v>
      </c>
      <c r="C64" s="820"/>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513</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t="str">
        <f>'1.  LRAMVA Summary'!B36</f>
        <v>Street Lighting</v>
      </c>
      <c r="C67" s="818" t="str">
        <f>'2. LRAMVA Threshold'!K43</f>
        <v>kW</v>
      </c>
      <c r="D67" s="46"/>
      <c r="E67" s="46"/>
      <c r="F67" s="46"/>
      <c r="G67" s="46">
        <v>23.868600000000001</v>
      </c>
      <c r="H67" s="46">
        <v>24.1312</v>
      </c>
      <c r="I67" s="46">
        <v>24.372499999999999</v>
      </c>
      <c r="J67" s="46">
        <v>24.372499999999999</v>
      </c>
      <c r="K67" s="46">
        <v>24.689299999999999</v>
      </c>
      <c r="L67" s="46">
        <v>24.837399999999999</v>
      </c>
      <c r="M67" s="46"/>
      <c r="N67" s="46"/>
      <c r="O67" s="69"/>
    </row>
    <row r="68" spans="1:15" s="18" customFormat="1" outlineLevel="1">
      <c r="A68" s="4"/>
      <c r="B68" s="536" t="s">
        <v>510</v>
      </c>
      <c r="C68" s="819"/>
      <c r="D68" s="46"/>
      <c r="E68" s="46"/>
      <c r="F68" s="46"/>
      <c r="G68" s="46"/>
      <c r="H68" s="46"/>
      <c r="I68" s="46"/>
      <c r="J68" s="46"/>
      <c r="K68" s="46"/>
      <c r="L68" s="46"/>
      <c r="M68" s="46"/>
      <c r="N68" s="46"/>
      <c r="O68" s="69"/>
    </row>
    <row r="69" spans="1:15" s="18" customFormat="1" outlineLevel="1">
      <c r="A69" s="4"/>
      <c r="B69" s="536" t="s">
        <v>511</v>
      </c>
      <c r="C69" s="819"/>
      <c r="D69" s="46"/>
      <c r="E69" s="46"/>
      <c r="F69" s="46"/>
      <c r="G69" s="46"/>
      <c r="H69" s="46"/>
      <c r="I69" s="46"/>
      <c r="J69" s="46"/>
      <c r="K69" s="46"/>
      <c r="L69" s="46"/>
      <c r="M69" s="46"/>
      <c r="N69" s="46"/>
      <c r="O69" s="69"/>
    </row>
    <row r="70" spans="1:15" s="18" customFormat="1" outlineLevel="1">
      <c r="A70" s="4"/>
      <c r="B70" s="536" t="s">
        <v>489</v>
      </c>
      <c r="C70" s="819"/>
      <c r="D70" s="46"/>
      <c r="E70" s="46"/>
      <c r="F70" s="46"/>
      <c r="G70" s="46"/>
      <c r="H70" s="46"/>
      <c r="I70" s="46"/>
      <c r="J70" s="46"/>
      <c r="K70" s="46"/>
      <c r="L70" s="46"/>
      <c r="M70" s="46"/>
      <c r="N70" s="46"/>
      <c r="O70" s="69"/>
    </row>
    <row r="71" spans="1:15" s="18" customFormat="1">
      <c r="A71" s="4"/>
      <c r="B71" s="536" t="s">
        <v>512</v>
      </c>
      <c r="C71" s="820"/>
      <c r="D71" s="65">
        <f>SUM(D67:D70)</f>
        <v>0</v>
      </c>
      <c r="E71" s="65">
        <f t="shared" ref="E71:N71" si="16">SUM(E67:E70)</f>
        <v>0</v>
      </c>
      <c r="F71" s="65">
        <f>SUM(F67:F70)</f>
        <v>0</v>
      </c>
      <c r="G71" s="65">
        <f t="shared" si="16"/>
        <v>23.868600000000001</v>
      </c>
      <c r="H71" s="65">
        <f t="shared" si="16"/>
        <v>24.1312</v>
      </c>
      <c r="I71" s="65">
        <f t="shared" si="16"/>
        <v>24.372499999999999</v>
      </c>
      <c r="J71" s="65">
        <f t="shared" si="16"/>
        <v>24.372499999999999</v>
      </c>
      <c r="K71" s="65">
        <f t="shared" si="16"/>
        <v>24.689299999999999</v>
      </c>
      <c r="L71" s="65">
        <f t="shared" si="16"/>
        <v>24.837399999999999</v>
      </c>
      <c r="M71" s="65">
        <f t="shared" si="16"/>
        <v>0</v>
      </c>
      <c r="N71" s="65">
        <f t="shared" si="16"/>
        <v>0</v>
      </c>
      <c r="O71" s="77"/>
    </row>
    <row r="72" spans="1:15" s="14" customFormat="1">
      <c r="A72" s="72"/>
      <c r="B72" s="492" t="s">
        <v>513</v>
      </c>
      <c r="C72" s="488"/>
      <c r="D72" s="71"/>
      <c r="E72" s="484">
        <f t="shared" ref="E72:N72" si="17">ROUND(SUM(D71*E16+E71*E17)/12,4)</f>
        <v>0</v>
      </c>
      <c r="F72" s="484">
        <f t="shared" si="17"/>
        <v>0</v>
      </c>
      <c r="G72" s="484">
        <f t="shared" si="17"/>
        <v>15.9124</v>
      </c>
      <c r="H72" s="484">
        <f t="shared" si="17"/>
        <v>24.043700000000001</v>
      </c>
      <c r="I72" s="484">
        <f t="shared" si="17"/>
        <v>24.292100000000001</v>
      </c>
      <c r="J72" s="484">
        <f t="shared" si="17"/>
        <v>24.372499999999999</v>
      </c>
      <c r="K72" s="484">
        <f t="shared" si="17"/>
        <v>24.5837</v>
      </c>
      <c r="L72" s="484">
        <f t="shared" si="17"/>
        <v>24.788</v>
      </c>
      <c r="M72" s="484">
        <f t="shared" si="17"/>
        <v>8.2790999999999997</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18">
        <f>'2. LRAMVA Threshold'!L43</f>
        <v>0</v>
      </c>
      <c r="D74" s="46"/>
      <c r="E74" s="46"/>
      <c r="F74" s="46"/>
      <c r="G74" s="46"/>
      <c r="H74" s="46"/>
      <c r="I74" s="46"/>
      <c r="J74" s="46"/>
      <c r="K74" s="46"/>
      <c r="L74" s="46"/>
      <c r="M74" s="46"/>
      <c r="N74" s="46"/>
      <c r="O74" s="69"/>
    </row>
    <row r="75" spans="1:15" s="18" customFormat="1" outlineLevel="1">
      <c r="A75" s="4"/>
      <c r="B75" s="536" t="s">
        <v>510</v>
      </c>
      <c r="C75" s="819"/>
      <c r="D75" s="46"/>
      <c r="E75" s="46"/>
      <c r="F75" s="46"/>
      <c r="G75" s="46"/>
      <c r="H75" s="46"/>
      <c r="I75" s="46"/>
      <c r="J75" s="46"/>
      <c r="K75" s="46"/>
      <c r="L75" s="46"/>
      <c r="M75" s="46"/>
      <c r="N75" s="46"/>
      <c r="O75" s="69"/>
    </row>
    <row r="76" spans="1:15" s="18" customFormat="1" outlineLevel="1">
      <c r="A76" s="4"/>
      <c r="B76" s="536" t="s">
        <v>511</v>
      </c>
      <c r="C76" s="819"/>
      <c r="D76" s="46"/>
      <c r="E76" s="46"/>
      <c r="F76" s="46"/>
      <c r="G76" s="46"/>
      <c r="H76" s="46"/>
      <c r="I76" s="46"/>
      <c r="J76" s="46"/>
      <c r="K76" s="46"/>
      <c r="L76" s="46"/>
      <c r="M76" s="46"/>
      <c r="N76" s="46"/>
      <c r="O76" s="69"/>
    </row>
    <row r="77" spans="1:15" s="18" customFormat="1" outlineLevel="1">
      <c r="A77" s="4"/>
      <c r="B77" s="536" t="s">
        <v>489</v>
      </c>
      <c r="C77" s="819"/>
      <c r="D77" s="46"/>
      <c r="E77" s="46"/>
      <c r="F77" s="46"/>
      <c r="G77" s="46"/>
      <c r="H77" s="46"/>
      <c r="I77" s="46"/>
      <c r="J77" s="46"/>
      <c r="K77" s="46"/>
      <c r="L77" s="46"/>
      <c r="M77" s="46"/>
      <c r="N77" s="46"/>
      <c r="O77" s="69"/>
    </row>
    <row r="78" spans="1:15" s="18" customFormat="1">
      <c r="A78" s="4"/>
      <c r="B78" s="536" t="s">
        <v>512</v>
      </c>
      <c r="C78" s="820"/>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18">
        <f>'2. LRAMVA Threshold'!M43</f>
        <v>0</v>
      </c>
      <c r="D81" s="46"/>
      <c r="E81" s="46"/>
      <c r="F81" s="46"/>
      <c r="G81" s="46"/>
      <c r="H81" s="46"/>
      <c r="I81" s="46"/>
      <c r="J81" s="46"/>
      <c r="K81" s="46"/>
      <c r="L81" s="46"/>
      <c r="M81" s="46"/>
      <c r="N81" s="46"/>
      <c r="O81" s="69"/>
    </row>
    <row r="82" spans="1:15" s="18" customFormat="1" outlineLevel="1">
      <c r="A82" s="4"/>
      <c r="B82" s="536" t="s">
        <v>510</v>
      </c>
      <c r="C82" s="819"/>
      <c r="D82" s="46"/>
      <c r="E82" s="46"/>
      <c r="F82" s="46"/>
      <c r="G82" s="46"/>
      <c r="H82" s="46"/>
      <c r="I82" s="46"/>
      <c r="J82" s="46"/>
      <c r="K82" s="46"/>
      <c r="L82" s="46"/>
      <c r="M82" s="46"/>
      <c r="N82" s="46"/>
      <c r="O82" s="69"/>
    </row>
    <row r="83" spans="1:15" s="18" customFormat="1" outlineLevel="1">
      <c r="A83" s="4"/>
      <c r="B83" s="536" t="s">
        <v>511</v>
      </c>
      <c r="C83" s="819"/>
      <c r="D83" s="46"/>
      <c r="E83" s="46"/>
      <c r="F83" s="46"/>
      <c r="G83" s="46"/>
      <c r="H83" s="46"/>
      <c r="I83" s="46"/>
      <c r="J83" s="46"/>
      <c r="K83" s="46"/>
      <c r="L83" s="46"/>
      <c r="M83" s="46"/>
      <c r="N83" s="46"/>
      <c r="O83" s="69"/>
    </row>
    <row r="84" spans="1:15" s="18" customFormat="1" outlineLevel="1">
      <c r="A84" s="4"/>
      <c r="B84" s="536" t="s">
        <v>489</v>
      </c>
      <c r="C84" s="819"/>
      <c r="D84" s="46"/>
      <c r="E84" s="46"/>
      <c r="F84" s="46"/>
      <c r="G84" s="46"/>
      <c r="H84" s="46"/>
      <c r="I84" s="46"/>
      <c r="J84" s="46"/>
      <c r="K84" s="46"/>
      <c r="L84" s="46"/>
      <c r="M84" s="46"/>
      <c r="N84" s="46"/>
      <c r="O84" s="69"/>
    </row>
    <row r="85" spans="1:15" s="18" customFormat="1">
      <c r="A85" s="4"/>
      <c r="B85" s="536" t="s">
        <v>512</v>
      </c>
      <c r="C85" s="820"/>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18">
        <f>'2. LRAMVA Threshold'!N43</f>
        <v>0</v>
      </c>
      <c r="D88" s="46"/>
      <c r="E88" s="46"/>
      <c r="F88" s="46"/>
      <c r="G88" s="46"/>
      <c r="H88" s="46"/>
      <c r="I88" s="46"/>
      <c r="J88" s="46"/>
      <c r="K88" s="46"/>
      <c r="L88" s="46"/>
      <c r="M88" s="46"/>
      <c r="N88" s="46"/>
      <c r="O88" s="69"/>
    </row>
    <row r="89" spans="1:15" s="18" customFormat="1" outlineLevel="1">
      <c r="A89" s="4"/>
      <c r="B89" s="536" t="s">
        <v>510</v>
      </c>
      <c r="C89" s="819"/>
      <c r="D89" s="46"/>
      <c r="E89" s="46"/>
      <c r="F89" s="46"/>
      <c r="G89" s="46"/>
      <c r="H89" s="46"/>
      <c r="I89" s="46"/>
      <c r="J89" s="46"/>
      <c r="K89" s="46"/>
      <c r="L89" s="46"/>
      <c r="M89" s="46"/>
      <c r="N89" s="46"/>
      <c r="O89" s="69"/>
    </row>
    <row r="90" spans="1:15" s="18" customFormat="1" outlineLevel="1">
      <c r="A90" s="4"/>
      <c r="B90" s="536" t="s">
        <v>511</v>
      </c>
      <c r="C90" s="819"/>
      <c r="D90" s="46"/>
      <c r="E90" s="46"/>
      <c r="F90" s="46"/>
      <c r="G90" s="46"/>
      <c r="H90" s="46"/>
      <c r="I90" s="46"/>
      <c r="J90" s="46"/>
      <c r="K90" s="46"/>
      <c r="L90" s="46"/>
      <c r="M90" s="46"/>
      <c r="N90" s="46"/>
      <c r="O90" s="69"/>
    </row>
    <row r="91" spans="1:15" s="18" customFormat="1" outlineLevel="1">
      <c r="A91" s="4"/>
      <c r="B91" s="536" t="s">
        <v>489</v>
      </c>
      <c r="C91" s="819"/>
      <c r="D91" s="46"/>
      <c r="E91" s="46"/>
      <c r="F91" s="46"/>
      <c r="G91" s="46"/>
      <c r="H91" s="46"/>
      <c r="I91" s="46"/>
      <c r="J91" s="46"/>
      <c r="K91" s="46"/>
      <c r="L91" s="46"/>
      <c r="M91" s="46"/>
      <c r="N91" s="46"/>
      <c r="O91" s="69"/>
    </row>
    <row r="92" spans="1:15" s="18" customFormat="1">
      <c r="A92" s="4"/>
      <c r="B92" s="536" t="s">
        <v>512</v>
      </c>
      <c r="C92" s="820"/>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18">
        <f>'2. LRAMVA Threshold'!O43</f>
        <v>0</v>
      </c>
      <c r="D95" s="46"/>
      <c r="E95" s="46"/>
      <c r="F95" s="46"/>
      <c r="G95" s="46"/>
      <c r="H95" s="46"/>
      <c r="I95" s="46"/>
      <c r="J95" s="46"/>
      <c r="K95" s="46"/>
      <c r="L95" s="46"/>
      <c r="M95" s="46"/>
      <c r="N95" s="46"/>
      <c r="O95" s="69"/>
    </row>
    <row r="96" spans="1:15" s="18" customFormat="1" outlineLevel="1">
      <c r="A96" s="4"/>
      <c r="B96" s="536" t="s">
        <v>510</v>
      </c>
      <c r="C96" s="819"/>
      <c r="D96" s="46"/>
      <c r="E96" s="46"/>
      <c r="F96" s="46"/>
      <c r="G96" s="46"/>
      <c r="H96" s="46"/>
      <c r="I96" s="46"/>
      <c r="J96" s="46"/>
      <c r="K96" s="46"/>
      <c r="L96" s="46"/>
      <c r="M96" s="46"/>
      <c r="N96" s="46"/>
      <c r="O96" s="69"/>
    </row>
    <row r="97" spans="1:15" s="18" customFormat="1" outlineLevel="1">
      <c r="A97" s="4"/>
      <c r="B97" s="536" t="s">
        <v>511</v>
      </c>
      <c r="C97" s="819"/>
      <c r="D97" s="46"/>
      <c r="E97" s="46"/>
      <c r="F97" s="46"/>
      <c r="G97" s="46"/>
      <c r="H97" s="46"/>
      <c r="I97" s="46"/>
      <c r="J97" s="46"/>
      <c r="K97" s="46"/>
      <c r="L97" s="46"/>
      <c r="M97" s="46"/>
      <c r="N97" s="46"/>
      <c r="O97" s="69"/>
    </row>
    <row r="98" spans="1:15" s="18" customFormat="1" outlineLevel="1">
      <c r="A98" s="4"/>
      <c r="B98" s="536" t="s">
        <v>489</v>
      </c>
      <c r="C98" s="819"/>
      <c r="D98" s="46"/>
      <c r="E98" s="46"/>
      <c r="F98" s="46"/>
      <c r="G98" s="46"/>
      <c r="H98" s="46"/>
      <c r="I98" s="46"/>
      <c r="J98" s="46"/>
      <c r="K98" s="46"/>
      <c r="L98" s="46"/>
      <c r="M98" s="46"/>
      <c r="N98" s="46"/>
      <c r="O98" s="69"/>
    </row>
    <row r="99" spans="1:15" s="18" customFormat="1">
      <c r="A99" s="4"/>
      <c r="B99" s="536" t="s">
        <v>512</v>
      </c>
      <c r="C99" s="820"/>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18">
        <f>'2. LRAMVA Threshold'!P43</f>
        <v>0</v>
      </c>
      <c r="D102" s="46"/>
      <c r="E102" s="46"/>
      <c r="F102" s="46"/>
      <c r="G102" s="46"/>
      <c r="H102" s="46"/>
      <c r="I102" s="46"/>
      <c r="J102" s="46"/>
      <c r="K102" s="46"/>
      <c r="L102" s="46"/>
      <c r="M102" s="46"/>
      <c r="N102" s="46"/>
      <c r="O102" s="69"/>
    </row>
    <row r="103" spans="1:15" s="18" customFormat="1" outlineLevel="1">
      <c r="A103" s="4"/>
      <c r="B103" s="536" t="s">
        <v>510</v>
      </c>
      <c r="C103" s="819"/>
      <c r="D103" s="46"/>
      <c r="E103" s="46"/>
      <c r="F103" s="46"/>
      <c r="G103" s="46"/>
      <c r="H103" s="46"/>
      <c r="I103" s="46"/>
      <c r="J103" s="46"/>
      <c r="K103" s="46"/>
      <c r="L103" s="46"/>
      <c r="M103" s="46"/>
      <c r="N103" s="46"/>
      <c r="O103" s="69"/>
    </row>
    <row r="104" spans="1:15" s="18" customFormat="1" outlineLevel="1">
      <c r="A104" s="4"/>
      <c r="B104" s="536" t="s">
        <v>511</v>
      </c>
      <c r="C104" s="819"/>
      <c r="D104" s="46"/>
      <c r="E104" s="46"/>
      <c r="F104" s="46"/>
      <c r="G104" s="46"/>
      <c r="H104" s="46"/>
      <c r="I104" s="46"/>
      <c r="J104" s="46"/>
      <c r="K104" s="46"/>
      <c r="L104" s="46"/>
      <c r="M104" s="46"/>
      <c r="N104" s="46"/>
      <c r="O104" s="69"/>
    </row>
    <row r="105" spans="1:15" s="18" customFormat="1" outlineLevel="1">
      <c r="A105" s="4"/>
      <c r="B105" s="536" t="s">
        <v>489</v>
      </c>
      <c r="C105" s="819"/>
      <c r="D105" s="46"/>
      <c r="E105" s="46"/>
      <c r="F105" s="46"/>
      <c r="G105" s="46"/>
      <c r="H105" s="46"/>
      <c r="I105" s="46"/>
      <c r="J105" s="46"/>
      <c r="K105" s="46"/>
      <c r="L105" s="46"/>
      <c r="M105" s="46"/>
      <c r="N105" s="46"/>
      <c r="O105" s="69"/>
    </row>
    <row r="106" spans="1:15" s="18" customFormat="1">
      <c r="A106" s="4"/>
      <c r="B106" s="536" t="s">
        <v>512</v>
      </c>
      <c r="C106" s="820"/>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18">
        <f>'2. LRAMVA Threshold'!Q43</f>
        <v>0</v>
      </c>
      <c r="D109" s="46"/>
      <c r="E109" s="46"/>
      <c r="F109" s="46"/>
      <c r="G109" s="46"/>
      <c r="H109" s="46"/>
      <c r="I109" s="46"/>
      <c r="J109" s="46"/>
      <c r="K109" s="46"/>
      <c r="L109" s="46"/>
      <c r="M109" s="46"/>
      <c r="N109" s="46"/>
      <c r="O109" s="69"/>
    </row>
    <row r="110" spans="1:15" s="18" customFormat="1" outlineLevel="1">
      <c r="A110" s="4"/>
      <c r="B110" s="536" t="s">
        <v>510</v>
      </c>
      <c r="C110" s="819"/>
      <c r="D110" s="46"/>
      <c r="E110" s="46"/>
      <c r="F110" s="46"/>
      <c r="G110" s="46"/>
      <c r="H110" s="46"/>
      <c r="I110" s="46"/>
      <c r="J110" s="46"/>
      <c r="K110" s="46"/>
      <c r="L110" s="46"/>
      <c r="M110" s="46"/>
      <c r="N110" s="46"/>
      <c r="O110" s="69"/>
    </row>
    <row r="111" spans="1:15" s="18" customFormat="1" outlineLevel="1">
      <c r="A111" s="4"/>
      <c r="B111" s="536" t="s">
        <v>511</v>
      </c>
      <c r="C111" s="819"/>
      <c r="D111" s="46"/>
      <c r="E111" s="46"/>
      <c r="F111" s="46"/>
      <c r="G111" s="46"/>
      <c r="H111" s="46"/>
      <c r="I111" s="46"/>
      <c r="J111" s="46"/>
      <c r="K111" s="46"/>
      <c r="L111" s="46"/>
      <c r="M111" s="46"/>
      <c r="N111" s="46"/>
      <c r="O111" s="69"/>
    </row>
    <row r="112" spans="1:15" s="18" customFormat="1" outlineLevel="1">
      <c r="A112" s="4"/>
      <c r="B112" s="536" t="s">
        <v>489</v>
      </c>
      <c r="C112" s="819"/>
      <c r="D112" s="46"/>
      <c r="E112" s="46"/>
      <c r="F112" s="46"/>
      <c r="G112" s="46"/>
      <c r="H112" s="46"/>
      <c r="I112" s="46"/>
      <c r="J112" s="46"/>
      <c r="K112" s="46"/>
      <c r="L112" s="46"/>
      <c r="M112" s="46"/>
      <c r="N112" s="46"/>
      <c r="O112" s="69"/>
    </row>
    <row r="113" spans="1:17" s="18" customFormat="1">
      <c r="A113" s="4"/>
      <c r="B113" s="536" t="s">
        <v>512</v>
      </c>
      <c r="C113" s="820"/>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613</v>
      </c>
      <c r="C116" s="98"/>
      <c r="D116" s="499"/>
      <c r="E116" s="499"/>
      <c r="F116" s="499"/>
      <c r="G116" s="499"/>
      <c r="H116" s="499"/>
      <c r="I116" s="499"/>
      <c r="J116" s="499"/>
      <c r="K116" s="499"/>
      <c r="L116" s="499"/>
      <c r="M116" s="499"/>
      <c r="N116" s="499"/>
      <c r="O116" s="499"/>
    </row>
    <row r="119" spans="1:17" ht="15.75">
      <c r="B119" s="118" t="s">
        <v>483</v>
      </c>
      <c r="J119" s="18"/>
    </row>
    <row r="120" spans="1:17" s="14" customFormat="1" ht="75.599999999999994" customHeight="1">
      <c r="A120" s="72"/>
      <c r="B120" s="822" t="s">
        <v>674</v>
      </c>
      <c r="C120" s="822"/>
      <c r="D120" s="822"/>
      <c r="E120" s="822"/>
      <c r="F120" s="822"/>
      <c r="G120" s="822"/>
      <c r="H120" s="822"/>
      <c r="I120" s="822"/>
      <c r="J120" s="822"/>
      <c r="K120" s="822"/>
      <c r="L120" s="822"/>
      <c r="M120" s="822"/>
      <c r="N120" s="822"/>
      <c r="O120" s="822"/>
      <c r="P120" s="822"/>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 to 499 kW</v>
      </c>
      <c r="F122" s="244" t="str">
        <f>'1.  LRAMVA Summary'!G52</f>
        <v>GS 500 to 4,999 kW</v>
      </c>
      <c r="G122" s="244" t="str">
        <f>'1.  LRAMVA Summary'!H52</f>
        <v>Large Use</v>
      </c>
      <c r="H122" s="244" t="str">
        <f>'1.  LRAMVA Summary'!I52</f>
        <v>Unmetered Scattered Load</v>
      </c>
      <c r="I122" s="244" t="str">
        <f>'1.  LRAMVA Summary'!J52</f>
        <v>Sentinel Lighting</v>
      </c>
      <c r="J122" s="244" t="str">
        <f>'1.  LRAMVA Summary'!K52</f>
        <v>Street Lighting</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kWh</v>
      </c>
      <c r="I123" s="586" t="str">
        <f>'1.  LRAMVA Summary'!J53</f>
        <v>kW</v>
      </c>
      <c r="J123" s="586" t="str">
        <f>'1.  LRAMVA Summary'!K53</f>
        <v>kW</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1.5100000000000001E-2</v>
      </c>
      <c r="D126" s="685">
        <f t="shared" ref="D126:D133" si="32">HLOOKUP(B126,$E$15:$O$114,16,FALSE)</f>
        <v>7.1000000000000004E-3</v>
      </c>
      <c r="E126" s="686">
        <f t="shared" ref="E126:E133" si="33">HLOOKUP(B126,$E$15:$O$114,23,FALSE)</f>
        <v>1.5532999999999999</v>
      </c>
      <c r="F126" s="685">
        <f t="shared" ref="F126:F133" si="34">HLOOKUP(B126,$E$15:$O$114,30,FALSE)</f>
        <v>0.72330000000000005</v>
      </c>
      <c r="G126" s="686">
        <f t="shared" ref="G126:G131" si="35">HLOOKUP(B126,$E$15:$O$114,37,FALSE)</f>
        <v>1.1413</v>
      </c>
      <c r="H126" s="685">
        <f t="shared" ref="H126:H133" si="36">HLOOKUP(B126,$E$15:$O$114,44,FALSE)</f>
        <v>4.2999999999999997E-2</v>
      </c>
      <c r="I126" s="686">
        <f t="shared" ref="I126:I133" si="37">HLOOKUP(B126,$E$15:$O$114,51,FALSE)</f>
        <v>0</v>
      </c>
      <c r="J126" s="686">
        <f t="shared" ref="J126:J133" si="38">HLOOKUP(B126,$E$15:$O$114,58,FALSE)</f>
        <v>15.9124</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2.2800000000000001E-2</v>
      </c>
      <c r="D127" s="685">
        <f>HLOOKUP(B127,$E$15:$O$114,16,FALSE)</f>
        <v>1.0800000000000001E-2</v>
      </c>
      <c r="E127" s="686">
        <f>HLOOKUP(B127,$E$15:$O$114,23,FALSE)</f>
        <v>2.3471000000000002</v>
      </c>
      <c r="F127" s="685">
        <f>HLOOKUP(B127,$E$15:$O$114,30,FALSE)</f>
        <v>1.0928</v>
      </c>
      <c r="G127" s="686">
        <f>HLOOKUP(B127,$E$15:$O$114,37,FALSE)</f>
        <v>1.7243999999999999</v>
      </c>
      <c r="H127" s="685">
        <f>HLOOKUP(B127,$E$15:$O$114,44,FALSE)</f>
        <v>6.5000000000000002E-2</v>
      </c>
      <c r="I127" s="686">
        <f>HLOOKUP(B127,$E$15:$O$114,51,FALSE)</f>
        <v>0</v>
      </c>
      <c r="J127" s="686">
        <f>HLOOKUP(B127,$E$15:$O$114,58,FALSE)</f>
        <v>24.043700000000001</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2.3E-2</v>
      </c>
      <c r="D128" s="685">
        <f t="shared" si="32"/>
        <v>1.09E-2</v>
      </c>
      <c r="E128" s="686">
        <f t="shared" si="33"/>
        <v>2.3713000000000002</v>
      </c>
      <c r="F128" s="685">
        <f t="shared" si="34"/>
        <v>1.1041000000000001</v>
      </c>
      <c r="G128" s="686">
        <f t="shared" si="35"/>
        <v>1.7422</v>
      </c>
      <c r="H128" s="685">
        <f t="shared" si="36"/>
        <v>6.5699999999999995E-2</v>
      </c>
      <c r="I128" s="686">
        <f t="shared" si="37"/>
        <v>0</v>
      </c>
      <c r="J128" s="686">
        <f t="shared" si="38"/>
        <v>24.292100000000001</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1.9199999999999998E-2</v>
      </c>
      <c r="D129" s="685">
        <f t="shared" si="32"/>
        <v>1.09E-2</v>
      </c>
      <c r="E129" s="686">
        <f t="shared" si="33"/>
        <v>2.3792</v>
      </c>
      <c r="F129" s="685">
        <f t="shared" si="34"/>
        <v>1.1077999999999999</v>
      </c>
      <c r="G129" s="686">
        <f t="shared" si="35"/>
        <v>1.748</v>
      </c>
      <c r="H129" s="685">
        <f t="shared" si="36"/>
        <v>6.59E-2</v>
      </c>
      <c r="I129" s="686">
        <f t="shared" si="37"/>
        <v>0</v>
      </c>
      <c r="J129" s="686">
        <f t="shared" si="38"/>
        <v>24.372499999999999</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1.35E-2</v>
      </c>
      <c r="D130" s="685">
        <f t="shared" si="32"/>
        <v>1.0999999999999999E-2</v>
      </c>
      <c r="E130" s="686">
        <f t="shared" si="33"/>
        <v>2.3997999999999999</v>
      </c>
      <c r="F130" s="685">
        <f t="shared" si="34"/>
        <v>1.1173999999999999</v>
      </c>
      <c r="G130" s="686">
        <f t="shared" si="35"/>
        <v>1.7630999999999999</v>
      </c>
      <c r="H130" s="685">
        <f t="shared" si="36"/>
        <v>6.6500000000000004E-2</v>
      </c>
      <c r="I130" s="686">
        <f t="shared" si="37"/>
        <v>0</v>
      </c>
      <c r="J130" s="686">
        <f t="shared" si="38"/>
        <v>24.5837</v>
      </c>
      <c r="K130" s="686">
        <f t="shared" si="39"/>
        <v>0</v>
      </c>
      <c r="L130" s="686">
        <f t="shared" si="43"/>
        <v>0</v>
      </c>
      <c r="M130" s="686">
        <f t="shared" si="40"/>
        <v>0</v>
      </c>
      <c r="N130" s="686">
        <f t="shared" si="41"/>
        <v>0</v>
      </c>
      <c r="O130" s="686">
        <f t="shared" si="42"/>
        <v>0</v>
      </c>
      <c r="P130" s="686">
        <f t="shared" si="31"/>
        <v>0</v>
      </c>
    </row>
    <row r="131" spans="2:16">
      <c r="B131" s="501">
        <v>2018</v>
      </c>
      <c r="C131" s="684">
        <f t="shared" ref="C131:C133" si="44">HLOOKUP(B131,$E$15:$O$114,9,FALSE)</f>
        <v>7.7000000000000002E-3</v>
      </c>
      <c r="D131" s="685">
        <f t="shared" si="32"/>
        <v>1.11E-2</v>
      </c>
      <c r="E131" s="686">
        <f t="shared" si="33"/>
        <v>2.4198</v>
      </c>
      <c r="F131" s="685">
        <f t="shared" si="34"/>
        <v>1.1267</v>
      </c>
      <c r="G131" s="686">
        <f t="shared" si="35"/>
        <v>1.7778</v>
      </c>
      <c r="H131" s="685">
        <f t="shared" si="36"/>
        <v>6.7100000000000007E-2</v>
      </c>
      <c r="I131" s="686">
        <f t="shared" si="37"/>
        <v>0</v>
      </c>
      <c r="J131" s="686">
        <f t="shared" si="38"/>
        <v>24.788</v>
      </c>
      <c r="K131" s="686">
        <f t="shared" si="39"/>
        <v>0</v>
      </c>
      <c r="L131" s="686">
        <f t="shared" si="43"/>
        <v>0</v>
      </c>
      <c r="M131" s="686">
        <f t="shared" si="40"/>
        <v>0</v>
      </c>
      <c r="N131" s="686">
        <f t="shared" si="41"/>
        <v>0</v>
      </c>
      <c r="O131" s="686">
        <f t="shared" si="42"/>
        <v>0</v>
      </c>
      <c r="P131" s="686">
        <f t="shared" si="31"/>
        <v>0</v>
      </c>
    </row>
    <row r="132" spans="2:16">
      <c r="B132" s="501">
        <v>2019</v>
      </c>
      <c r="C132" s="684"/>
      <c r="D132" s="685"/>
      <c r="E132" s="686"/>
      <c r="F132" s="685"/>
      <c r="G132" s="686"/>
      <c r="H132" s="685"/>
      <c r="I132" s="686"/>
      <c r="J132" s="686"/>
      <c r="K132" s="686">
        <f t="shared" si="39"/>
        <v>0</v>
      </c>
      <c r="L132" s="686">
        <f t="shared" si="43"/>
        <v>0</v>
      </c>
      <c r="M132" s="686">
        <f t="shared" si="40"/>
        <v>0</v>
      </c>
      <c r="N132" s="686">
        <f t="shared" si="41"/>
        <v>0</v>
      </c>
      <c r="O132" s="686">
        <f t="shared" si="42"/>
        <v>0</v>
      </c>
      <c r="P132" s="686">
        <f t="shared" si="31"/>
        <v>0</v>
      </c>
    </row>
    <row r="133" spans="2:16">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630</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4:X16"/>
  <sheetViews>
    <sheetView zoomScale="90" zoomScaleNormal="90" workbookViewId="0">
      <selection activeCell="J20" sqref="J20"/>
    </sheetView>
  </sheetViews>
  <sheetFormatPr defaultColWidth="9.140625" defaultRowHeight="15"/>
  <cols>
    <col min="1" max="16384" width="9.140625" style="12"/>
  </cols>
  <sheetData>
    <row r="14" spans="2:24" ht="15.75">
      <c r="B14" s="588" t="s">
        <v>504</v>
      </c>
    </row>
    <row r="15" spans="2:24" ht="15.75">
      <c r="B15" s="588"/>
    </row>
    <row r="16" spans="2:24" s="668" customFormat="1" ht="28.5" customHeight="1">
      <c r="B16" s="828" t="s">
        <v>633</v>
      </c>
      <c r="C16" s="828"/>
      <c r="D16" s="828"/>
      <c r="E16" s="828"/>
      <c r="F16" s="828"/>
      <c r="G16" s="828"/>
      <c r="H16" s="828"/>
      <c r="I16" s="828"/>
      <c r="J16" s="828"/>
      <c r="K16" s="828"/>
      <c r="L16" s="828"/>
      <c r="M16" s="828"/>
      <c r="N16" s="828"/>
      <c r="O16" s="828"/>
      <c r="P16" s="828"/>
      <c r="Q16" s="828"/>
      <c r="R16" s="828"/>
      <c r="S16" s="828"/>
      <c r="T16" s="828"/>
      <c r="U16" s="828"/>
      <c r="V16" s="828"/>
      <c r="W16" s="828"/>
      <c r="X16" s="828"/>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Diane Taylor</cp:lastModifiedBy>
  <cp:lastPrinted>2017-05-24T00:43:43Z</cp:lastPrinted>
  <dcterms:created xsi:type="dcterms:W3CDTF">2012-03-05T18:56:04Z</dcterms:created>
  <dcterms:modified xsi:type="dcterms:W3CDTF">2020-01-29T13:28:37Z</dcterms:modified>
</cp:coreProperties>
</file>