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egulatory\OEB\IRM\2020 IRM\H- IRs\Submission\"/>
    </mc:Choice>
  </mc:AlternateContent>
  <xr:revisionPtr revIDLastSave="0" documentId="14_{1656FC96-3307-458A-A86A-4482C418EF2E}" xr6:coauthVersionLast="45" xr6:coauthVersionMax="45" xr10:uidLastSave="{00000000-0000-0000-0000-000000000000}"/>
  <bookViews>
    <workbookView xWindow="2520" yWindow="576" windowWidth="20640" windowHeight="16704" xr2:uid="{E93CD574-448F-490E-B26C-0C9E7FE803F9}"/>
  </bookViews>
  <sheets>
    <sheet name="CA SEC 1 (f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MidPeak">'[6]17. Regulatory Charges'!$D$24</definedName>
    <definedName name="OffPeak">'[6]17. Regulatory Charges'!$D$23</definedName>
    <definedName name="OnPeak">'[6]17. Regulatory Charges'!$D$25</definedName>
    <definedName name="_xlnm.Print_Area" localSheetId="0">'CA SEC 1 (f)'!#REF!</definedName>
    <definedName name="SME">'[6]17. Regulatory Charges'!$D$33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39" i="1" l="1"/>
  <c r="F839" i="1"/>
  <c r="G838" i="1"/>
  <c r="I837" i="1"/>
  <c r="G837" i="1"/>
  <c r="K836" i="1"/>
  <c r="F836" i="1"/>
  <c r="E836" i="1"/>
  <c r="E839" i="1" s="1"/>
  <c r="P834" i="1"/>
  <c r="O834" i="1"/>
  <c r="G834" i="1"/>
  <c r="P833" i="1"/>
  <c r="P832" i="1"/>
  <c r="O832" i="1"/>
  <c r="J832" i="1"/>
  <c r="P831" i="1"/>
  <c r="P830" i="1"/>
  <c r="P829" i="1"/>
  <c r="O829" i="1"/>
  <c r="P828" i="1"/>
  <c r="P827" i="1"/>
  <c r="P826" i="1"/>
  <c r="P825" i="1"/>
  <c r="P824" i="1"/>
  <c r="P823" i="1"/>
  <c r="O822" i="1"/>
  <c r="P822" i="1" s="1"/>
  <c r="O821" i="1"/>
  <c r="P821" i="1" s="1"/>
  <c r="O820" i="1"/>
  <c r="P820" i="1" s="1"/>
  <c r="P819" i="1"/>
  <c r="O819" i="1"/>
  <c r="J819" i="1"/>
  <c r="J836" i="1" s="1"/>
  <c r="J839" i="1" s="1"/>
  <c r="J841" i="1" s="1"/>
  <c r="P818" i="1"/>
  <c r="P817" i="1"/>
  <c r="P816" i="1"/>
  <c r="O816" i="1"/>
  <c r="P815" i="1"/>
  <c r="O814" i="1"/>
  <c r="P814" i="1" s="1"/>
  <c r="P813" i="1"/>
  <c r="O813" i="1"/>
  <c r="P812" i="1"/>
  <c r="O812" i="1"/>
  <c r="P811" i="1"/>
  <c r="P810" i="1"/>
  <c r="O809" i="1"/>
  <c r="P809" i="1" s="1"/>
  <c r="O808" i="1"/>
  <c r="P808" i="1" s="1"/>
  <c r="P807" i="1"/>
  <c r="O807" i="1"/>
  <c r="P806" i="1"/>
  <c r="O806" i="1"/>
  <c r="P805" i="1"/>
  <c r="O805" i="1"/>
  <c r="O804" i="1"/>
  <c r="P804" i="1" s="1"/>
  <c r="P803" i="1"/>
  <c r="O803" i="1"/>
  <c r="P802" i="1"/>
  <c r="O801" i="1"/>
  <c r="P801" i="1" s="1"/>
  <c r="P797" i="1"/>
  <c r="O796" i="1"/>
  <c r="P795" i="1"/>
  <c r="O795" i="1"/>
  <c r="J785" i="1"/>
  <c r="F783" i="1"/>
  <c r="G782" i="1"/>
  <c r="I781" i="1"/>
  <c r="G781" i="1"/>
  <c r="K780" i="1"/>
  <c r="K783" i="1" s="1"/>
  <c r="J780" i="1"/>
  <c r="J783" i="1" s="1"/>
  <c r="F780" i="1"/>
  <c r="G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K726" i="1"/>
  <c r="F726" i="1"/>
  <c r="E730" i="1" s="1"/>
  <c r="G725" i="1"/>
  <c r="M725" i="1" s="1"/>
  <c r="G724" i="1"/>
  <c r="M724" i="1" s="1"/>
  <c r="K723" i="1"/>
  <c r="J723" i="1"/>
  <c r="J726" i="1" s="1"/>
  <c r="F723" i="1"/>
  <c r="E723" i="1"/>
  <c r="E726" i="1" s="1"/>
  <c r="E689" i="1"/>
  <c r="K670" i="1"/>
  <c r="F670" i="1"/>
  <c r="I669" i="1"/>
  <c r="G669" i="1"/>
  <c r="G668" i="1"/>
  <c r="K667" i="1"/>
  <c r="J667" i="1"/>
  <c r="J670" i="1" s="1"/>
  <c r="J672" i="1" s="1"/>
  <c r="F667" i="1"/>
  <c r="D666" i="1"/>
  <c r="G666" i="1" s="1"/>
  <c r="I642" i="1"/>
  <c r="L642" i="1" s="1"/>
  <c r="I755" i="1" s="1"/>
  <c r="L755" i="1" s="1"/>
  <c r="I810" i="1" s="1"/>
  <c r="L810" i="1" s="1"/>
  <c r="E641" i="1"/>
  <c r="E667" i="1" s="1"/>
  <c r="E670" i="1" s="1"/>
  <c r="F612" i="1"/>
  <c r="G611" i="1"/>
  <c r="M611" i="1" s="1"/>
  <c r="G610" i="1"/>
  <c r="M610" i="1" s="1"/>
  <c r="F609" i="1"/>
  <c r="E609" i="1"/>
  <c r="E612" i="1" s="1"/>
  <c r="F616" i="1" s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K592" i="1"/>
  <c r="J592" i="1"/>
  <c r="K591" i="1"/>
  <c r="J591" i="1"/>
  <c r="K590" i="1"/>
  <c r="J590" i="1"/>
  <c r="K589" i="1"/>
  <c r="J589" i="1"/>
  <c r="K588" i="1"/>
  <c r="J588" i="1"/>
  <c r="K587" i="1"/>
  <c r="K586" i="1"/>
  <c r="J586" i="1"/>
  <c r="K585" i="1"/>
  <c r="J585" i="1"/>
  <c r="K584" i="1"/>
  <c r="K583" i="1"/>
  <c r="K582" i="1"/>
  <c r="K581" i="1"/>
  <c r="D581" i="1"/>
  <c r="G581" i="1" s="1"/>
  <c r="D695" i="1" s="1"/>
  <c r="G695" i="1" s="1"/>
  <c r="K580" i="1"/>
  <c r="K579" i="1"/>
  <c r="K578" i="1"/>
  <c r="K577" i="1"/>
  <c r="D577" i="1"/>
  <c r="G577" i="1" s="1"/>
  <c r="D691" i="1" s="1"/>
  <c r="G691" i="1" s="1"/>
  <c r="K576" i="1"/>
  <c r="K575" i="1"/>
  <c r="K574" i="1"/>
  <c r="J574" i="1"/>
  <c r="K573" i="1"/>
  <c r="J573" i="1"/>
  <c r="K572" i="1"/>
  <c r="J572" i="1"/>
  <c r="K571" i="1"/>
  <c r="J571" i="1"/>
  <c r="K570" i="1"/>
  <c r="J570" i="1"/>
  <c r="K569" i="1"/>
  <c r="E556" i="1"/>
  <c r="I555" i="1"/>
  <c r="G555" i="1"/>
  <c r="I554" i="1"/>
  <c r="G554" i="1"/>
  <c r="K553" i="1"/>
  <c r="K556" i="1" s="1"/>
  <c r="J553" i="1"/>
  <c r="J556" i="1" s="1"/>
  <c r="J558" i="1" s="1"/>
  <c r="F553" i="1"/>
  <c r="F556" i="1" s="1"/>
  <c r="E553" i="1"/>
  <c r="L527" i="1"/>
  <c r="I641" i="1" s="1"/>
  <c r="L641" i="1" s="1"/>
  <c r="I754" i="1" s="1"/>
  <c r="L754" i="1" s="1"/>
  <c r="I809" i="1" s="1"/>
  <c r="L809" i="1" s="1"/>
  <c r="P500" i="1"/>
  <c r="P499" i="1"/>
  <c r="J498" i="1"/>
  <c r="J500" i="1" s="1"/>
  <c r="K505" i="1" s="1"/>
  <c r="E498" i="1"/>
  <c r="G497" i="1"/>
  <c r="G496" i="1"/>
  <c r="K495" i="1"/>
  <c r="K498" i="1" s="1"/>
  <c r="J495" i="1"/>
  <c r="F495" i="1"/>
  <c r="E495" i="1"/>
  <c r="I492" i="1"/>
  <c r="L492" i="1" s="1"/>
  <c r="I606" i="1" s="1"/>
  <c r="L606" i="1" s="1"/>
  <c r="M463" i="1"/>
  <c r="G441" i="1"/>
  <c r="G440" i="1"/>
  <c r="T439" i="1"/>
  <c r="S439" i="1"/>
  <c r="R439" i="1"/>
  <c r="K439" i="1"/>
  <c r="K442" i="1" s="1"/>
  <c r="J439" i="1"/>
  <c r="J442" i="1" s="1"/>
  <c r="J444" i="1" s="1"/>
  <c r="E439" i="1"/>
  <c r="E442" i="1" s="1"/>
  <c r="Q438" i="1"/>
  <c r="Q437" i="1"/>
  <c r="Q436" i="1"/>
  <c r="F436" i="1"/>
  <c r="Q435" i="1"/>
  <c r="Q434" i="1"/>
  <c r="Q433" i="1"/>
  <c r="F433" i="1"/>
  <c r="Q432" i="1"/>
  <c r="Q431" i="1"/>
  <c r="Q430" i="1"/>
  <c r="Q429" i="1"/>
  <c r="Q428" i="1"/>
  <c r="Q427" i="1"/>
  <c r="Q426" i="1"/>
  <c r="F426" i="1"/>
  <c r="Q425" i="1"/>
  <c r="F425" i="1"/>
  <c r="Q424" i="1"/>
  <c r="F424" i="1"/>
  <c r="Q423" i="1"/>
  <c r="F423" i="1"/>
  <c r="Q422" i="1"/>
  <c r="P422" i="1"/>
  <c r="O422" i="1" s="1"/>
  <c r="Q421" i="1"/>
  <c r="Q420" i="1"/>
  <c r="F420" i="1"/>
  <c r="Q419" i="1"/>
  <c r="Q418" i="1"/>
  <c r="F418" i="1"/>
  <c r="Q417" i="1"/>
  <c r="F417" i="1"/>
  <c r="Q416" i="1"/>
  <c r="F416" i="1"/>
  <c r="Q415" i="1"/>
  <c r="Q414" i="1"/>
  <c r="F414" i="1"/>
  <c r="Q413" i="1"/>
  <c r="F413" i="1"/>
  <c r="Q412" i="1"/>
  <c r="F412" i="1"/>
  <c r="Q411" i="1"/>
  <c r="F411" i="1"/>
  <c r="Q410" i="1"/>
  <c r="F410" i="1"/>
  <c r="D410" i="1"/>
  <c r="G410" i="1" s="1"/>
  <c r="Q409" i="1"/>
  <c r="F409" i="1"/>
  <c r="Q408" i="1"/>
  <c r="F408" i="1"/>
  <c r="Q407" i="1"/>
  <c r="F407" i="1"/>
  <c r="Q406" i="1"/>
  <c r="L406" i="1"/>
  <c r="I520" i="1" s="1"/>
  <c r="L520" i="1" s="1"/>
  <c r="I634" i="1" s="1"/>
  <c r="L634" i="1" s="1"/>
  <c r="I747" i="1" s="1"/>
  <c r="L747" i="1" s="1"/>
  <c r="I802" i="1" s="1"/>
  <c r="L802" i="1" s="1"/>
  <c r="Q405" i="1"/>
  <c r="F405" i="1"/>
  <c r="Q404" i="1"/>
  <c r="Q403" i="1"/>
  <c r="Q402" i="1"/>
  <c r="Q401" i="1"/>
  <c r="L401" i="1"/>
  <c r="I515" i="1" s="1"/>
  <c r="L515" i="1" s="1"/>
  <c r="I629" i="1" s="1"/>
  <c r="L629" i="1" s="1"/>
  <c r="I742" i="1" s="1"/>
  <c r="L742" i="1" s="1"/>
  <c r="I797" i="1" s="1"/>
  <c r="L797" i="1" s="1"/>
  <c r="F401" i="1"/>
  <c r="Q400" i="1"/>
  <c r="F400" i="1"/>
  <c r="Q399" i="1"/>
  <c r="F399" i="1"/>
  <c r="K387" i="1"/>
  <c r="J384" i="1"/>
  <c r="J386" i="1" s="1"/>
  <c r="K391" i="1" s="1"/>
  <c r="E384" i="1"/>
  <c r="F387" i="1" s="1"/>
  <c r="O383" i="1"/>
  <c r="G383" i="1"/>
  <c r="O382" i="1"/>
  <c r="G382" i="1"/>
  <c r="N381" i="1"/>
  <c r="K381" i="1"/>
  <c r="K384" i="1" s="1"/>
  <c r="J381" i="1"/>
  <c r="F381" i="1"/>
  <c r="F384" i="1" s="1"/>
  <c r="E381" i="1"/>
  <c r="I379" i="1"/>
  <c r="L379" i="1" s="1"/>
  <c r="O378" i="1"/>
  <c r="I376" i="1"/>
  <c r="L376" i="1" s="1"/>
  <c r="O375" i="1"/>
  <c r="D364" i="1"/>
  <c r="G364" i="1" s="1"/>
  <c r="L363" i="1"/>
  <c r="D361" i="1"/>
  <c r="G361" i="1" s="1"/>
  <c r="I360" i="1"/>
  <c r="L360" i="1" s="1"/>
  <c r="O359" i="1"/>
  <c r="O355" i="1"/>
  <c r="M353" i="1"/>
  <c r="Q353" i="1" s="1"/>
  <c r="M349" i="1"/>
  <c r="Q349" i="1" s="1"/>
  <c r="L347" i="1"/>
  <c r="O346" i="1"/>
  <c r="L345" i="1"/>
  <c r="L343" i="1"/>
  <c r="D342" i="1"/>
  <c r="G342" i="1" s="1"/>
  <c r="J330" i="1"/>
  <c r="K328" i="1"/>
  <c r="J328" i="1"/>
  <c r="F328" i="1"/>
  <c r="E328" i="1"/>
  <c r="K325" i="1"/>
  <c r="J325" i="1"/>
  <c r="F325" i="1"/>
  <c r="E325" i="1"/>
  <c r="L324" i="1"/>
  <c r="I438" i="1" s="1"/>
  <c r="L438" i="1" s="1"/>
  <c r="I552" i="1" s="1"/>
  <c r="L552" i="1" s="1"/>
  <c r="I666" i="1" s="1"/>
  <c r="L666" i="1" s="1"/>
  <c r="G323" i="1"/>
  <c r="D321" i="1"/>
  <c r="G321" i="1" s="1"/>
  <c r="L320" i="1"/>
  <c r="I434" i="1" s="1"/>
  <c r="L434" i="1" s="1"/>
  <c r="I548" i="1" s="1"/>
  <c r="L548" i="1" s="1"/>
  <c r="I662" i="1" s="1"/>
  <c r="L662" i="1" s="1"/>
  <c r="I775" i="1" s="1"/>
  <c r="L775" i="1" s="1"/>
  <c r="I830" i="1" s="1"/>
  <c r="L830" i="1" s="1"/>
  <c r="D319" i="1"/>
  <c r="G319" i="1" s="1"/>
  <c r="I317" i="1"/>
  <c r="L317" i="1" s="1"/>
  <c r="I431" i="1" s="1"/>
  <c r="L431" i="1" s="1"/>
  <c r="I545" i="1" s="1"/>
  <c r="L545" i="1" s="1"/>
  <c r="I659" i="1" s="1"/>
  <c r="L659" i="1" s="1"/>
  <c r="I772" i="1" s="1"/>
  <c r="L772" i="1" s="1"/>
  <c r="I827" i="1" s="1"/>
  <c r="L827" i="1" s="1"/>
  <c r="I315" i="1"/>
  <c r="L315" i="1" s="1"/>
  <c r="I429" i="1" s="1"/>
  <c r="L429" i="1" s="1"/>
  <c r="I543" i="1" s="1"/>
  <c r="L543" i="1" s="1"/>
  <c r="I657" i="1" s="1"/>
  <c r="L657" i="1" s="1"/>
  <c r="I770" i="1" s="1"/>
  <c r="L770" i="1" s="1"/>
  <c r="I825" i="1" s="1"/>
  <c r="L825" i="1" s="1"/>
  <c r="G315" i="1"/>
  <c r="D315" i="1"/>
  <c r="G314" i="1"/>
  <c r="D312" i="1"/>
  <c r="G312" i="1" s="1"/>
  <c r="P426" i="1" s="1"/>
  <c r="O426" i="1" s="1"/>
  <c r="D311" i="1"/>
  <c r="G311" i="1" s="1"/>
  <c r="M311" i="1" s="1"/>
  <c r="L309" i="1"/>
  <c r="I423" i="1" s="1"/>
  <c r="L423" i="1" s="1"/>
  <c r="I537" i="1" s="1"/>
  <c r="L537" i="1" s="1"/>
  <c r="I651" i="1" s="1"/>
  <c r="L651" i="1" s="1"/>
  <c r="I764" i="1" s="1"/>
  <c r="L764" i="1" s="1"/>
  <c r="I819" i="1" s="1"/>
  <c r="L819" i="1" s="1"/>
  <c r="D308" i="1"/>
  <c r="G308" i="1" s="1"/>
  <c r="D422" i="1" s="1"/>
  <c r="G422" i="1" s="1"/>
  <c r="M307" i="1"/>
  <c r="I307" i="1"/>
  <c r="L307" i="1" s="1"/>
  <c r="I421" i="1" s="1"/>
  <c r="L421" i="1" s="1"/>
  <c r="I535" i="1" s="1"/>
  <c r="L535" i="1" s="1"/>
  <c r="I649" i="1" s="1"/>
  <c r="L649" i="1" s="1"/>
  <c r="I762" i="1" s="1"/>
  <c r="L762" i="1" s="1"/>
  <c r="I817" i="1" s="1"/>
  <c r="L817" i="1" s="1"/>
  <c r="D307" i="1"/>
  <c r="G307" i="1" s="1"/>
  <c r="I306" i="1"/>
  <c r="L306" i="1" s="1"/>
  <c r="I420" i="1" s="1"/>
  <c r="L420" i="1" s="1"/>
  <c r="I534" i="1" s="1"/>
  <c r="L534" i="1" s="1"/>
  <c r="I648" i="1" s="1"/>
  <c r="L648" i="1" s="1"/>
  <c r="I761" i="1" s="1"/>
  <c r="L761" i="1" s="1"/>
  <c r="I816" i="1" s="1"/>
  <c r="L816" i="1" s="1"/>
  <c r="L305" i="1"/>
  <c r="I419" i="1" s="1"/>
  <c r="L419" i="1" s="1"/>
  <c r="I533" i="1" s="1"/>
  <c r="L533" i="1" s="1"/>
  <c r="I647" i="1" s="1"/>
  <c r="L647" i="1" s="1"/>
  <c r="I760" i="1" s="1"/>
  <c r="L760" i="1" s="1"/>
  <c r="I815" i="1" s="1"/>
  <c r="L815" i="1" s="1"/>
  <c r="I303" i="1"/>
  <c r="L303" i="1" s="1"/>
  <c r="I417" i="1" s="1"/>
  <c r="L417" i="1" s="1"/>
  <c r="I531" i="1" s="1"/>
  <c r="L531" i="1" s="1"/>
  <c r="I645" i="1" s="1"/>
  <c r="L645" i="1" s="1"/>
  <c r="I758" i="1" s="1"/>
  <c r="L758" i="1" s="1"/>
  <c r="I813" i="1" s="1"/>
  <c r="L813" i="1" s="1"/>
  <c r="G303" i="1"/>
  <c r="D303" i="1"/>
  <c r="I302" i="1"/>
  <c r="L302" i="1" s="1"/>
  <c r="I416" i="1" s="1"/>
  <c r="L416" i="1" s="1"/>
  <c r="I530" i="1" s="1"/>
  <c r="L530" i="1" s="1"/>
  <c r="I644" i="1" s="1"/>
  <c r="L644" i="1" s="1"/>
  <c r="I757" i="1" s="1"/>
  <c r="L757" i="1" s="1"/>
  <c r="I812" i="1" s="1"/>
  <c r="L812" i="1" s="1"/>
  <c r="G302" i="1"/>
  <c r="D300" i="1"/>
  <c r="G300" i="1" s="1"/>
  <c r="I299" i="1"/>
  <c r="L299" i="1" s="1"/>
  <c r="I413" i="1" s="1"/>
  <c r="L413" i="1" s="1"/>
  <c r="I527" i="1" s="1"/>
  <c r="D299" i="1"/>
  <c r="G299" i="1" s="1"/>
  <c r="G298" i="1"/>
  <c r="M296" i="1"/>
  <c r="D296" i="1"/>
  <c r="G296" i="1" s="1"/>
  <c r="P410" i="1" s="1"/>
  <c r="O410" i="1" s="1"/>
  <c r="D295" i="1"/>
  <c r="G295" i="1" s="1"/>
  <c r="L294" i="1"/>
  <c r="I408" i="1" s="1"/>
  <c r="L408" i="1" s="1"/>
  <c r="I522" i="1" s="1"/>
  <c r="L522" i="1" s="1"/>
  <c r="I636" i="1" s="1"/>
  <c r="L636" i="1" s="1"/>
  <c r="I749" i="1" s="1"/>
  <c r="L749" i="1" s="1"/>
  <c r="I804" i="1" s="1"/>
  <c r="L804" i="1" s="1"/>
  <c r="L292" i="1"/>
  <c r="I406" i="1" s="1"/>
  <c r="D292" i="1"/>
  <c r="G292" i="1" s="1"/>
  <c r="D291" i="1"/>
  <c r="G291" i="1" s="1"/>
  <c r="L290" i="1"/>
  <c r="I404" i="1" s="1"/>
  <c r="L404" i="1" s="1"/>
  <c r="I518" i="1" s="1"/>
  <c r="L518" i="1" s="1"/>
  <c r="I632" i="1" s="1"/>
  <c r="L632" i="1" s="1"/>
  <c r="I745" i="1" s="1"/>
  <c r="L745" i="1" s="1"/>
  <c r="I800" i="1" s="1"/>
  <c r="L800" i="1" s="1"/>
  <c r="I290" i="1"/>
  <c r="I289" i="1"/>
  <c r="L289" i="1" s="1"/>
  <c r="I403" i="1" s="1"/>
  <c r="L403" i="1" s="1"/>
  <c r="I517" i="1" s="1"/>
  <c r="L517" i="1" s="1"/>
  <c r="I631" i="1" s="1"/>
  <c r="L631" i="1" s="1"/>
  <c r="I744" i="1" s="1"/>
  <c r="L744" i="1" s="1"/>
  <c r="I799" i="1" s="1"/>
  <c r="L799" i="1" s="1"/>
  <c r="L288" i="1"/>
  <c r="I402" i="1" s="1"/>
  <c r="L402" i="1" s="1"/>
  <c r="I516" i="1" s="1"/>
  <c r="L516" i="1" s="1"/>
  <c r="I630" i="1" s="1"/>
  <c r="L630" i="1" s="1"/>
  <c r="I743" i="1" s="1"/>
  <c r="L743" i="1" s="1"/>
  <c r="I798" i="1" s="1"/>
  <c r="L798" i="1" s="1"/>
  <c r="I287" i="1"/>
  <c r="L287" i="1" s="1"/>
  <c r="I401" i="1" s="1"/>
  <c r="G287" i="1"/>
  <c r="D287" i="1"/>
  <c r="I286" i="1"/>
  <c r="L286" i="1" s="1"/>
  <c r="I400" i="1" s="1"/>
  <c r="L400" i="1" s="1"/>
  <c r="I514" i="1" s="1"/>
  <c r="L514" i="1" s="1"/>
  <c r="I628" i="1" s="1"/>
  <c r="L628" i="1" s="1"/>
  <c r="I741" i="1" s="1"/>
  <c r="L741" i="1" s="1"/>
  <c r="I796" i="1" s="1"/>
  <c r="L796" i="1" s="1"/>
  <c r="G286" i="1"/>
  <c r="I285" i="1"/>
  <c r="D285" i="1"/>
  <c r="M271" i="1"/>
  <c r="O271" i="1" s="1"/>
  <c r="J270" i="1"/>
  <c r="J272" i="1" s="1"/>
  <c r="K277" i="1" s="1"/>
  <c r="F270" i="1"/>
  <c r="O269" i="1"/>
  <c r="O268" i="1"/>
  <c r="N267" i="1"/>
  <c r="K267" i="1"/>
  <c r="K270" i="1" s="1"/>
  <c r="J267" i="1"/>
  <c r="F267" i="1"/>
  <c r="L266" i="1"/>
  <c r="I380" i="1" s="1"/>
  <c r="L380" i="1" s="1"/>
  <c r="I266" i="1"/>
  <c r="D266" i="1"/>
  <c r="G266" i="1" s="1"/>
  <c r="L265" i="1"/>
  <c r="I265" i="1"/>
  <c r="G265" i="1"/>
  <c r="D265" i="1"/>
  <c r="L264" i="1"/>
  <c r="I378" i="1" s="1"/>
  <c r="L378" i="1" s="1"/>
  <c r="I264" i="1"/>
  <c r="G264" i="1"/>
  <c r="D264" i="1"/>
  <c r="I263" i="1"/>
  <c r="L263" i="1" s="1"/>
  <c r="I377" i="1" s="1"/>
  <c r="L377" i="1" s="1"/>
  <c r="G263" i="1"/>
  <c r="D263" i="1"/>
  <c r="M262" i="1"/>
  <c r="O262" i="1" s="1"/>
  <c r="L262" i="1"/>
  <c r="I262" i="1"/>
  <c r="D262" i="1"/>
  <c r="G262" i="1" s="1"/>
  <c r="D376" i="1" s="1"/>
  <c r="G376" i="1" s="1"/>
  <c r="I261" i="1"/>
  <c r="L261" i="1" s="1"/>
  <c r="I375" i="1" s="1"/>
  <c r="L375" i="1" s="1"/>
  <c r="I489" i="1" s="1"/>
  <c r="L489" i="1" s="1"/>
  <c r="I603" i="1" s="1"/>
  <c r="L603" i="1" s="1"/>
  <c r="G261" i="1"/>
  <c r="D261" i="1"/>
  <c r="L260" i="1"/>
  <c r="I374" i="1" s="1"/>
  <c r="L374" i="1" s="1"/>
  <c r="I260" i="1"/>
  <c r="D260" i="1"/>
  <c r="G260" i="1" s="1"/>
  <c r="D374" i="1" s="1"/>
  <c r="G374" i="1" s="1"/>
  <c r="I259" i="1"/>
  <c r="L259" i="1" s="1"/>
  <c r="I373" i="1" s="1"/>
  <c r="L373" i="1" s="1"/>
  <c r="G259" i="1"/>
  <c r="D259" i="1"/>
  <c r="L258" i="1"/>
  <c r="I372" i="1" s="1"/>
  <c r="L372" i="1" s="1"/>
  <c r="I258" i="1"/>
  <c r="D258" i="1"/>
  <c r="G258" i="1" s="1"/>
  <c r="L257" i="1"/>
  <c r="I371" i="1" s="1"/>
  <c r="L371" i="1" s="1"/>
  <c r="I257" i="1"/>
  <c r="G257" i="1"/>
  <c r="D257" i="1"/>
  <c r="L256" i="1"/>
  <c r="I370" i="1" s="1"/>
  <c r="L370" i="1" s="1"/>
  <c r="I256" i="1"/>
  <c r="G256" i="1"/>
  <c r="D256" i="1"/>
  <c r="L255" i="1"/>
  <c r="I369" i="1" s="1"/>
  <c r="L369" i="1" s="1"/>
  <c r="I255" i="1"/>
  <c r="G255" i="1"/>
  <c r="D255" i="1"/>
  <c r="L254" i="1"/>
  <c r="I368" i="1" s="1"/>
  <c r="L368" i="1" s="1"/>
  <c r="I254" i="1"/>
  <c r="G254" i="1"/>
  <c r="D254" i="1"/>
  <c r="I253" i="1"/>
  <c r="L253" i="1" s="1"/>
  <c r="I367" i="1" s="1"/>
  <c r="L367" i="1" s="1"/>
  <c r="G253" i="1"/>
  <c r="D253" i="1"/>
  <c r="L252" i="1"/>
  <c r="I366" i="1" s="1"/>
  <c r="L366" i="1" s="1"/>
  <c r="I252" i="1"/>
  <c r="D252" i="1"/>
  <c r="G252" i="1" s="1"/>
  <c r="I251" i="1"/>
  <c r="L251" i="1" s="1"/>
  <c r="I365" i="1" s="1"/>
  <c r="L365" i="1" s="1"/>
  <c r="G251" i="1"/>
  <c r="D251" i="1"/>
  <c r="L250" i="1"/>
  <c r="I364" i="1" s="1"/>
  <c r="L364" i="1" s="1"/>
  <c r="I250" i="1"/>
  <c r="D250" i="1"/>
  <c r="G250" i="1" s="1"/>
  <c r="M250" i="1" s="1"/>
  <c r="O250" i="1" s="1"/>
  <c r="L249" i="1"/>
  <c r="I363" i="1" s="1"/>
  <c r="I249" i="1"/>
  <c r="G249" i="1"/>
  <c r="D249" i="1"/>
  <c r="L248" i="1"/>
  <c r="I362" i="1" s="1"/>
  <c r="L362" i="1" s="1"/>
  <c r="I476" i="1" s="1"/>
  <c r="L476" i="1" s="1"/>
  <c r="I590" i="1" s="1"/>
  <c r="L590" i="1" s="1"/>
  <c r="I248" i="1"/>
  <c r="G248" i="1"/>
  <c r="D248" i="1"/>
  <c r="I247" i="1"/>
  <c r="L247" i="1" s="1"/>
  <c r="I361" i="1" s="1"/>
  <c r="L361" i="1" s="1"/>
  <c r="O361" i="1" s="1"/>
  <c r="G247" i="1"/>
  <c r="D247" i="1"/>
  <c r="M246" i="1"/>
  <c r="O246" i="1" s="1"/>
  <c r="L246" i="1"/>
  <c r="I246" i="1"/>
  <c r="D246" i="1"/>
  <c r="G246" i="1" s="1"/>
  <c r="D360" i="1" s="1"/>
  <c r="G360" i="1" s="1"/>
  <c r="D474" i="1" s="1"/>
  <c r="G474" i="1" s="1"/>
  <c r="I245" i="1"/>
  <c r="L245" i="1" s="1"/>
  <c r="I359" i="1" s="1"/>
  <c r="L359" i="1" s="1"/>
  <c r="I473" i="1" s="1"/>
  <c r="L473" i="1" s="1"/>
  <c r="I587" i="1" s="1"/>
  <c r="L587" i="1" s="1"/>
  <c r="G245" i="1"/>
  <c r="D245" i="1"/>
  <c r="L244" i="1"/>
  <c r="I358" i="1" s="1"/>
  <c r="L358" i="1" s="1"/>
  <c r="O358" i="1" s="1"/>
  <c r="I244" i="1"/>
  <c r="D244" i="1"/>
  <c r="G244" i="1" s="1"/>
  <c r="D358" i="1" s="1"/>
  <c r="G358" i="1" s="1"/>
  <c r="I243" i="1"/>
  <c r="L243" i="1" s="1"/>
  <c r="I357" i="1" s="1"/>
  <c r="L357" i="1" s="1"/>
  <c r="G243" i="1"/>
  <c r="D243" i="1"/>
  <c r="L242" i="1"/>
  <c r="I356" i="1" s="1"/>
  <c r="L356" i="1" s="1"/>
  <c r="I242" i="1"/>
  <c r="D242" i="1"/>
  <c r="G242" i="1" s="1"/>
  <c r="L241" i="1"/>
  <c r="I355" i="1" s="1"/>
  <c r="L355" i="1" s="1"/>
  <c r="I469" i="1" s="1"/>
  <c r="L469" i="1" s="1"/>
  <c r="I583" i="1" s="1"/>
  <c r="L583" i="1" s="1"/>
  <c r="I241" i="1"/>
  <c r="G241" i="1"/>
  <c r="D241" i="1"/>
  <c r="L240" i="1"/>
  <c r="I354" i="1" s="1"/>
  <c r="L354" i="1" s="1"/>
  <c r="I240" i="1"/>
  <c r="G240" i="1"/>
  <c r="E240" i="1"/>
  <c r="D240" i="1"/>
  <c r="L239" i="1"/>
  <c r="I353" i="1" s="1"/>
  <c r="L353" i="1" s="1"/>
  <c r="I467" i="1" s="1"/>
  <c r="L467" i="1" s="1"/>
  <c r="I581" i="1" s="1"/>
  <c r="L581" i="1" s="1"/>
  <c r="I239" i="1"/>
  <c r="E239" i="1"/>
  <c r="D239" i="1"/>
  <c r="G239" i="1" s="1"/>
  <c r="D353" i="1" s="1"/>
  <c r="G353" i="1" s="1"/>
  <c r="D467" i="1" s="1"/>
  <c r="G467" i="1" s="1"/>
  <c r="I238" i="1"/>
  <c r="L238" i="1" s="1"/>
  <c r="I352" i="1" s="1"/>
  <c r="L352" i="1" s="1"/>
  <c r="G238" i="1"/>
  <c r="E238" i="1"/>
  <c r="D238" i="1"/>
  <c r="I237" i="1"/>
  <c r="L237" i="1" s="1"/>
  <c r="I351" i="1" s="1"/>
  <c r="L351" i="1" s="1"/>
  <c r="E237" i="1"/>
  <c r="G237" i="1" s="1"/>
  <c r="D351" i="1" s="1"/>
  <c r="G351" i="1" s="1"/>
  <c r="D237" i="1"/>
  <c r="L236" i="1"/>
  <c r="I350" i="1" s="1"/>
  <c r="L350" i="1" s="1"/>
  <c r="I464" i="1" s="1"/>
  <c r="L464" i="1" s="1"/>
  <c r="I578" i="1" s="1"/>
  <c r="L578" i="1" s="1"/>
  <c r="I236" i="1"/>
  <c r="G236" i="1"/>
  <c r="E236" i="1"/>
  <c r="D236" i="1"/>
  <c r="L235" i="1"/>
  <c r="I349" i="1" s="1"/>
  <c r="L349" i="1" s="1"/>
  <c r="I463" i="1" s="1"/>
  <c r="L463" i="1" s="1"/>
  <c r="I577" i="1" s="1"/>
  <c r="L577" i="1" s="1"/>
  <c r="I235" i="1"/>
  <c r="E235" i="1"/>
  <c r="D235" i="1"/>
  <c r="G235" i="1" s="1"/>
  <c r="D349" i="1" s="1"/>
  <c r="G349" i="1" s="1"/>
  <c r="D463" i="1" s="1"/>
  <c r="G463" i="1" s="1"/>
  <c r="I234" i="1"/>
  <c r="L234" i="1" s="1"/>
  <c r="I348" i="1" s="1"/>
  <c r="L348" i="1" s="1"/>
  <c r="G234" i="1"/>
  <c r="D234" i="1"/>
  <c r="L233" i="1"/>
  <c r="I347" i="1" s="1"/>
  <c r="I233" i="1"/>
  <c r="D233" i="1"/>
  <c r="G233" i="1" s="1"/>
  <c r="L232" i="1"/>
  <c r="I346" i="1" s="1"/>
  <c r="L346" i="1" s="1"/>
  <c r="I460" i="1" s="1"/>
  <c r="L460" i="1" s="1"/>
  <c r="I574" i="1" s="1"/>
  <c r="L574" i="1" s="1"/>
  <c r="I232" i="1"/>
  <c r="G232" i="1"/>
  <c r="D232" i="1"/>
  <c r="L231" i="1"/>
  <c r="I345" i="1" s="1"/>
  <c r="I231" i="1"/>
  <c r="G231" i="1"/>
  <c r="D231" i="1"/>
  <c r="I230" i="1"/>
  <c r="L230" i="1" s="1"/>
  <c r="I344" i="1" s="1"/>
  <c r="L344" i="1" s="1"/>
  <c r="G230" i="1"/>
  <c r="D230" i="1"/>
  <c r="L229" i="1"/>
  <c r="I343" i="1" s="1"/>
  <c r="I229" i="1"/>
  <c r="E229" i="1"/>
  <c r="G229" i="1" s="1"/>
  <c r="D229" i="1"/>
  <c r="I228" i="1"/>
  <c r="L228" i="1" s="1"/>
  <c r="D228" i="1"/>
  <c r="G228" i="1" s="1"/>
  <c r="I227" i="1"/>
  <c r="D227" i="1"/>
  <c r="D267" i="1" s="1"/>
  <c r="D270" i="1" s="1"/>
  <c r="K214" i="1"/>
  <c r="F214" i="1"/>
  <c r="K211" i="1"/>
  <c r="J211" i="1"/>
  <c r="J214" i="1" s="1"/>
  <c r="J216" i="1" s="1"/>
  <c r="I211" i="1"/>
  <c r="I214" i="1" s="1"/>
  <c r="F211" i="1"/>
  <c r="E211" i="1"/>
  <c r="E214" i="1" s="1"/>
  <c r="D211" i="1"/>
  <c r="D214" i="1" s="1"/>
  <c r="M210" i="1"/>
  <c r="L210" i="1"/>
  <c r="I324" i="1" s="1"/>
  <c r="G210" i="1"/>
  <c r="D324" i="1" s="1"/>
  <c r="G324" i="1" s="1"/>
  <c r="L209" i="1"/>
  <c r="G209" i="1"/>
  <c r="D323" i="1" s="1"/>
  <c r="L208" i="1"/>
  <c r="I322" i="1" s="1"/>
  <c r="L322" i="1" s="1"/>
  <c r="I436" i="1" s="1"/>
  <c r="L436" i="1" s="1"/>
  <c r="I550" i="1" s="1"/>
  <c r="L550" i="1" s="1"/>
  <c r="I664" i="1" s="1"/>
  <c r="L664" i="1" s="1"/>
  <c r="I777" i="1" s="1"/>
  <c r="L777" i="1" s="1"/>
  <c r="I832" i="1" s="1"/>
  <c r="L832" i="1" s="1"/>
  <c r="G208" i="1"/>
  <c r="L207" i="1"/>
  <c r="I321" i="1" s="1"/>
  <c r="L321" i="1" s="1"/>
  <c r="I435" i="1" s="1"/>
  <c r="L435" i="1" s="1"/>
  <c r="I549" i="1" s="1"/>
  <c r="L549" i="1" s="1"/>
  <c r="I663" i="1" s="1"/>
  <c r="L663" i="1" s="1"/>
  <c r="I776" i="1" s="1"/>
  <c r="L776" i="1" s="1"/>
  <c r="I831" i="1" s="1"/>
  <c r="L831" i="1" s="1"/>
  <c r="G207" i="1"/>
  <c r="L206" i="1"/>
  <c r="I320" i="1" s="1"/>
  <c r="G206" i="1"/>
  <c r="L205" i="1"/>
  <c r="M205" i="1" s="1"/>
  <c r="G205" i="1"/>
  <c r="M204" i="1"/>
  <c r="L204" i="1"/>
  <c r="I318" i="1" s="1"/>
  <c r="L318" i="1" s="1"/>
  <c r="I432" i="1" s="1"/>
  <c r="L432" i="1" s="1"/>
  <c r="I546" i="1" s="1"/>
  <c r="L546" i="1" s="1"/>
  <c r="I660" i="1" s="1"/>
  <c r="L660" i="1" s="1"/>
  <c r="I773" i="1" s="1"/>
  <c r="L773" i="1" s="1"/>
  <c r="I828" i="1" s="1"/>
  <c r="L828" i="1" s="1"/>
  <c r="G204" i="1"/>
  <c r="D318" i="1" s="1"/>
  <c r="G318" i="1" s="1"/>
  <c r="L203" i="1"/>
  <c r="G203" i="1"/>
  <c r="L202" i="1"/>
  <c r="I316" i="1" s="1"/>
  <c r="L316" i="1" s="1"/>
  <c r="I430" i="1" s="1"/>
  <c r="L430" i="1" s="1"/>
  <c r="I544" i="1" s="1"/>
  <c r="L544" i="1" s="1"/>
  <c r="I658" i="1" s="1"/>
  <c r="L658" i="1" s="1"/>
  <c r="I771" i="1" s="1"/>
  <c r="L771" i="1" s="1"/>
  <c r="I826" i="1" s="1"/>
  <c r="L826" i="1" s="1"/>
  <c r="G202" i="1"/>
  <c r="M201" i="1"/>
  <c r="L201" i="1"/>
  <c r="G201" i="1"/>
  <c r="M200" i="1"/>
  <c r="L200" i="1"/>
  <c r="I314" i="1" s="1"/>
  <c r="L314" i="1" s="1"/>
  <c r="I428" i="1" s="1"/>
  <c r="L428" i="1" s="1"/>
  <c r="I542" i="1" s="1"/>
  <c r="L542" i="1" s="1"/>
  <c r="I656" i="1" s="1"/>
  <c r="L656" i="1" s="1"/>
  <c r="I769" i="1" s="1"/>
  <c r="L769" i="1" s="1"/>
  <c r="I824" i="1" s="1"/>
  <c r="L824" i="1" s="1"/>
  <c r="G200" i="1"/>
  <c r="D314" i="1" s="1"/>
  <c r="L199" i="1"/>
  <c r="I313" i="1" s="1"/>
  <c r="L313" i="1" s="1"/>
  <c r="I427" i="1" s="1"/>
  <c r="L427" i="1" s="1"/>
  <c r="I541" i="1" s="1"/>
  <c r="L541" i="1" s="1"/>
  <c r="I655" i="1" s="1"/>
  <c r="L655" i="1" s="1"/>
  <c r="I768" i="1" s="1"/>
  <c r="L768" i="1" s="1"/>
  <c r="I823" i="1" s="1"/>
  <c r="L823" i="1" s="1"/>
  <c r="G199" i="1"/>
  <c r="M199" i="1" s="1"/>
  <c r="M198" i="1"/>
  <c r="L198" i="1"/>
  <c r="I312" i="1" s="1"/>
  <c r="L312" i="1" s="1"/>
  <c r="I426" i="1" s="1"/>
  <c r="L426" i="1" s="1"/>
  <c r="I540" i="1" s="1"/>
  <c r="L540" i="1" s="1"/>
  <c r="I654" i="1" s="1"/>
  <c r="L654" i="1" s="1"/>
  <c r="I767" i="1" s="1"/>
  <c r="L767" i="1" s="1"/>
  <c r="I822" i="1" s="1"/>
  <c r="L822" i="1" s="1"/>
  <c r="G198" i="1"/>
  <c r="M197" i="1"/>
  <c r="L197" i="1"/>
  <c r="I311" i="1" s="1"/>
  <c r="L311" i="1" s="1"/>
  <c r="I425" i="1" s="1"/>
  <c r="L425" i="1" s="1"/>
  <c r="I539" i="1" s="1"/>
  <c r="L539" i="1" s="1"/>
  <c r="I653" i="1" s="1"/>
  <c r="L653" i="1" s="1"/>
  <c r="I766" i="1" s="1"/>
  <c r="L766" i="1" s="1"/>
  <c r="I821" i="1" s="1"/>
  <c r="L821" i="1" s="1"/>
  <c r="G197" i="1"/>
  <c r="L196" i="1"/>
  <c r="I310" i="1" s="1"/>
  <c r="L310" i="1" s="1"/>
  <c r="I424" i="1" s="1"/>
  <c r="L424" i="1" s="1"/>
  <c r="I538" i="1" s="1"/>
  <c r="L538" i="1" s="1"/>
  <c r="I652" i="1" s="1"/>
  <c r="L652" i="1" s="1"/>
  <c r="I765" i="1" s="1"/>
  <c r="L765" i="1" s="1"/>
  <c r="I820" i="1" s="1"/>
  <c r="L820" i="1" s="1"/>
  <c r="G196" i="1"/>
  <c r="L195" i="1"/>
  <c r="I309" i="1" s="1"/>
  <c r="G195" i="1"/>
  <c r="M195" i="1" s="1"/>
  <c r="M194" i="1"/>
  <c r="L194" i="1"/>
  <c r="I308" i="1" s="1"/>
  <c r="L308" i="1" s="1"/>
  <c r="I422" i="1" s="1"/>
  <c r="L422" i="1" s="1"/>
  <c r="I536" i="1" s="1"/>
  <c r="L536" i="1" s="1"/>
  <c r="I650" i="1" s="1"/>
  <c r="L650" i="1" s="1"/>
  <c r="I763" i="1" s="1"/>
  <c r="L763" i="1" s="1"/>
  <c r="I818" i="1" s="1"/>
  <c r="L818" i="1" s="1"/>
  <c r="G194" i="1"/>
  <c r="L193" i="1"/>
  <c r="M193" i="1" s="1"/>
  <c r="G193" i="1"/>
  <c r="L192" i="1"/>
  <c r="G192" i="1"/>
  <c r="L191" i="1"/>
  <c r="I305" i="1" s="1"/>
  <c r="G191" i="1"/>
  <c r="L190" i="1"/>
  <c r="I304" i="1" s="1"/>
  <c r="L304" i="1" s="1"/>
  <c r="I418" i="1" s="1"/>
  <c r="L418" i="1" s="1"/>
  <c r="I532" i="1" s="1"/>
  <c r="L532" i="1" s="1"/>
  <c r="I646" i="1" s="1"/>
  <c r="L646" i="1" s="1"/>
  <c r="I759" i="1" s="1"/>
  <c r="L759" i="1" s="1"/>
  <c r="I814" i="1" s="1"/>
  <c r="L814" i="1" s="1"/>
  <c r="G190" i="1"/>
  <c r="L189" i="1"/>
  <c r="M189" i="1" s="1"/>
  <c r="G189" i="1"/>
  <c r="M188" i="1"/>
  <c r="L188" i="1"/>
  <c r="G188" i="1"/>
  <c r="D302" i="1" s="1"/>
  <c r="L187" i="1"/>
  <c r="I301" i="1" s="1"/>
  <c r="L301" i="1" s="1"/>
  <c r="I415" i="1" s="1"/>
  <c r="L415" i="1" s="1"/>
  <c r="I529" i="1" s="1"/>
  <c r="L529" i="1" s="1"/>
  <c r="I643" i="1" s="1"/>
  <c r="L643" i="1" s="1"/>
  <c r="I756" i="1" s="1"/>
  <c r="L756" i="1" s="1"/>
  <c r="I811" i="1" s="1"/>
  <c r="L811" i="1" s="1"/>
  <c r="G187" i="1"/>
  <c r="L186" i="1"/>
  <c r="I300" i="1" s="1"/>
  <c r="L300" i="1" s="1"/>
  <c r="I414" i="1" s="1"/>
  <c r="L414" i="1" s="1"/>
  <c r="I528" i="1" s="1"/>
  <c r="L528" i="1" s="1"/>
  <c r="G186" i="1"/>
  <c r="M186" i="1" s="1"/>
  <c r="M185" i="1"/>
  <c r="L185" i="1"/>
  <c r="G185" i="1"/>
  <c r="L184" i="1"/>
  <c r="G184" i="1"/>
  <c r="D298" i="1" s="1"/>
  <c r="L183" i="1"/>
  <c r="I297" i="1" s="1"/>
  <c r="L297" i="1" s="1"/>
  <c r="I411" i="1" s="1"/>
  <c r="L411" i="1" s="1"/>
  <c r="I525" i="1" s="1"/>
  <c r="L525" i="1" s="1"/>
  <c r="I639" i="1" s="1"/>
  <c r="L639" i="1" s="1"/>
  <c r="I752" i="1" s="1"/>
  <c r="L752" i="1" s="1"/>
  <c r="I807" i="1" s="1"/>
  <c r="L807" i="1" s="1"/>
  <c r="G183" i="1"/>
  <c r="M183" i="1" s="1"/>
  <c r="M182" i="1"/>
  <c r="L182" i="1"/>
  <c r="I296" i="1" s="1"/>
  <c r="L296" i="1" s="1"/>
  <c r="I410" i="1" s="1"/>
  <c r="L410" i="1" s="1"/>
  <c r="I524" i="1" s="1"/>
  <c r="L524" i="1" s="1"/>
  <c r="I638" i="1" s="1"/>
  <c r="L638" i="1" s="1"/>
  <c r="I751" i="1" s="1"/>
  <c r="L751" i="1" s="1"/>
  <c r="I806" i="1" s="1"/>
  <c r="L806" i="1" s="1"/>
  <c r="G182" i="1"/>
  <c r="L181" i="1"/>
  <c r="G181" i="1"/>
  <c r="L180" i="1"/>
  <c r="I294" i="1" s="1"/>
  <c r="G180" i="1"/>
  <c r="L179" i="1"/>
  <c r="I293" i="1" s="1"/>
  <c r="L293" i="1" s="1"/>
  <c r="I407" i="1" s="1"/>
  <c r="L407" i="1" s="1"/>
  <c r="I521" i="1" s="1"/>
  <c r="L521" i="1" s="1"/>
  <c r="I635" i="1" s="1"/>
  <c r="L635" i="1" s="1"/>
  <c r="I748" i="1" s="1"/>
  <c r="L748" i="1" s="1"/>
  <c r="I803" i="1" s="1"/>
  <c r="L803" i="1" s="1"/>
  <c r="G179" i="1"/>
  <c r="M179" i="1" s="1"/>
  <c r="M178" i="1"/>
  <c r="L178" i="1"/>
  <c r="I292" i="1" s="1"/>
  <c r="G178" i="1"/>
  <c r="L177" i="1"/>
  <c r="G177" i="1"/>
  <c r="L176" i="1"/>
  <c r="G176" i="1"/>
  <c r="L175" i="1"/>
  <c r="G175" i="1"/>
  <c r="L174" i="1"/>
  <c r="I288" i="1" s="1"/>
  <c r="G174" i="1"/>
  <c r="L173" i="1"/>
  <c r="M173" i="1" s="1"/>
  <c r="G173" i="1"/>
  <c r="M172" i="1"/>
  <c r="L172" i="1"/>
  <c r="G172" i="1"/>
  <c r="D286" i="1" s="1"/>
  <c r="L171" i="1"/>
  <c r="G171" i="1"/>
  <c r="M171" i="1" s="1"/>
  <c r="D156" i="1"/>
  <c r="G156" i="1" s="1"/>
  <c r="K154" i="1"/>
  <c r="J154" i="1"/>
  <c r="F154" i="1"/>
  <c r="E154" i="1"/>
  <c r="I153" i="1"/>
  <c r="L153" i="1" s="1"/>
  <c r="K152" i="1"/>
  <c r="J152" i="1"/>
  <c r="F152" i="1"/>
  <c r="E152" i="1"/>
  <c r="K151" i="1"/>
  <c r="J151" i="1"/>
  <c r="F151" i="1"/>
  <c r="E151" i="1"/>
  <c r="D147" i="1"/>
  <c r="G147" i="1" s="1"/>
  <c r="M147" i="1" s="1"/>
  <c r="L145" i="1"/>
  <c r="K144" i="1"/>
  <c r="J144" i="1"/>
  <c r="F144" i="1"/>
  <c r="E144" i="1"/>
  <c r="K143" i="1"/>
  <c r="J143" i="1"/>
  <c r="F143" i="1"/>
  <c r="E143" i="1"/>
  <c r="K142" i="1"/>
  <c r="J142" i="1"/>
  <c r="F142" i="1"/>
  <c r="E142" i="1"/>
  <c r="K141" i="1"/>
  <c r="J141" i="1"/>
  <c r="F141" i="1"/>
  <c r="E141" i="1"/>
  <c r="K138" i="1"/>
  <c r="J138" i="1"/>
  <c r="F138" i="1"/>
  <c r="E138" i="1"/>
  <c r="K136" i="1"/>
  <c r="J136" i="1"/>
  <c r="F136" i="1"/>
  <c r="E136" i="1"/>
  <c r="K135" i="1"/>
  <c r="J135" i="1"/>
  <c r="F135" i="1"/>
  <c r="E135" i="1"/>
  <c r="K134" i="1"/>
  <c r="J134" i="1"/>
  <c r="F134" i="1"/>
  <c r="E134" i="1"/>
  <c r="K132" i="1"/>
  <c r="J132" i="1"/>
  <c r="F132" i="1"/>
  <c r="E132" i="1"/>
  <c r="K131" i="1"/>
  <c r="J131" i="1"/>
  <c r="F131" i="1"/>
  <c r="E131" i="1"/>
  <c r="K130" i="1"/>
  <c r="J130" i="1"/>
  <c r="F130" i="1"/>
  <c r="E130" i="1"/>
  <c r="K129" i="1"/>
  <c r="J129" i="1"/>
  <c r="F129" i="1"/>
  <c r="E129" i="1"/>
  <c r="K128" i="1"/>
  <c r="J128" i="1"/>
  <c r="F128" i="1"/>
  <c r="E128" i="1"/>
  <c r="K127" i="1"/>
  <c r="J127" i="1"/>
  <c r="F127" i="1"/>
  <c r="E127" i="1"/>
  <c r="K126" i="1"/>
  <c r="J126" i="1"/>
  <c r="F126" i="1"/>
  <c r="E126" i="1"/>
  <c r="K125" i="1"/>
  <c r="J125" i="1"/>
  <c r="F125" i="1"/>
  <c r="E125" i="1"/>
  <c r="M124" i="1"/>
  <c r="D124" i="1"/>
  <c r="G124" i="1" s="1"/>
  <c r="K123" i="1"/>
  <c r="J123" i="1"/>
  <c r="F123" i="1"/>
  <c r="E123" i="1"/>
  <c r="I121" i="1"/>
  <c r="L121" i="1" s="1"/>
  <c r="K119" i="1"/>
  <c r="J119" i="1"/>
  <c r="F119" i="1"/>
  <c r="E119" i="1"/>
  <c r="K118" i="1"/>
  <c r="J118" i="1"/>
  <c r="F118" i="1"/>
  <c r="E118" i="1"/>
  <c r="K117" i="1"/>
  <c r="J117" i="1"/>
  <c r="F117" i="1"/>
  <c r="E117" i="1"/>
  <c r="I102" i="1"/>
  <c r="L102" i="1" s="1"/>
  <c r="G102" i="1"/>
  <c r="I101" i="1"/>
  <c r="L101" i="1" s="1"/>
  <c r="I155" i="1" s="1"/>
  <c r="L155" i="1" s="1"/>
  <c r="K100" i="1"/>
  <c r="J100" i="1"/>
  <c r="F100" i="1"/>
  <c r="E100" i="1"/>
  <c r="I99" i="1"/>
  <c r="L99" i="1" s="1"/>
  <c r="D99" i="1"/>
  <c r="G99" i="1" s="1"/>
  <c r="M99" i="1" s="1"/>
  <c r="E98" i="1"/>
  <c r="K97" i="1"/>
  <c r="J97" i="1"/>
  <c r="F97" i="1"/>
  <c r="E97" i="1"/>
  <c r="I95" i="1"/>
  <c r="L95" i="1" s="1"/>
  <c r="I149" i="1" s="1"/>
  <c r="L149" i="1" s="1"/>
  <c r="M94" i="1"/>
  <c r="I94" i="1"/>
  <c r="L94" i="1" s="1"/>
  <c r="I148" i="1" s="1"/>
  <c r="L148" i="1" s="1"/>
  <c r="D94" i="1"/>
  <c r="G94" i="1" s="1"/>
  <c r="D148" i="1" s="1"/>
  <c r="G148" i="1" s="1"/>
  <c r="M148" i="1" s="1"/>
  <c r="M93" i="1"/>
  <c r="G93" i="1"/>
  <c r="D93" i="1"/>
  <c r="D92" i="1"/>
  <c r="G92" i="1" s="1"/>
  <c r="L91" i="1"/>
  <c r="I145" i="1" s="1"/>
  <c r="I91" i="1"/>
  <c r="G91" i="1"/>
  <c r="K90" i="1"/>
  <c r="J90" i="1"/>
  <c r="F90" i="1"/>
  <c r="E90" i="1"/>
  <c r="K89" i="1"/>
  <c r="J89" i="1"/>
  <c r="F89" i="1"/>
  <c r="E89" i="1"/>
  <c r="K88" i="1"/>
  <c r="J88" i="1"/>
  <c r="F88" i="1"/>
  <c r="E88" i="1"/>
  <c r="K87" i="1"/>
  <c r="J87" i="1"/>
  <c r="F87" i="1"/>
  <c r="E87" i="1"/>
  <c r="I86" i="1"/>
  <c r="L86" i="1" s="1"/>
  <c r="I140" i="1" s="1"/>
  <c r="L140" i="1" s="1"/>
  <c r="D86" i="1"/>
  <c r="G86" i="1" s="1"/>
  <c r="D140" i="1" s="1"/>
  <c r="G140" i="1" s="1"/>
  <c r="K84" i="1"/>
  <c r="J84" i="1"/>
  <c r="F84" i="1"/>
  <c r="E84" i="1"/>
  <c r="K82" i="1"/>
  <c r="J82" i="1"/>
  <c r="F82" i="1"/>
  <c r="E82" i="1"/>
  <c r="K81" i="1"/>
  <c r="J81" i="1"/>
  <c r="F81" i="1"/>
  <c r="E81" i="1"/>
  <c r="K80" i="1"/>
  <c r="J80" i="1"/>
  <c r="F80" i="1"/>
  <c r="E80" i="1"/>
  <c r="I79" i="1"/>
  <c r="L79" i="1" s="1"/>
  <c r="I133" i="1" s="1"/>
  <c r="L133" i="1" s="1"/>
  <c r="G79" i="1"/>
  <c r="K78" i="1"/>
  <c r="J78" i="1"/>
  <c r="F78" i="1"/>
  <c r="E78" i="1"/>
  <c r="L77" i="1"/>
  <c r="I131" i="1" s="1"/>
  <c r="L131" i="1" s="1"/>
  <c r="K77" i="1"/>
  <c r="J77" i="1"/>
  <c r="F77" i="1"/>
  <c r="E77" i="1"/>
  <c r="K76" i="1"/>
  <c r="J76" i="1"/>
  <c r="F76" i="1"/>
  <c r="E76" i="1"/>
  <c r="K75" i="1"/>
  <c r="J75" i="1"/>
  <c r="F75" i="1"/>
  <c r="E75" i="1"/>
  <c r="K74" i="1"/>
  <c r="J74" i="1"/>
  <c r="F74" i="1"/>
  <c r="E74" i="1"/>
  <c r="K73" i="1"/>
  <c r="J73" i="1"/>
  <c r="F73" i="1"/>
  <c r="E73" i="1"/>
  <c r="K72" i="1"/>
  <c r="J72" i="1"/>
  <c r="F72" i="1"/>
  <c r="E72" i="1"/>
  <c r="K71" i="1"/>
  <c r="J71" i="1"/>
  <c r="F71" i="1"/>
  <c r="E71" i="1"/>
  <c r="I70" i="1"/>
  <c r="L70" i="1" s="1"/>
  <c r="I124" i="1" s="1"/>
  <c r="L124" i="1" s="1"/>
  <c r="D70" i="1"/>
  <c r="G70" i="1" s="1"/>
  <c r="K69" i="1"/>
  <c r="J69" i="1"/>
  <c r="F69" i="1"/>
  <c r="E69" i="1"/>
  <c r="I68" i="1"/>
  <c r="L68" i="1" s="1"/>
  <c r="I122" i="1" s="1"/>
  <c r="L122" i="1" s="1"/>
  <c r="D68" i="1"/>
  <c r="G68" i="1" s="1"/>
  <c r="L67" i="1"/>
  <c r="K64" i="1"/>
  <c r="J64" i="1"/>
  <c r="F64" i="1"/>
  <c r="F103" i="1" s="1"/>
  <c r="F106" i="1" s="1"/>
  <c r="E64" i="1"/>
  <c r="K63" i="1"/>
  <c r="J63" i="1"/>
  <c r="F63" i="1"/>
  <c r="E63" i="1"/>
  <c r="L48" i="1"/>
  <c r="G48" i="1"/>
  <c r="M48" i="1" s="1"/>
  <c r="M47" i="1"/>
  <c r="L47" i="1"/>
  <c r="G47" i="1"/>
  <c r="D101" i="1" s="1"/>
  <c r="G101" i="1" s="1"/>
  <c r="L46" i="1"/>
  <c r="I100" i="1" s="1"/>
  <c r="L100" i="1" s="1"/>
  <c r="I154" i="1" s="1"/>
  <c r="L154" i="1" s="1"/>
  <c r="K46" i="1"/>
  <c r="J46" i="1"/>
  <c r="I46" i="1"/>
  <c r="G46" i="1"/>
  <c r="D100" i="1" s="1"/>
  <c r="G100" i="1" s="1"/>
  <c r="F46" i="1"/>
  <c r="E46" i="1"/>
  <c r="D46" i="1"/>
  <c r="M45" i="1"/>
  <c r="L45" i="1"/>
  <c r="G45" i="1"/>
  <c r="L44" i="1"/>
  <c r="I98" i="1" s="1"/>
  <c r="L98" i="1" s="1"/>
  <c r="I152" i="1" s="1"/>
  <c r="L152" i="1" s="1"/>
  <c r="K44" i="1"/>
  <c r="J44" i="1"/>
  <c r="I44" i="1"/>
  <c r="G44" i="1"/>
  <c r="D98" i="1" s="1"/>
  <c r="G98" i="1" s="1"/>
  <c r="F44" i="1"/>
  <c r="E44" i="1"/>
  <c r="D44" i="1"/>
  <c r="K43" i="1"/>
  <c r="J43" i="1"/>
  <c r="I43" i="1"/>
  <c r="L43" i="1" s="1"/>
  <c r="I97" i="1" s="1"/>
  <c r="L97" i="1" s="1"/>
  <c r="I151" i="1" s="1"/>
  <c r="L151" i="1" s="1"/>
  <c r="F43" i="1"/>
  <c r="E43" i="1"/>
  <c r="D43" i="1"/>
  <c r="L42" i="1"/>
  <c r="I96" i="1" s="1"/>
  <c r="L96" i="1" s="1"/>
  <c r="I150" i="1" s="1"/>
  <c r="L150" i="1" s="1"/>
  <c r="G42" i="1"/>
  <c r="L41" i="1"/>
  <c r="G41" i="1"/>
  <c r="M40" i="1"/>
  <c r="L40" i="1"/>
  <c r="G40" i="1"/>
  <c r="L39" i="1"/>
  <c r="I93" i="1" s="1"/>
  <c r="L93" i="1" s="1"/>
  <c r="I147" i="1" s="1"/>
  <c r="L147" i="1" s="1"/>
  <c r="G39" i="1"/>
  <c r="L38" i="1"/>
  <c r="I92" i="1" s="1"/>
  <c r="L92" i="1" s="1"/>
  <c r="I146" i="1" s="1"/>
  <c r="L146" i="1" s="1"/>
  <c r="G38" i="1"/>
  <c r="M38" i="1" s="1"/>
  <c r="M37" i="1"/>
  <c r="L37" i="1"/>
  <c r="G37" i="1"/>
  <c r="D91" i="1" s="1"/>
  <c r="L36" i="1"/>
  <c r="I90" i="1" s="1"/>
  <c r="L90" i="1" s="1"/>
  <c r="I144" i="1" s="1"/>
  <c r="L144" i="1" s="1"/>
  <c r="K36" i="1"/>
  <c r="J36" i="1"/>
  <c r="I36" i="1"/>
  <c r="G36" i="1"/>
  <c r="M36" i="1" s="1"/>
  <c r="F36" i="1"/>
  <c r="E36" i="1"/>
  <c r="D36" i="1"/>
  <c r="K35" i="1"/>
  <c r="J35" i="1"/>
  <c r="I35" i="1"/>
  <c r="L35" i="1" s="1"/>
  <c r="I89" i="1" s="1"/>
  <c r="L89" i="1" s="1"/>
  <c r="I143" i="1" s="1"/>
  <c r="L143" i="1" s="1"/>
  <c r="F35" i="1"/>
  <c r="E35" i="1"/>
  <c r="D35" i="1"/>
  <c r="K34" i="1"/>
  <c r="L34" i="1" s="1"/>
  <c r="I88" i="1" s="1"/>
  <c r="L88" i="1" s="1"/>
  <c r="I142" i="1" s="1"/>
  <c r="L142" i="1" s="1"/>
  <c r="J34" i="1"/>
  <c r="I34" i="1"/>
  <c r="F34" i="1"/>
  <c r="G34" i="1" s="1"/>
  <c r="E34" i="1"/>
  <c r="D34" i="1"/>
  <c r="L33" i="1"/>
  <c r="I87" i="1" s="1"/>
  <c r="L87" i="1" s="1"/>
  <c r="I141" i="1" s="1"/>
  <c r="L141" i="1" s="1"/>
  <c r="K33" i="1"/>
  <c r="J33" i="1"/>
  <c r="I33" i="1"/>
  <c r="G33" i="1"/>
  <c r="D87" i="1" s="1"/>
  <c r="G87" i="1" s="1"/>
  <c r="F33" i="1"/>
  <c r="E33" i="1"/>
  <c r="D33" i="1"/>
  <c r="M32" i="1"/>
  <c r="L32" i="1"/>
  <c r="G32" i="1"/>
  <c r="L31" i="1"/>
  <c r="I85" i="1" s="1"/>
  <c r="L85" i="1" s="1"/>
  <c r="I139" i="1" s="1"/>
  <c r="L139" i="1" s="1"/>
  <c r="G31" i="1"/>
  <c r="D85" i="1" s="1"/>
  <c r="G85" i="1" s="1"/>
  <c r="K30" i="1"/>
  <c r="J30" i="1"/>
  <c r="L30" i="1" s="1"/>
  <c r="I84" i="1" s="1"/>
  <c r="L84" i="1" s="1"/>
  <c r="I138" i="1" s="1"/>
  <c r="I30" i="1"/>
  <c r="F30" i="1"/>
  <c r="E30" i="1"/>
  <c r="D30" i="1"/>
  <c r="L29" i="1"/>
  <c r="I83" i="1" s="1"/>
  <c r="L83" i="1" s="1"/>
  <c r="I137" i="1" s="1"/>
  <c r="L137" i="1" s="1"/>
  <c r="G29" i="1"/>
  <c r="K28" i="1"/>
  <c r="J28" i="1"/>
  <c r="I28" i="1"/>
  <c r="F28" i="1"/>
  <c r="E28" i="1"/>
  <c r="D28" i="1"/>
  <c r="K27" i="1"/>
  <c r="L27" i="1" s="1"/>
  <c r="I81" i="1" s="1"/>
  <c r="L81" i="1" s="1"/>
  <c r="I135" i="1" s="1"/>
  <c r="L135" i="1" s="1"/>
  <c r="J27" i="1"/>
  <c r="I27" i="1"/>
  <c r="F27" i="1"/>
  <c r="G27" i="1" s="1"/>
  <c r="E27" i="1"/>
  <c r="D27" i="1"/>
  <c r="L26" i="1"/>
  <c r="I80" i="1" s="1"/>
  <c r="L80" i="1" s="1"/>
  <c r="I134" i="1" s="1"/>
  <c r="L134" i="1" s="1"/>
  <c r="K26" i="1"/>
  <c r="J26" i="1"/>
  <c r="I26" i="1"/>
  <c r="G26" i="1"/>
  <c r="D80" i="1" s="1"/>
  <c r="G80" i="1" s="1"/>
  <c r="D134" i="1" s="1"/>
  <c r="G134" i="1" s="1"/>
  <c r="F26" i="1"/>
  <c r="E26" i="1"/>
  <c r="D26" i="1"/>
  <c r="M25" i="1"/>
  <c r="L25" i="1"/>
  <c r="G25" i="1"/>
  <c r="D79" i="1" s="1"/>
  <c r="L24" i="1"/>
  <c r="I78" i="1" s="1"/>
  <c r="L78" i="1" s="1"/>
  <c r="I132" i="1" s="1"/>
  <c r="L132" i="1" s="1"/>
  <c r="K24" i="1"/>
  <c r="J24" i="1"/>
  <c r="I24" i="1"/>
  <c r="G24" i="1"/>
  <c r="D78" i="1" s="1"/>
  <c r="G78" i="1" s="1"/>
  <c r="F24" i="1"/>
  <c r="E24" i="1"/>
  <c r="D24" i="1"/>
  <c r="K23" i="1"/>
  <c r="J23" i="1"/>
  <c r="I23" i="1"/>
  <c r="L23" i="1" s="1"/>
  <c r="I77" i="1" s="1"/>
  <c r="F23" i="1"/>
  <c r="E23" i="1"/>
  <c r="D23" i="1"/>
  <c r="K22" i="1"/>
  <c r="L22" i="1" s="1"/>
  <c r="I76" i="1" s="1"/>
  <c r="L76" i="1" s="1"/>
  <c r="I130" i="1" s="1"/>
  <c r="L130" i="1" s="1"/>
  <c r="J22" i="1"/>
  <c r="I22" i="1"/>
  <c r="F22" i="1"/>
  <c r="G22" i="1" s="1"/>
  <c r="E22" i="1"/>
  <c r="D22" i="1"/>
  <c r="L21" i="1"/>
  <c r="I75" i="1" s="1"/>
  <c r="L75" i="1" s="1"/>
  <c r="I129" i="1" s="1"/>
  <c r="L129" i="1" s="1"/>
  <c r="K21" i="1"/>
  <c r="J21" i="1"/>
  <c r="I21" i="1"/>
  <c r="G21" i="1"/>
  <c r="D75" i="1" s="1"/>
  <c r="G75" i="1" s="1"/>
  <c r="M75" i="1" s="1"/>
  <c r="F21" i="1"/>
  <c r="E21" i="1"/>
  <c r="D21" i="1"/>
  <c r="K20" i="1"/>
  <c r="J20" i="1"/>
  <c r="I20" i="1"/>
  <c r="L20" i="1" s="1"/>
  <c r="I74" i="1" s="1"/>
  <c r="L74" i="1" s="1"/>
  <c r="I128" i="1" s="1"/>
  <c r="L128" i="1" s="1"/>
  <c r="F20" i="1"/>
  <c r="E20" i="1"/>
  <c r="E49" i="1" s="1"/>
  <c r="E52" i="1" s="1"/>
  <c r="D20" i="1"/>
  <c r="G20" i="1" s="1"/>
  <c r="K19" i="1"/>
  <c r="J19" i="1"/>
  <c r="I19" i="1"/>
  <c r="L19" i="1" s="1"/>
  <c r="I73" i="1" s="1"/>
  <c r="L73" i="1" s="1"/>
  <c r="I127" i="1" s="1"/>
  <c r="L127" i="1" s="1"/>
  <c r="F19" i="1"/>
  <c r="E19" i="1"/>
  <c r="D19" i="1"/>
  <c r="G19" i="1" s="1"/>
  <c r="D73" i="1" s="1"/>
  <c r="G73" i="1" s="1"/>
  <c r="L18" i="1"/>
  <c r="I72" i="1" s="1"/>
  <c r="L72" i="1" s="1"/>
  <c r="I126" i="1" s="1"/>
  <c r="L126" i="1" s="1"/>
  <c r="K18" i="1"/>
  <c r="J18" i="1"/>
  <c r="I18" i="1"/>
  <c r="G18" i="1"/>
  <c r="F18" i="1"/>
  <c r="E18" i="1"/>
  <c r="D18" i="1"/>
  <c r="K17" i="1"/>
  <c r="J17" i="1"/>
  <c r="I17" i="1"/>
  <c r="L17" i="1" s="1"/>
  <c r="I71" i="1" s="1"/>
  <c r="L71" i="1" s="1"/>
  <c r="I125" i="1" s="1"/>
  <c r="L125" i="1" s="1"/>
  <c r="F17" i="1"/>
  <c r="E17" i="1"/>
  <c r="D17" i="1"/>
  <c r="G17" i="1" s="1"/>
  <c r="M16" i="1"/>
  <c r="L16" i="1"/>
  <c r="G16" i="1"/>
  <c r="K15" i="1"/>
  <c r="J15" i="1"/>
  <c r="I15" i="1"/>
  <c r="L15" i="1" s="1"/>
  <c r="I69" i="1" s="1"/>
  <c r="L69" i="1" s="1"/>
  <c r="I123" i="1" s="1"/>
  <c r="L123" i="1" s="1"/>
  <c r="F15" i="1"/>
  <c r="E15" i="1"/>
  <c r="D15" i="1"/>
  <c r="G15" i="1" s="1"/>
  <c r="M14" i="1"/>
  <c r="L14" i="1"/>
  <c r="G14" i="1"/>
  <c r="M13" i="1"/>
  <c r="L13" i="1"/>
  <c r="I67" i="1" s="1"/>
  <c r="G13" i="1"/>
  <c r="D67" i="1" s="1"/>
  <c r="G67" i="1" s="1"/>
  <c r="L12" i="1"/>
  <c r="I66" i="1" s="1"/>
  <c r="L66" i="1" s="1"/>
  <c r="I120" i="1" s="1"/>
  <c r="L120" i="1" s="1"/>
  <c r="G12" i="1"/>
  <c r="K11" i="1"/>
  <c r="J11" i="1"/>
  <c r="I11" i="1"/>
  <c r="L11" i="1" s="1"/>
  <c r="I65" i="1" s="1"/>
  <c r="L65" i="1" s="1"/>
  <c r="I119" i="1" s="1"/>
  <c r="L119" i="1" s="1"/>
  <c r="F11" i="1"/>
  <c r="E11" i="1"/>
  <c r="D11" i="1"/>
  <c r="G11" i="1" s="1"/>
  <c r="D65" i="1" s="1"/>
  <c r="G65" i="1" s="1"/>
  <c r="L10" i="1"/>
  <c r="I64" i="1" s="1"/>
  <c r="L64" i="1" s="1"/>
  <c r="I118" i="1" s="1"/>
  <c r="L118" i="1" s="1"/>
  <c r="K10" i="1"/>
  <c r="J10" i="1"/>
  <c r="I10" i="1"/>
  <c r="G10" i="1"/>
  <c r="F10" i="1"/>
  <c r="F49" i="1" s="1"/>
  <c r="F52" i="1" s="1"/>
  <c r="E10" i="1"/>
  <c r="D10" i="1"/>
  <c r="K9" i="1"/>
  <c r="J9" i="1"/>
  <c r="I9" i="1"/>
  <c r="L9" i="1" s="1"/>
  <c r="F9" i="1"/>
  <c r="E9" i="1"/>
  <c r="D9" i="1"/>
  <c r="D49" i="1" s="1"/>
  <c r="D52" i="1" s="1"/>
  <c r="I63" i="1" l="1"/>
  <c r="D127" i="1"/>
  <c r="G127" i="1" s="1"/>
  <c r="M127" i="1" s="1"/>
  <c r="M73" i="1"/>
  <c r="I458" i="1"/>
  <c r="L458" i="1" s="1"/>
  <c r="I572" i="1" s="1"/>
  <c r="L572" i="1" s="1"/>
  <c r="O344" i="1"/>
  <c r="D71" i="1"/>
  <c r="G71" i="1" s="1"/>
  <c r="M17" i="1"/>
  <c r="M22" i="1"/>
  <c r="D76" i="1"/>
  <c r="G76" i="1" s="1"/>
  <c r="M34" i="1"/>
  <c r="D88" i="1"/>
  <c r="G88" i="1" s="1"/>
  <c r="M65" i="1"/>
  <c r="D119" i="1"/>
  <c r="G119" i="1" s="1"/>
  <c r="M119" i="1" s="1"/>
  <c r="D132" i="1"/>
  <c r="G132" i="1" s="1"/>
  <c r="M132" i="1" s="1"/>
  <c r="M78" i="1"/>
  <c r="D139" i="1"/>
  <c r="G139" i="1" s="1"/>
  <c r="M139" i="1" s="1"/>
  <c r="M85" i="1"/>
  <c r="M98" i="1"/>
  <c r="D152" i="1"/>
  <c r="G152" i="1" s="1"/>
  <c r="M152" i="1" s="1"/>
  <c r="D343" i="1"/>
  <c r="G343" i="1" s="1"/>
  <c r="M229" i="1"/>
  <c r="O229" i="1" s="1"/>
  <c r="D414" i="1"/>
  <c r="G414" i="1" s="1"/>
  <c r="M300" i="1"/>
  <c r="P414" i="1"/>
  <c r="O414" i="1" s="1"/>
  <c r="M15" i="1"/>
  <c r="D69" i="1"/>
  <c r="G69" i="1" s="1"/>
  <c r="D81" i="1"/>
  <c r="G81" i="1" s="1"/>
  <c r="M27" i="1"/>
  <c r="D146" i="1"/>
  <c r="G146" i="1" s="1"/>
  <c r="M146" i="1" s="1"/>
  <c r="M92" i="1"/>
  <c r="D74" i="1"/>
  <c r="G74" i="1" s="1"/>
  <c r="M20" i="1"/>
  <c r="D154" i="1"/>
  <c r="G154" i="1" s="1"/>
  <c r="M154" i="1" s="1"/>
  <c r="M100" i="1"/>
  <c r="I465" i="1"/>
  <c r="L465" i="1" s="1"/>
  <c r="I579" i="1" s="1"/>
  <c r="L579" i="1" s="1"/>
  <c r="O351" i="1"/>
  <c r="M10" i="1"/>
  <c r="D64" i="1"/>
  <c r="G64" i="1" s="1"/>
  <c r="M12" i="1"/>
  <c r="D66" i="1"/>
  <c r="G66" i="1" s="1"/>
  <c r="M18" i="1"/>
  <c r="D72" i="1"/>
  <c r="G72" i="1" s="1"/>
  <c r="D83" i="1"/>
  <c r="G83" i="1" s="1"/>
  <c r="M29" i="1"/>
  <c r="I49" i="1"/>
  <c r="I52" i="1" s="1"/>
  <c r="M79" i="1"/>
  <c r="D133" i="1"/>
  <c r="G133" i="1" s="1"/>
  <c r="M133" i="1" s="1"/>
  <c r="I156" i="1"/>
  <c r="L156" i="1" s="1"/>
  <c r="M102" i="1"/>
  <c r="M156" i="1"/>
  <c r="D288" i="1"/>
  <c r="G288" i="1" s="1"/>
  <c r="M174" i="1"/>
  <c r="D290" i="1"/>
  <c r="G290" i="1" s="1"/>
  <c r="M176" i="1"/>
  <c r="I295" i="1"/>
  <c r="L295" i="1" s="1"/>
  <c r="I409" i="1" s="1"/>
  <c r="L409" i="1" s="1"/>
  <c r="I523" i="1" s="1"/>
  <c r="L523" i="1" s="1"/>
  <c r="I637" i="1" s="1"/>
  <c r="L637" i="1" s="1"/>
  <c r="I750" i="1" s="1"/>
  <c r="L750" i="1" s="1"/>
  <c r="I805" i="1" s="1"/>
  <c r="L805" i="1" s="1"/>
  <c r="M181" i="1"/>
  <c r="D366" i="1"/>
  <c r="G366" i="1" s="1"/>
  <c r="M252" i="1"/>
  <c r="O252" i="1" s="1"/>
  <c r="D367" i="1"/>
  <c r="G367" i="1" s="1"/>
  <c r="M253" i="1"/>
  <c r="O253" i="1" s="1"/>
  <c r="I491" i="1"/>
  <c r="L491" i="1" s="1"/>
  <c r="I605" i="1" s="1"/>
  <c r="L605" i="1" s="1"/>
  <c r="O377" i="1"/>
  <c r="I494" i="1"/>
  <c r="L494" i="1" s="1"/>
  <c r="I608" i="1" s="1"/>
  <c r="L608" i="1" s="1"/>
  <c r="O380" i="1"/>
  <c r="D437" i="1"/>
  <c r="G437" i="1" s="1"/>
  <c r="P437" i="1"/>
  <c r="O437" i="1" s="1"/>
  <c r="I457" i="1"/>
  <c r="L457" i="1" s="1"/>
  <c r="I571" i="1" s="1"/>
  <c r="L571" i="1" s="1"/>
  <c r="O343" i="1"/>
  <c r="I461" i="1"/>
  <c r="L461" i="1" s="1"/>
  <c r="I575" i="1" s="1"/>
  <c r="L575" i="1" s="1"/>
  <c r="O347" i="1"/>
  <c r="I477" i="1"/>
  <c r="L477" i="1" s="1"/>
  <c r="I591" i="1" s="1"/>
  <c r="L591" i="1" s="1"/>
  <c r="O363" i="1"/>
  <c r="M21" i="1"/>
  <c r="M26" i="1"/>
  <c r="M87" i="1"/>
  <c r="D141" i="1"/>
  <c r="G141" i="1" s="1"/>
  <c r="M141" i="1" s="1"/>
  <c r="M44" i="1"/>
  <c r="M46" i="1"/>
  <c r="K49" i="1"/>
  <c r="K52" i="1" s="1"/>
  <c r="M86" i="1"/>
  <c r="M187" i="1"/>
  <c r="D301" i="1"/>
  <c r="G301" i="1" s="1"/>
  <c r="D310" i="1"/>
  <c r="G310" i="1" s="1"/>
  <c r="M196" i="1"/>
  <c r="M202" i="1"/>
  <c r="D316" i="1"/>
  <c r="G316" i="1" s="1"/>
  <c r="P432" i="1"/>
  <c r="O432" i="1" s="1"/>
  <c r="M318" i="1"/>
  <c r="M209" i="1"/>
  <c r="I323" i="1"/>
  <c r="L323" i="1" s="1"/>
  <c r="I437" i="1" s="1"/>
  <c r="L437" i="1" s="1"/>
  <c r="I551" i="1" s="1"/>
  <c r="L551" i="1" s="1"/>
  <c r="I665" i="1" s="1"/>
  <c r="L665" i="1" s="1"/>
  <c r="M237" i="1"/>
  <c r="O237" i="1" s="1"/>
  <c r="O357" i="1"/>
  <c r="I471" i="1"/>
  <c r="L471" i="1" s="1"/>
  <c r="I585" i="1" s="1"/>
  <c r="L585" i="1" s="1"/>
  <c r="I701" i="1"/>
  <c r="L701" i="1" s="1"/>
  <c r="I487" i="1"/>
  <c r="L487" i="1" s="1"/>
  <c r="I601" i="1" s="1"/>
  <c r="L601" i="1" s="1"/>
  <c r="O373" i="1"/>
  <c r="I488" i="1"/>
  <c r="L488" i="1" s="1"/>
  <c r="I602" i="1" s="1"/>
  <c r="L602" i="1" s="1"/>
  <c r="O374" i="1"/>
  <c r="E267" i="1"/>
  <c r="E270" i="1" s="1"/>
  <c r="E273" i="1" s="1"/>
  <c r="M364" i="1"/>
  <c r="Q364" i="1" s="1"/>
  <c r="D478" i="1"/>
  <c r="G478" i="1" s="1"/>
  <c r="I490" i="1"/>
  <c r="L490" i="1" s="1"/>
  <c r="I604" i="1" s="1"/>
  <c r="L604" i="1" s="1"/>
  <c r="O376" i="1"/>
  <c r="D432" i="1"/>
  <c r="G432" i="1" s="1"/>
  <c r="L138" i="1"/>
  <c r="M31" i="1"/>
  <c r="M39" i="1"/>
  <c r="G43" i="1"/>
  <c r="D155" i="1"/>
  <c r="G155" i="1" s="1"/>
  <c r="M155" i="1" s="1"/>
  <c r="M101" i="1"/>
  <c r="J103" i="1"/>
  <c r="J106" i="1" s="1"/>
  <c r="J108" i="1" s="1"/>
  <c r="M70" i="1"/>
  <c r="M80" i="1"/>
  <c r="D90" i="1"/>
  <c r="G90" i="1" s="1"/>
  <c r="L211" i="1"/>
  <c r="L214" i="1" s="1"/>
  <c r="D320" i="1"/>
  <c r="G320" i="1" s="1"/>
  <c r="M206" i="1"/>
  <c r="D322" i="1"/>
  <c r="G322" i="1" s="1"/>
  <c r="M208" i="1"/>
  <c r="D438" i="1"/>
  <c r="G438" i="1" s="1"/>
  <c r="P438" i="1"/>
  <c r="O438" i="1" s="1"/>
  <c r="M228" i="1"/>
  <c r="O228" i="1" s="1"/>
  <c r="I342" i="1"/>
  <c r="L342" i="1" s="1"/>
  <c r="D347" i="1"/>
  <c r="G347" i="1" s="1"/>
  <c r="M233" i="1"/>
  <c r="O233" i="1" s="1"/>
  <c r="M234" i="1"/>
  <c r="O234" i="1" s="1"/>
  <c r="D348" i="1"/>
  <c r="G348" i="1" s="1"/>
  <c r="O354" i="1"/>
  <c r="I468" i="1"/>
  <c r="L468" i="1" s="1"/>
  <c r="I582" i="1" s="1"/>
  <c r="L582" i="1" s="1"/>
  <c r="I470" i="1"/>
  <c r="L470" i="1" s="1"/>
  <c r="I584" i="1" s="1"/>
  <c r="L584" i="1" s="1"/>
  <c r="O356" i="1"/>
  <c r="M244" i="1"/>
  <c r="O244" i="1" s="1"/>
  <c r="D588" i="1"/>
  <c r="G588" i="1" s="1"/>
  <c r="D702" i="1" s="1"/>
  <c r="G702" i="1" s="1"/>
  <c r="M474" i="1"/>
  <c r="M248" i="1"/>
  <c r="O248" i="1" s="1"/>
  <c r="D362" i="1"/>
  <c r="G362" i="1" s="1"/>
  <c r="M251" i="1"/>
  <c r="O251" i="1" s="1"/>
  <c r="D365" i="1"/>
  <c r="G365" i="1" s="1"/>
  <c r="O369" i="1"/>
  <c r="I483" i="1"/>
  <c r="L483" i="1" s="1"/>
  <c r="I597" i="1" s="1"/>
  <c r="L597" i="1" s="1"/>
  <c r="I484" i="1"/>
  <c r="L484" i="1" s="1"/>
  <c r="I598" i="1" s="1"/>
  <c r="L598" i="1" s="1"/>
  <c r="O370" i="1"/>
  <c r="I486" i="1"/>
  <c r="L486" i="1" s="1"/>
  <c r="I600" i="1" s="1"/>
  <c r="L600" i="1" s="1"/>
  <c r="O372" i="1"/>
  <c r="M260" i="1"/>
  <c r="O260" i="1" s="1"/>
  <c r="D490" i="1"/>
  <c r="G490" i="1" s="1"/>
  <c r="M376" i="1"/>
  <c r="Q376" i="1" s="1"/>
  <c r="M264" i="1"/>
  <c r="O264" i="1" s="1"/>
  <c r="D378" i="1"/>
  <c r="G378" i="1" s="1"/>
  <c r="D380" i="1"/>
  <c r="G380" i="1" s="1"/>
  <c r="M266" i="1"/>
  <c r="O266" i="1" s="1"/>
  <c r="G285" i="1"/>
  <c r="D406" i="1"/>
  <c r="G406" i="1" s="1"/>
  <c r="P406" i="1"/>
  <c r="O406" i="1" s="1"/>
  <c r="M292" i="1"/>
  <c r="M295" i="1"/>
  <c r="D413" i="1"/>
  <c r="G413" i="1" s="1"/>
  <c r="M299" i="1"/>
  <c r="P413" i="1"/>
  <c r="O413" i="1" s="1"/>
  <c r="D416" i="1"/>
  <c r="G416" i="1" s="1"/>
  <c r="M302" i="1"/>
  <c r="P416" i="1"/>
  <c r="O416" i="1" s="1"/>
  <c r="M308" i="1"/>
  <c r="M324" i="1"/>
  <c r="I459" i="1"/>
  <c r="L459" i="1" s="1"/>
  <c r="I573" i="1" s="1"/>
  <c r="L573" i="1" s="1"/>
  <c r="O345" i="1"/>
  <c r="M360" i="1"/>
  <c r="Q360" i="1" s="1"/>
  <c r="D524" i="1"/>
  <c r="G524" i="1" s="1"/>
  <c r="M410" i="1"/>
  <c r="I472" i="1"/>
  <c r="L472" i="1" s="1"/>
  <c r="I586" i="1" s="1"/>
  <c r="L586" i="1" s="1"/>
  <c r="G9" i="1"/>
  <c r="M11" i="1"/>
  <c r="M19" i="1"/>
  <c r="G28" i="1"/>
  <c r="G30" i="1"/>
  <c r="E103" i="1"/>
  <c r="E106" i="1" s="1"/>
  <c r="K103" i="1"/>
  <c r="K106" i="1" s="1"/>
  <c r="D122" i="1"/>
  <c r="G122" i="1" s="1"/>
  <c r="M122" i="1" s="1"/>
  <c r="M68" i="1"/>
  <c r="M140" i="1"/>
  <c r="K157" i="1"/>
  <c r="K160" i="1" s="1"/>
  <c r="D129" i="1"/>
  <c r="G129" i="1" s="1"/>
  <c r="M129" i="1" s="1"/>
  <c r="M177" i="1"/>
  <c r="I291" i="1"/>
  <c r="L291" i="1" s="1"/>
  <c r="I405" i="1" s="1"/>
  <c r="L405" i="1" s="1"/>
  <c r="I519" i="1" s="1"/>
  <c r="L519" i="1" s="1"/>
  <c r="I633" i="1" s="1"/>
  <c r="L633" i="1" s="1"/>
  <c r="I746" i="1" s="1"/>
  <c r="L746" i="1" s="1"/>
  <c r="I801" i="1" s="1"/>
  <c r="L801" i="1" s="1"/>
  <c r="I298" i="1"/>
  <c r="L298" i="1" s="1"/>
  <c r="I412" i="1" s="1"/>
  <c r="L412" i="1" s="1"/>
  <c r="I526" i="1" s="1"/>
  <c r="L526" i="1" s="1"/>
  <c r="I640" i="1" s="1"/>
  <c r="L640" i="1" s="1"/>
  <c r="I753" i="1" s="1"/>
  <c r="L753" i="1" s="1"/>
  <c r="I808" i="1" s="1"/>
  <c r="L808" i="1" s="1"/>
  <c r="M184" i="1"/>
  <c r="I462" i="1"/>
  <c r="L462" i="1" s="1"/>
  <c r="I576" i="1" s="1"/>
  <c r="L576" i="1" s="1"/>
  <c r="O348" i="1"/>
  <c r="I691" i="1"/>
  <c r="L691" i="1" s="1"/>
  <c r="M691" i="1" s="1"/>
  <c r="M577" i="1"/>
  <c r="I697" i="1"/>
  <c r="L697" i="1" s="1"/>
  <c r="D472" i="1"/>
  <c r="G472" i="1" s="1"/>
  <c r="M358" i="1"/>
  <c r="Q358" i="1" s="1"/>
  <c r="D368" i="1"/>
  <c r="G368" i="1" s="1"/>
  <c r="M254" i="1"/>
  <c r="O254" i="1" s="1"/>
  <c r="I485" i="1"/>
  <c r="L485" i="1" s="1"/>
  <c r="I599" i="1" s="1"/>
  <c r="L599" i="1" s="1"/>
  <c r="O371" i="1"/>
  <c r="D488" i="1"/>
  <c r="G488" i="1" s="1"/>
  <c r="M374" i="1"/>
  <c r="Q374" i="1" s="1"/>
  <c r="L285" i="1"/>
  <c r="P401" i="1"/>
  <c r="O401" i="1" s="1"/>
  <c r="D401" i="1"/>
  <c r="G401" i="1" s="1"/>
  <c r="M287" i="1"/>
  <c r="D313" i="1"/>
  <c r="G313" i="1" s="1"/>
  <c r="P429" i="1"/>
  <c r="O429" i="1" s="1"/>
  <c r="D429" i="1"/>
  <c r="G429" i="1" s="1"/>
  <c r="M315" i="1"/>
  <c r="D433" i="1"/>
  <c r="G433" i="1" s="1"/>
  <c r="M319" i="1"/>
  <c r="P433" i="1"/>
  <c r="O433" i="1" s="1"/>
  <c r="O350" i="1"/>
  <c r="D475" i="1"/>
  <c r="G475" i="1" s="1"/>
  <c r="M361" i="1"/>
  <c r="Q361" i="1" s="1"/>
  <c r="O379" i="1"/>
  <c r="I493" i="1"/>
  <c r="L493" i="1" s="1"/>
  <c r="I607" i="1" s="1"/>
  <c r="L607" i="1" s="1"/>
  <c r="I475" i="1"/>
  <c r="L475" i="1" s="1"/>
  <c r="I589" i="1" s="1"/>
  <c r="L589" i="1" s="1"/>
  <c r="M134" i="1"/>
  <c r="M42" i="1"/>
  <c r="D96" i="1"/>
  <c r="G96" i="1" s="1"/>
  <c r="I692" i="1"/>
  <c r="L692" i="1" s="1"/>
  <c r="M238" i="1"/>
  <c r="O238" i="1" s="1"/>
  <c r="D352" i="1"/>
  <c r="G352" i="1" s="1"/>
  <c r="P425" i="1"/>
  <c r="O425" i="1" s="1"/>
  <c r="D425" i="1"/>
  <c r="G425" i="1" s="1"/>
  <c r="M24" i="1"/>
  <c r="M91" i="1"/>
  <c r="D145" i="1"/>
  <c r="G145" i="1" s="1"/>
  <c r="M145" i="1" s="1"/>
  <c r="D153" i="1"/>
  <c r="G153" i="1" s="1"/>
  <c r="M153" i="1" s="1"/>
  <c r="I466" i="1"/>
  <c r="L466" i="1" s="1"/>
  <c r="I580" i="1" s="1"/>
  <c r="L580" i="1" s="1"/>
  <c r="O352" i="1"/>
  <c r="I717" i="1"/>
  <c r="L717" i="1" s="1"/>
  <c r="D405" i="1"/>
  <c r="G405" i="1" s="1"/>
  <c r="P405" i="1"/>
  <c r="O405" i="1" s="1"/>
  <c r="M291" i="1"/>
  <c r="P412" i="1"/>
  <c r="O412" i="1" s="1"/>
  <c r="D412" i="1"/>
  <c r="G412" i="1" s="1"/>
  <c r="M33" i="1"/>
  <c r="D95" i="1"/>
  <c r="G95" i="1" s="1"/>
  <c r="M41" i="1"/>
  <c r="F157" i="1"/>
  <c r="F160" i="1" s="1"/>
  <c r="D294" i="1"/>
  <c r="G294" i="1" s="1"/>
  <c r="M180" i="1"/>
  <c r="M203" i="1"/>
  <c r="D317" i="1"/>
  <c r="G317" i="1" s="1"/>
  <c r="I267" i="1"/>
  <c r="I270" i="1" s="1"/>
  <c r="L227" i="1"/>
  <c r="I688" i="1"/>
  <c r="L688" i="1" s="1"/>
  <c r="J49" i="1"/>
  <c r="J52" i="1" s="1"/>
  <c r="J54" i="1" s="1"/>
  <c r="M67" i="1"/>
  <c r="D121" i="1"/>
  <c r="G121" i="1" s="1"/>
  <c r="M121" i="1" s="1"/>
  <c r="L28" i="1"/>
  <c r="I82" i="1" s="1"/>
  <c r="L82" i="1" s="1"/>
  <c r="I136" i="1" s="1"/>
  <c r="L136" i="1" s="1"/>
  <c r="G35" i="1"/>
  <c r="D304" i="1"/>
  <c r="G304" i="1" s="1"/>
  <c r="M190" i="1"/>
  <c r="D306" i="1"/>
  <c r="G306" i="1" s="1"/>
  <c r="M192" i="1"/>
  <c r="G211" i="1"/>
  <c r="G214" i="1" s="1"/>
  <c r="M231" i="1"/>
  <c r="O231" i="1" s="1"/>
  <c r="D345" i="1"/>
  <c r="G345" i="1" s="1"/>
  <c r="M235" i="1"/>
  <c r="O235" i="1" s="1"/>
  <c r="M351" i="1"/>
  <c r="Q351" i="1" s="1"/>
  <c r="D465" i="1"/>
  <c r="G465" i="1" s="1"/>
  <c r="M467" i="1"/>
  <c r="M239" i="1"/>
  <c r="O239" i="1" s="1"/>
  <c r="D356" i="1"/>
  <c r="G356" i="1" s="1"/>
  <c r="M242" i="1"/>
  <c r="O242" i="1" s="1"/>
  <c r="D357" i="1"/>
  <c r="G357" i="1" s="1"/>
  <c r="M243" i="1"/>
  <c r="O243" i="1" s="1"/>
  <c r="D359" i="1"/>
  <c r="G359" i="1" s="1"/>
  <c r="M245" i="1"/>
  <c r="O245" i="1" s="1"/>
  <c r="I478" i="1"/>
  <c r="L478" i="1" s="1"/>
  <c r="I592" i="1" s="1"/>
  <c r="L592" i="1" s="1"/>
  <c r="O364" i="1"/>
  <c r="D372" i="1"/>
  <c r="G372" i="1" s="1"/>
  <c r="M258" i="1"/>
  <c r="O258" i="1" s="1"/>
  <c r="D373" i="1"/>
  <c r="G373" i="1" s="1"/>
  <c r="M259" i="1"/>
  <c r="O259" i="1" s="1"/>
  <c r="D375" i="1"/>
  <c r="G375" i="1" s="1"/>
  <c r="M261" i="1"/>
  <c r="O261" i="1" s="1"/>
  <c r="P417" i="1"/>
  <c r="O417" i="1" s="1"/>
  <c r="D417" i="1"/>
  <c r="G417" i="1" s="1"/>
  <c r="M303" i="1"/>
  <c r="D421" i="1"/>
  <c r="G421" i="1" s="1"/>
  <c r="P421" i="1"/>
  <c r="O421" i="1" s="1"/>
  <c r="M312" i="1"/>
  <c r="I474" i="1"/>
  <c r="L474" i="1" s="1"/>
  <c r="I588" i="1" s="1"/>
  <c r="L588" i="1" s="1"/>
  <c r="O360" i="1"/>
  <c r="Q439" i="1"/>
  <c r="D426" i="1"/>
  <c r="G426" i="1" s="1"/>
  <c r="I720" i="1"/>
  <c r="L720" i="1" s="1"/>
  <c r="M236" i="1"/>
  <c r="O236" i="1" s="1"/>
  <c r="D350" i="1"/>
  <c r="G350" i="1" s="1"/>
  <c r="I695" i="1"/>
  <c r="L695" i="1" s="1"/>
  <c r="M695" i="1" s="1"/>
  <c r="M581" i="1"/>
  <c r="D354" i="1"/>
  <c r="G354" i="1" s="1"/>
  <c r="M240" i="1"/>
  <c r="O240" i="1" s="1"/>
  <c r="I704" i="1"/>
  <c r="L704" i="1" s="1"/>
  <c r="I479" i="1"/>
  <c r="L479" i="1" s="1"/>
  <c r="I593" i="1" s="1"/>
  <c r="L593" i="1" s="1"/>
  <c r="O365" i="1"/>
  <c r="I480" i="1"/>
  <c r="L480" i="1" s="1"/>
  <c r="I594" i="1" s="1"/>
  <c r="L594" i="1" s="1"/>
  <c r="O366" i="1"/>
  <c r="I481" i="1"/>
  <c r="L481" i="1" s="1"/>
  <c r="I595" i="1" s="1"/>
  <c r="L595" i="1" s="1"/>
  <c r="O367" i="1"/>
  <c r="D370" i="1"/>
  <c r="G370" i="1" s="1"/>
  <c r="M256" i="1"/>
  <c r="O256" i="1" s="1"/>
  <c r="P400" i="1"/>
  <c r="O400" i="1" s="1"/>
  <c r="M286" i="1"/>
  <c r="D400" i="1"/>
  <c r="G400" i="1" s="1"/>
  <c r="P409" i="1"/>
  <c r="O409" i="1" s="1"/>
  <c r="D409" i="1"/>
  <c r="G409" i="1" s="1"/>
  <c r="D297" i="1"/>
  <c r="G297" i="1" s="1"/>
  <c r="D536" i="1"/>
  <c r="G536" i="1" s="1"/>
  <c r="M422" i="1"/>
  <c r="D428" i="1"/>
  <c r="G428" i="1" s="1"/>
  <c r="M314" i="1"/>
  <c r="P428" i="1"/>
  <c r="O428" i="1" s="1"/>
  <c r="D456" i="1"/>
  <c r="G456" i="1" s="1"/>
  <c r="M342" i="1"/>
  <c r="Q342" i="1" s="1"/>
  <c r="O349" i="1"/>
  <c r="O353" i="1"/>
  <c r="P796" i="1"/>
  <c r="O836" i="1"/>
  <c r="E157" i="1"/>
  <c r="E160" i="1" s="1"/>
  <c r="J157" i="1"/>
  <c r="J160" i="1" s="1"/>
  <c r="J162" i="1" s="1"/>
  <c r="M232" i="1"/>
  <c r="O232" i="1" s="1"/>
  <c r="D355" i="1"/>
  <c r="G355" i="1" s="1"/>
  <c r="M241" i="1"/>
  <c r="O241" i="1" s="1"/>
  <c r="D363" i="1"/>
  <c r="G363" i="1" s="1"/>
  <c r="M249" i="1"/>
  <c r="O249" i="1" s="1"/>
  <c r="D371" i="1"/>
  <c r="G371" i="1" s="1"/>
  <c r="M257" i="1"/>
  <c r="O257" i="1" s="1"/>
  <c r="D379" i="1"/>
  <c r="G379" i="1" s="1"/>
  <c r="M265" i="1"/>
  <c r="O265" i="1" s="1"/>
  <c r="J273" i="1"/>
  <c r="D293" i="1"/>
  <c r="G293" i="1" s="1"/>
  <c r="D309" i="1"/>
  <c r="G309" i="1" s="1"/>
  <c r="I319" i="1"/>
  <c r="L319" i="1" s="1"/>
  <c r="I433" i="1" s="1"/>
  <c r="L433" i="1" s="1"/>
  <c r="I547" i="1" s="1"/>
  <c r="L547" i="1" s="1"/>
  <c r="I661" i="1" s="1"/>
  <c r="L661" i="1" s="1"/>
  <c r="I774" i="1" s="1"/>
  <c r="L774" i="1" s="1"/>
  <c r="I829" i="1" s="1"/>
  <c r="L829" i="1" s="1"/>
  <c r="P435" i="1"/>
  <c r="O435" i="1" s="1"/>
  <c r="M321" i="1"/>
  <c r="D346" i="1"/>
  <c r="G346" i="1" s="1"/>
  <c r="O362" i="1"/>
  <c r="J609" i="1"/>
  <c r="J612" i="1" s="1"/>
  <c r="J728" i="1"/>
  <c r="K733" i="1" s="1"/>
  <c r="J729" i="1"/>
  <c r="G23" i="1"/>
  <c r="M175" i="1"/>
  <c r="M211" i="1" s="1"/>
  <c r="M214" i="1" s="1"/>
  <c r="M191" i="1"/>
  <c r="M207" i="1"/>
  <c r="G227" i="1"/>
  <c r="D344" i="1"/>
  <c r="G344" i="1" s="1"/>
  <c r="M230" i="1"/>
  <c r="O230" i="1" s="1"/>
  <c r="M247" i="1"/>
  <c r="O247" i="1" s="1"/>
  <c r="I482" i="1"/>
  <c r="L482" i="1" s="1"/>
  <c r="I596" i="1" s="1"/>
  <c r="L596" i="1" s="1"/>
  <c r="O368" i="1"/>
  <c r="M255" i="1"/>
  <c r="O255" i="1" s="1"/>
  <c r="D369" i="1"/>
  <c r="G369" i="1" s="1"/>
  <c r="M263" i="1"/>
  <c r="O263" i="1" s="1"/>
  <c r="D289" i="1"/>
  <c r="G289" i="1" s="1"/>
  <c r="D305" i="1"/>
  <c r="G305" i="1" s="1"/>
  <c r="D377" i="1"/>
  <c r="G377" i="1" s="1"/>
  <c r="D435" i="1"/>
  <c r="G435" i="1" s="1"/>
  <c r="K609" i="1"/>
  <c r="K612" i="1" s="1"/>
  <c r="F439" i="1"/>
  <c r="F442" i="1" s="1"/>
  <c r="F498" i="1"/>
  <c r="F502" i="1"/>
  <c r="K501" i="1"/>
  <c r="E780" i="1"/>
  <c r="E783" i="1" s="1"/>
  <c r="M666" i="1"/>
  <c r="P836" i="1"/>
  <c r="D419" i="1" l="1"/>
  <c r="G419" i="1" s="1"/>
  <c r="M305" i="1"/>
  <c r="P419" i="1"/>
  <c r="O419" i="1" s="1"/>
  <c r="D411" i="1"/>
  <c r="G411" i="1" s="1"/>
  <c r="P411" i="1"/>
  <c r="O411" i="1" s="1"/>
  <c r="M297" i="1"/>
  <c r="D540" i="1"/>
  <c r="G540" i="1" s="1"/>
  <c r="M426" i="1"/>
  <c r="M95" i="1"/>
  <c r="D149" i="1"/>
  <c r="G149" i="1" s="1"/>
  <c r="M149" i="1" s="1"/>
  <c r="M488" i="1"/>
  <c r="D602" i="1"/>
  <c r="G602" i="1" s="1"/>
  <c r="D716" i="1" s="1"/>
  <c r="G716" i="1" s="1"/>
  <c r="D482" i="1"/>
  <c r="G482" i="1" s="1"/>
  <c r="M368" i="1"/>
  <c r="Q368" i="1" s="1"/>
  <c r="M30" i="1"/>
  <c r="D84" i="1"/>
  <c r="G84" i="1" s="1"/>
  <c r="I711" i="1"/>
  <c r="L711" i="1" s="1"/>
  <c r="D476" i="1"/>
  <c r="G476" i="1" s="1"/>
  <c r="M362" i="1"/>
  <c r="Q362" i="1" s="1"/>
  <c r="M347" i="1"/>
  <c r="Q347" i="1" s="1"/>
  <c r="D461" i="1"/>
  <c r="G461" i="1" s="1"/>
  <c r="D434" i="1"/>
  <c r="G434" i="1" s="1"/>
  <c r="M320" i="1"/>
  <c r="P434" i="1"/>
  <c r="O434" i="1" s="1"/>
  <c r="M432" i="1"/>
  <c r="D546" i="1"/>
  <c r="G546" i="1" s="1"/>
  <c r="I699" i="1"/>
  <c r="L699" i="1" s="1"/>
  <c r="D118" i="1"/>
  <c r="G118" i="1" s="1"/>
  <c r="M118" i="1" s="1"/>
  <c r="M64" i="1"/>
  <c r="D528" i="1"/>
  <c r="G528" i="1" s="1"/>
  <c r="M414" i="1"/>
  <c r="M71" i="1"/>
  <c r="D125" i="1"/>
  <c r="G125" i="1" s="1"/>
  <c r="M125" i="1" s="1"/>
  <c r="P403" i="1"/>
  <c r="O403" i="1" s="1"/>
  <c r="D403" i="1"/>
  <c r="G403" i="1" s="1"/>
  <c r="M289" i="1"/>
  <c r="J614" i="1"/>
  <c r="K619" i="1" s="1"/>
  <c r="K615" i="1"/>
  <c r="M371" i="1"/>
  <c r="Q371" i="1" s="1"/>
  <c r="D485" i="1"/>
  <c r="G485" i="1" s="1"/>
  <c r="M355" i="1"/>
  <c r="Q355" i="1" s="1"/>
  <c r="D469" i="1"/>
  <c r="G469" i="1" s="1"/>
  <c r="D542" i="1"/>
  <c r="G542" i="1" s="1"/>
  <c r="M428" i="1"/>
  <c r="D523" i="1"/>
  <c r="G523" i="1" s="1"/>
  <c r="M409" i="1"/>
  <c r="I707" i="1"/>
  <c r="L707" i="1" s="1"/>
  <c r="D468" i="1"/>
  <c r="G468" i="1" s="1"/>
  <c r="M354" i="1"/>
  <c r="Q354" i="1" s="1"/>
  <c r="I706" i="1"/>
  <c r="L706" i="1" s="1"/>
  <c r="D471" i="1"/>
  <c r="G471" i="1" s="1"/>
  <c r="M357" i="1"/>
  <c r="Q357" i="1" s="1"/>
  <c r="D459" i="1"/>
  <c r="G459" i="1" s="1"/>
  <c r="M345" i="1"/>
  <c r="Q345" i="1" s="1"/>
  <c r="P431" i="1"/>
  <c r="O431" i="1" s="1"/>
  <c r="D431" i="1"/>
  <c r="G431" i="1" s="1"/>
  <c r="M317" i="1"/>
  <c r="I703" i="1"/>
  <c r="L703" i="1" s="1"/>
  <c r="D589" i="1"/>
  <c r="G589" i="1" s="1"/>
  <c r="D703" i="1" s="1"/>
  <c r="G703" i="1" s="1"/>
  <c r="M475" i="1"/>
  <c r="D427" i="1"/>
  <c r="G427" i="1" s="1"/>
  <c r="P427" i="1"/>
  <c r="O427" i="1" s="1"/>
  <c r="M313" i="1"/>
  <c r="L325" i="1"/>
  <c r="L328" i="1" s="1"/>
  <c r="I399" i="1"/>
  <c r="M28" i="1"/>
  <c r="D82" i="1"/>
  <c r="G82" i="1" s="1"/>
  <c r="I714" i="1"/>
  <c r="L714" i="1" s="1"/>
  <c r="M348" i="1"/>
  <c r="Q348" i="1" s="1"/>
  <c r="D462" i="1"/>
  <c r="G462" i="1" s="1"/>
  <c r="I456" i="1"/>
  <c r="L456" i="1" s="1"/>
  <c r="I570" i="1" s="1"/>
  <c r="L570" i="1" s="1"/>
  <c r="O342" i="1"/>
  <c r="I715" i="1"/>
  <c r="L715" i="1" s="1"/>
  <c r="M437" i="1"/>
  <c r="D551" i="1"/>
  <c r="G551" i="1" s="1"/>
  <c r="I719" i="1"/>
  <c r="L719" i="1" s="1"/>
  <c r="D480" i="1"/>
  <c r="G480" i="1" s="1"/>
  <c r="M366" i="1"/>
  <c r="Q366" i="1" s="1"/>
  <c r="M290" i="1"/>
  <c r="D404" i="1"/>
  <c r="G404" i="1" s="1"/>
  <c r="P404" i="1"/>
  <c r="O404" i="1" s="1"/>
  <c r="D130" i="1"/>
  <c r="G130" i="1" s="1"/>
  <c r="M130" i="1" s="1"/>
  <c r="M76" i="1"/>
  <c r="L49" i="1"/>
  <c r="L52" i="1" s="1"/>
  <c r="M435" i="1"/>
  <c r="D549" i="1"/>
  <c r="G549" i="1" s="1"/>
  <c r="I710" i="1"/>
  <c r="L710" i="1" s="1"/>
  <c r="D341" i="1"/>
  <c r="G267" i="1"/>
  <c r="G270" i="1" s="1"/>
  <c r="M227" i="1"/>
  <c r="D77" i="1"/>
  <c r="G77" i="1" s="1"/>
  <c r="M23" i="1"/>
  <c r="M456" i="1"/>
  <c r="D570" i="1"/>
  <c r="G570" i="1" s="1"/>
  <c r="D684" i="1" s="1"/>
  <c r="G684" i="1" s="1"/>
  <c r="M421" i="1"/>
  <c r="D535" i="1"/>
  <c r="G535" i="1" s="1"/>
  <c r="D579" i="1"/>
  <c r="G579" i="1" s="1"/>
  <c r="D693" i="1" s="1"/>
  <c r="G693" i="1" s="1"/>
  <c r="M465" i="1"/>
  <c r="D526" i="1"/>
  <c r="G526" i="1" s="1"/>
  <c r="M412" i="1"/>
  <c r="D466" i="1"/>
  <c r="G466" i="1" s="1"/>
  <c r="M352" i="1"/>
  <c r="Q352" i="1" s="1"/>
  <c r="D150" i="1"/>
  <c r="G150" i="1" s="1"/>
  <c r="M150" i="1" s="1"/>
  <c r="M96" i="1"/>
  <c r="I722" i="1"/>
  <c r="L722" i="1" s="1"/>
  <c r="I721" i="1"/>
  <c r="L721" i="1" s="1"/>
  <c r="I325" i="1"/>
  <c r="I328" i="1" s="1"/>
  <c r="I713" i="1"/>
  <c r="L713" i="1" s="1"/>
  <c r="D586" i="1"/>
  <c r="G586" i="1" s="1"/>
  <c r="D700" i="1" s="1"/>
  <c r="G700" i="1" s="1"/>
  <c r="M472" i="1"/>
  <c r="I687" i="1"/>
  <c r="L687" i="1" s="1"/>
  <c r="D527" i="1"/>
  <c r="G527" i="1" s="1"/>
  <c r="M413" i="1"/>
  <c r="D520" i="1"/>
  <c r="G520" i="1" s="1"/>
  <c r="M406" i="1"/>
  <c r="M380" i="1"/>
  <c r="Q380" i="1" s="1"/>
  <c r="D494" i="1"/>
  <c r="G494" i="1" s="1"/>
  <c r="D604" i="1"/>
  <c r="G604" i="1" s="1"/>
  <c r="D718" i="1" s="1"/>
  <c r="G718" i="1" s="1"/>
  <c r="M490" i="1"/>
  <c r="D479" i="1"/>
  <c r="G479" i="1" s="1"/>
  <c r="M365" i="1"/>
  <c r="Q365" i="1" s="1"/>
  <c r="I698" i="1"/>
  <c r="L698" i="1" s="1"/>
  <c r="M322" i="1"/>
  <c r="P436" i="1"/>
  <c r="O436" i="1" s="1"/>
  <c r="D436" i="1"/>
  <c r="G436" i="1" s="1"/>
  <c r="D144" i="1"/>
  <c r="G144" i="1" s="1"/>
  <c r="M144" i="1" s="1"/>
  <c r="M90" i="1"/>
  <c r="I718" i="1"/>
  <c r="L718" i="1" s="1"/>
  <c r="M718" i="1" s="1"/>
  <c r="M604" i="1"/>
  <c r="P424" i="1"/>
  <c r="O424" i="1" s="1"/>
  <c r="M310" i="1"/>
  <c r="D424" i="1"/>
  <c r="G424" i="1" s="1"/>
  <c r="I705" i="1"/>
  <c r="L705" i="1" s="1"/>
  <c r="I685" i="1"/>
  <c r="L685" i="1" s="1"/>
  <c r="D120" i="1"/>
  <c r="G120" i="1" s="1"/>
  <c r="M120" i="1" s="1"/>
  <c r="M66" i="1"/>
  <c r="D457" i="1"/>
  <c r="G457" i="1" s="1"/>
  <c r="M343" i="1"/>
  <c r="Q343" i="1" s="1"/>
  <c r="I686" i="1"/>
  <c r="L686" i="1" s="1"/>
  <c r="I103" i="1"/>
  <c r="I106" i="1" s="1"/>
  <c r="L63" i="1"/>
  <c r="D491" i="1"/>
  <c r="G491" i="1" s="1"/>
  <c r="M377" i="1"/>
  <c r="Q377" i="1" s="1"/>
  <c r="D483" i="1"/>
  <c r="G483" i="1" s="1"/>
  <c r="M369" i="1"/>
  <c r="Q369" i="1" s="1"/>
  <c r="D460" i="1"/>
  <c r="G460" i="1" s="1"/>
  <c r="M346" i="1"/>
  <c r="Q346" i="1" s="1"/>
  <c r="D423" i="1"/>
  <c r="G423" i="1" s="1"/>
  <c r="P423" i="1"/>
  <c r="O423" i="1" s="1"/>
  <c r="M309" i="1"/>
  <c r="M379" i="1"/>
  <c r="Q379" i="1" s="1"/>
  <c r="D493" i="1"/>
  <c r="G493" i="1" s="1"/>
  <c r="M363" i="1"/>
  <c r="Q363" i="1" s="1"/>
  <c r="D477" i="1"/>
  <c r="G477" i="1" s="1"/>
  <c r="M536" i="1"/>
  <c r="D650" i="1"/>
  <c r="G650" i="1" s="1"/>
  <c r="D514" i="1"/>
  <c r="G514" i="1" s="1"/>
  <c r="M400" i="1"/>
  <c r="D484" i="1"/>
  <c r="G484" i="1" s="1"/>
  <c r="M370" i="1"/>
  <c r="Q370" i="1" s="1"/>
  <c r="I708" i="1"/>
  <c r="L708" i="1" s="1"/>
  <c r="I702" i="1"/>
  <c r="L702" i="1" s="1"/>
  <c r="M702" i="1" s="1"/>
  <c r="M588" i="1"/>
  <c r="D489" i="1"/>
  <c r="G489" i="1" s="1"/>
  <c r="M375" i="1"/>
  <c r="Q375" i="1" s="1"/>
  <c r="D486" i="1"/>
  <c r="G486" i="1" s="1"/>
  <c r="M372" i="1"/>
  <c r="Q372" i="1" s="1"/>
  <c r="D473" i="1"/>
  <c r="G473" i="1" s="1"/>
  <c r="M359" i="1"/>
  <c r="Q359" i="1" s="1"/>
  <c r="D470" i="1"/>
  <c r="G470" i="1" s="1"/>
  <c r="M356" i="1"/>
  <c r="Q356" i="1" s="1"/>
  <c r="P418" i="1"/>
  <c r="O418" i="1" s="1"/>
  <c r="D418" i="1"/>
  <c r="G418" i="1" s="1"/>
  <c r="M304" i="1"/>
  <c r="I341" i="1"/>
  <c r="L267" i="1"/>
  <c r="L270" i="1" s="1"/>
  <c r="M298" i="1"/>
  <c r="D519" i="1"/>
  <c r="G519" i="1" s="1"/>
  <c r="M405" i="1"/>
  <c r="I694" i="1"/>
  <c r="L694" i="1" s="1"/>
  <c r="D543" i="1"/>
  <c r="G543" i="1" s="1"/>
  <c r="M429" i="1"/>
  <c r="D515" i="1"/>
  <c r="G515" i="1" s="1"/>
  <c r="M401" i="1"/>
  <c r="M524" i="1"/>
  <c r="D638" i="1"/>
  <c r="G638" i="1" s="1"/>
  <c r="M416" i="1"/>
  <c r="D530" i="1"/>
  <c r="G530" i="1" s="1"/>
  <c r="D399" i="1"/>
  <c r="M285" i="1"/>
  <c r="P399" i="1"/>
  <c r="G325" i="1"/>
  <c r="G328" i="1" s="1"/>
  <c r="D492" i="1"/>
  <c r="G492" i="1" s="1"/>
  <c r="M378" i="1"/>
  <c r="Q378" i="1" s="1"/>
  <c r="I712" i="1"/>
  <c r="L712" i="1" s="1"/>
  <c r="I696" i="1"/>
  <c r="L696" i="1" s="1"/>
  <c r="D592" i="1"/>
  <c r="G592" i="1" s="1"/>
  <c r="D706" i="1" s="1"/>
  <c r="G706" i="1" s="1"/>
  <c r="M478" i="1"/>
  <c r="I716" i="1"/>
  <c r="L716" i="1" s="1"/>
  <c r="M716" i="1" s="1"/>
  <c r="M602" i="1"/>
  <c r="I779" i="1"/>
  <c r="L779" i="1" s="1"/>
  <c r="I778" i="1"/>
  <c r="L778" i="1" s="1"/>
  <c r="P430" i="1"/>
  <c r="O430" i="1" s="1"/>
  <c r="M316" i="1"/>
  <c r="D430" i="1"/>
  <c r="G430" i="1" s="1"/>
  <c r="D415" i="1"/>
  <c r="G415" i="1" s="1"/>
  <c r="P415" i="1"/>
  <c r="O415" i="1" s="1"/>
  <c r="M301" i="1"/>
  <c r="M323" i="1"/>
  <c r="M367" i="1"/>
  <c r="Q367" i="1" s="1"/>
  <c r="D481" i="1"/>
  <c r="G481" i="1" s="1"/>
  <c r="P402" i="1"/>
  <c r="O402" i="1" s="1"/>
  <c r="M288" i="1"/>
  <c r="D402" i="1"/>
  <c r="G402" i="1" s="1"/>
  <c r="M83" i="1"/>
  <c r="D137" i="1"/>
  <c r="G137" i="1" s="1"/>
  <c r="M137" i="1" s="1"/>
  <c r="I693" i="1"/>
  <c r="L693" i="1" s="1"/>
  <c r="D128" i="1"/>
  <c r="G128" i="1" s="1"/>
  <c r="M128" i="1" s="1"/>
  <c r="M74" i="1"/>
  <c r="M81" i="1"/>
  <c r="D135" i="1"/>
  <c r="G135" i="1" s="1"/>
  <c r="M135" i="1" s="1"/>
  <c r="D142" i="1"/>
  <c r="G142" i="1" s="1"/>
  <c r="M142" i="1" s="1"/>
  <c r="M88" i="1"/>
  <c r="D407" i="1"/>
  <c r="G407" i="1" s="1"/>
  <c r="P407" i="1"/>
  <c r="O407" i="1" s="1"/>
  <c r="M293" i="1"/>
  <c r="D464" i="1"/>
  <c r="G464" i="1" s="1"/>
  <c r="M350" i="1"/>
  <c r="Q350" i="1" s="1"/>
  <c r="D531" i="1"/>
  <c r="G531" i="1" s="1"/>
  <c r="M417" i="1"/>
  <c r="D89" i="1"/>
  <c r="G89" i="1" s="1"/>
  <c r="M35" i="1"/>
  <c r="P408" i="1"/>
  <c r="O408" i="1" s="1"/>
  <c r="D408" i="1"/>
  <c r="G408" i="1" s="1"/>
  <c r="M294" i="1"/>
  <c r="M425" i="1"/>
  <c r="D539" i="1"/>
  <c r="G539" i="1" s="1"/>
  <c r="I690" i="1"/>
  <c r="L690" i="1" s="1"/>
  <c r="D63" i="1"/>
  <c r="G49" i="1"/>
  <c r="G52" i="1" s="1"/>
  <c r="M9" i="1"/>
  <c r="M49" i="1" s="1"/>
  <c r="M52" i="1" s="1"/>
  <c r="D325" i="1"/>
  <c r="D328" i="1" s="1"/>
  <c r="D552" i="1"/>
  <c r="G552" i="1" s="1"/>
  <c r="M552" i="1" s="1"/>
  <c r="M438" i="1"/>
  <c r="D97" i="1"/>
  <c r="G97" i="1" s="1"/>
  <c r="M43" i="1"/>
  <c r="I689" i="1"/>
  <c r="L689" i="1" s="1"/>
  <c r="D126" i="1"/>
  <c r="G126" i="1" s="1"/>
  <c r="M126" i="1" s="1"/>
  <c r="M72" i="1"/>
  <c r="D123" i="1"/>
  <c r="G123" i="1" s="1"/>
  <c r="M123" i="1" s="1"/>
  <c r="M69" i="1"/>
  <c r="D458" i="1"/>
  <c r="G458" i="1" s="1"/>
  <c r="M344" i="1"/>
  <c r="Q344" i="1" s="1"/>
  <c r="I709" i="1"/>
  <c r="L709" i="1" s="1"/>
  <c r="D487" i="1"/>
  <c r="G487" i="1" s="1"/>
  <c r="M373" i="1"/>
  <c r="Q373" i="1" s="1"/>
  <c r="D420" i="1"/>
  <c r="G420" i="1" s="1"/>
  <c r="M306" i="1"/>
  <c r="P420" i="1"/>
  <c r="O420" i="1" s="1"/>
  <c r="M433" i="1"/>
  <c r="D547" i="1"/>
  <c r="G547" i="1" s="1"/>
  <c r="I700" i="1"/>
  <c r="L700" i="1" s="1"/>
  <c r="M700" i="1" s="1"/>
  <c r="M586" i="1"/>
  <c r="M487" i="1" l="1"/>
  <c r="D601" i="1"/>
  <c r="G601" i="1" s="1"/>
  <c r="D572" i="1"/>
  <c r="G572" i="1" s="1"/>
  <c r="M458" i="1"/>
  <c r="D151" i="1"/>
  <c r="G151" i="1" s="1"/>
  <c r="M151" i="1" s="1"/>
  <c r="M97" i="1"/>
  <c r="M408" i="1"/>
  <c r="D522" i="1"/>
  <c r="G522" i="1" s="1"/>
  <c r="P439" i="1"/>
  <c r="O399" i="1"/>
  <c r="O439" i="1" s="1"/>
  <c r="M473" i="1"/>
  <c r="D587" i="1"/>
  <c r="G587" i="1" s="1"/>
  <c r="D603" i="1"/>
  <c r="G603" i="1" s="1"/>
  <c r="M489" i="1"/>
  <c r="L103" i="1"/>
  <c r="L106" i="1" s="1"/>
  <c r="I117" i="1"/>
  <c r="D538" i="1"/>
  <c r="G538" i="1" s="1"/>
  <c r="M424" i="1"/>
  <c r="D608" i="1"/>
  <c r="G608" i="1" s="1"/>
  <c r="M494" i="1"/>
  <c r="D131" i="1"/>
  <c r="G131" i="1" s="1"/>
  <c r="M131" i="1" s="1"/>
  <c r="M77" i="1"/>
  <c r="D518" i="1"/>
  <c r="G518" i="1" s="1"/>
  <c r="M404" i="1"/>
  <c r="M82" i="1"/>
  <c r="D136" i="1"/>
  <c r="G136" i="1" s="1"/>
  <c r="M136" i="1" s="1"/>
  <c r="D573" i="1"/>
  <c r="G573" i="1" s="1"/>
  <c r="M459" i="1"/>
  <c r="M592" i="1"/>
  <c r="D656" i="1"/>
  <c r="G656" i="1" s="1"/>
  <c r="M542" i="1"/>
  <c r="M539" i="1"/>
  <c r="D653" i="1"/>
  <c r="G653" i="1" s="1"/>
  <c r="D645" i="1"/>
  <c r="G645" i="1" s="1"/>
  <c r="M531" i="1"/>
  <c r="M579" i="1"/>
  <c r="D516" i="1"/>
  <c r="G516" i="1" s="1"/>
  <c r="M402" i="1"/>
  <c r="M325" i="1"/>
  <c r="M328" i="1" s="1"/>
  <c r="I381" i="1"/>
  <c r="I384" i="1" s="1"/>
  <c r="L341" i="1"/>
  <c r="M650" i="1"/>
  <c r="D763" i="1"/>
  <c r="G763" i="1" s="1"/>
  <c r="D537" i="1"/>
  <c r="G537" i="1" s="1"/>
  <c r="M423" i="1"/>
  <c r="D593" i="1"/>
  <c r="G593" i="1" s="1"/>
  <c r="M479" i="1"/>
  <c r="D641" i="1"/>
  <c r="G641" i="1" s="1"/>
  <c r="M527" i="1"/>
  <c r="M526" i="1"/>
  <c r="D640" i="1"/>
  <c r="G640" i="1" s="1"/>
  <c r="M267" i="1"/>
  <c r="O227" i="1"/>
  <c r="M431" i="1"/>
  <c r="D545" i="1"/>
  <c r="G545" i="1" s="1"/>
  <c r="D583" i="1"/>
  <c r="G583" i="1" s="1"/>
  <c r="M469" i="1"/>
  <c r="D138" i="1"/>
  <c r="G138" i="1" s="1"/>
  <c r="M138" i="1" s="1"/>
  <c r="M84" i="1"/>
  <c r="D661" i="1"/>
  <c r="G661" i="1" s="1"/>
  <c r="M547" i="1"/>
  <c r="D534" i="1"/>
  <c r="G534" i="1" s="1"/>
  <c r="M420" i="1"/>
  <c r="D103" i="1"/>
  <c r="D106" i="1" s="1"/>
  <c r="G63" i="1"/>
  <c r="D521" i="1"/>
  <c r="G521" i="1" s="1"/>
  <c r="M407" i="1"/>
  <c r="M693" i="1"/>
  <c r="M415" i="1"/>
  <c r="D529" i="1"/>
  <c r="G529" i="1" s="1"/>
  <c r="M492" i="1"/>
  <c r="D606" i="1"/>
  <c r="G606" i="1" s="1"/>
  <c r="D439" i="1"/>
  <c r="D442" i="1" s="1"/>
  <c r="G399" i="1"/>
  <c r="D657" i="1"/>
  <c r="G657" i="1" s="1"/>
  <c r="M543" i="1"/>
  <c r="M519" i="1"/>
  <c r="D633" i="1"/>
  <c r="G633" i="1" s="1"/>
  <c r="D600" i="1"/>
  <c r="G600" i="1" s="1"/>
  <c r="M486" i="1"/>
  <c r="D143" i="1"/>
  <c r="G143" i="1" s="1"/>
  <c r="M143" i="1" s="1"/>
  <c r="M89" i="1"/>
  <c r="M464" i="1"/>
  <c r="D578" i="1"/>
  <c r="G578" i="1" s="1"/>
  <c r="D544" i="1"/>
  <c r="G544" i="1" s="1"/>
  <c r="M430" i="1"/>
  <c r="I835" i="1"/>
  <c r="M779" i="1"/>
  <c r="D835" i="1" s="1"/>
  <c r="G835" i="1" s="1"/>
  <c r="M835" i="1" s="1"/>
  <c r="D644" i="1"/>
  <c r="G644" i="1" s="1"/>
  <c r="M530" i="1"/>
  <c r="D532" i="1"/>
  <c r="G532" i="1" s="1"/>
  <c r="M418" i="1"/>
  <c r="D591" i="1"/>
  <c r="G591" i="1" s="1"/>
  <c r="M477" i="1"/>
  <c r="M460" i="1"/>
  <c r="D574" i="1"/>
  <c r="G574" i="1" s="1"/>
  <c r="D605" i="1"/>
  <c r="G605" i="1" s="1"/>
  <c r="M491" i="1"/>
  <c r="M436" i="1"/>
  <c r="D550" i="1"/>
  <c r="G550" i="1" s="1"/>
  <c r="M520" i="1"/>
  <c r="D634" i="1"/>
  <c r="G634" i="1" s="1"/>
  <c r="D580" i="1"/>
  <c r="G580" i="1" s="1"/>
  <c r="M466" i="1"/>
  <c r="G341" i="1"/>
  <c r="D381" i="1"/>
  <c r="D384" i="1" s="1"/>
  <c r="M480" i="1"/>
  <c r="D594" i="1"/>
  <c r="G594" i="1" s="1"/>
  <c r="I684" i="1"/>
  <c r="L684" i="1" s="1"/>
  <c r="M684" i="1" s="1"/>
  <c r="M570" i="1"/>
  <c r="M706" i="1"/>
  <c r="M485" i="1"/>
  <c r="D599" i="1"/>
  <c r="G599" i="1" s="1"/>
  <c r="D575" i="1"/>
  <c r="G575" i="1" s="1"/>
  <c r="M461" i="1"/>
  <c r="D525" i="1"/>
  <c r="G525" i="1" s="1"/>
  <c r="M411" i="1"/>
  <c r="M481" i="1"/>
  <c r="D595" i="1"/>
  <c r="G595" i="1" s="1"/>
  <c r="M515" i="1"/>
  <c r="D629" i="1"/>
  <c r="G629" i="1" s="1"/>
  <c r="M514" i="1"/>
  <c r="D628" i="1"/>
  <c r="G628" i="1" s="1"/>
  <c r="D576" i="1"/>
  <c r="G576" i="1" s="1"/>
  <c r="M462" i="1"/>
  <c r="D517" i="1"/>
  <c r="G517" i="1" s="1"/>
  <c r="M403" i="1"/>
  <c r="M540" i="1"/>
  <c r="D654" i="1"/>
  <c r="G654" i="1" s="1"/>
  <c r="D751" i="1"/>
  <c r="G751" i="1" s="1"/>
  <c r="M638" i="1"/>
  <c r="M493" i="1"/>
  <c r="D607" i="1"/>
  <c r="G607" i="1" s="1"/>
  <c r="D597" i="1"/>
  <c r="G597" i="1" s="1"/>
  <c r="M483" i="1"/>
  <c r="D571" i="1"/>
  <c r="G571" i="1" s="1"/>
  <c r="M457" i="1"/>
  <c r="D649" i="1"/>
  <c r="G649" i="1" s="1"/>
  <c r="M535" i="1"/>
  <c r="M589" i="1"/>
  <c r="D642" i="1"/>
  <c r="G642" i="1" s="1"/>
  <c r="M528" i="1"/>
  <c r="D596" i="1"/>
  <c r="G596" i="1" s="1"/>
  <c r="M482" i="1"/>
  <c r="I833" i="1"/>
  <c r="L833" i="1" s="1"/>
  <c r="I834" i="1"/>
  <c r="L834" i="1" s="1"/>
  <c r="M834" i="1" s="1"/>
  <c r="M470" i="1"/>
  <c r="D584" i="1"/>
  <c r="G584" i="1" s="1"/>
  <c r="M484" i="1"/>
  <c r="D598" i="1"/>
  <c r="G598" i="1" s="1"/>
  <c r="D663" i="1"/>
  <c r="G663" i="1" s="1"/>
  <c r="M549" i="1"/>
  <c r="M551" i="1"/>
  <c r="D665" i="1"/>
  <c r="G665" i="1" s="1"/>
  <c r="I439" i="1"/>
  <c r="I442" i="1" s="1"/>
  <c r="L399" i="1"/>
  <c r="D541" i="1"/>
  <c r="G541" i="1" s="1"/>
  <c r="M427" i="1"/>
  <c r="M703" i="1"/>
  <c r="M471" i="1"/>
  <c r="D585" i="1"/>
  <c r="G585" i="1" s="1"/>
  <c r="M468" i="1"/>
  <c r="D582" i="1"/>
  <c r="G582" i="1" s="1"/>
  <c r="D637" i="1"/>
  <c r="G637" i="1" s="1"/>
  <c r="M523" i="1"/>
  <c r="D660" i="1"/>
  <c r="G660" i="1" s="1"/>
  <c r="M546" i="1"/>
  <c r="D548" i="1"/>
  <c r="G548" i="1" s="1"/>
  <c r="M434" i="1"/>
  <c r="M476" i="1"/>
  <c r="D590" i="1"/>
  <c r="G590" i="1" s="1"/>
  <c r="D533" i="1"/>
  <c r="G533" i="1" s="1"/>
  <c r="M419" i="1"/>
  <c r="D699" i="1" l="1"/>
  <c r="G699" i="1" s="1"/>
  <c r="M699" i="1" s="1"/>
  <c r="M585" i="1"/>
  <c r="M541" i="1"/>
  <c r="D655" i="1"/>
  <c r="G655" i="1" s="1"/>
  <c r="D698" i="1"/>
  <c r="G698" i="1" s="1"/>
  <c r="M698" i="1" s="1"/>
  <c r="M584" i="1"/>
  <c r="M642" i="1"/>
  <c r="D755" i="1"/>
  <c r="G755" i="1" s="1"/>
  <c r="D685" i="1"/>
  <c r="G685" i="1" s="1"/>
  <c r="M685" i="1" s="1"/>
  <c r="M571" i="1"/>
  <c r="M654" i="1"/>
  <c r="D767" i="1"/>
  <c r="G767" i="1" s="1"/>
  <c r="D689" i="1"/>
  <c r="G689" i="1" s="1"/>
  <c r="M689" i="1" s="1"/>
  <c r="M575" i="1"/>
  <c r="D694" i="1"/>
  <c r="G694" i="1" s="1"/>
  <c r="M694" i="1" s="1"/>
  <c r="M580" i="1"/>
  <c r="M634" i="1"/>
  <c r="D747" i="1"/>
  <c r="G747" i="1" s="1"/>
  <c r="D646" i="1"/>
  <c r="G646" i="1" s="1"/>
  <c r="M532" i="1"/>
  <c r="M544" i="1"/>
  <c r="D658" i="1"/>
  <c r="G658" i="1" s="1"/>
  <c r="D746" i="1"/>
  <c r="G746" i="1" s="1"/>
  <c r="M633" i="1"/>
  <c r="G439" i="1"/>
  <c r="G442" i="1" s="1"/>
  <c r="M399" i="1"/>
  <c r="M439" i="1" s="1"/>
  <c r="M442" i="1" s="1"/>
  <c r="D513" i="1"/>
  <c r="M529" i="1"/>
  <c r="D643" i="1"/>
  <c r="G643" i="1" s="1"/>
  <c r="D635" i="1"/>
  <c r="G635" i="1" s="1"/>
  <c r="M521" i="1"/>
  <c r="D648" i="1"/>
  <c r="G648" i="1" s="1"/>
  <c r="M534" i="1"/>
  <c r="D659" i="1"/>
  <c r="G659" i="1" s="1"/>
  <c r="M545" i="1"/>
  <c r="O267" i="1"/>
  <c r="M270" i="1"/>
  <c r="D754" i="1"/>
  <c r="G754" i="1" s="1"/>
  <c r="M641" i="1"/>
  <c r="O341" i="1"/>
  <c r="I455" i="1"/>
  <c r="L381" i="1"/>
  <c r="M516" i="1"/>
  <c r="D630" i="1"/>
  <c r="G630" i="1" s="1"/>
  <c r="D766" i="1"/>
  <c r="G766" i="1" s="1"/>
  <c r="M653" i="1"/>
  <c r="D687" i="1"/>
  <c r="G687" i="1" s="1"/>
  <c r="M687" i="1" s="1"/>
  <c r="M573" i="1"/>
  <c r="D632" i="1"/>
  <c r="G632" i="1" s="1"/>
  <c r="M518" i="1"/>
  <c r="D722" i="1"/>
  <c r="G722" i="1" s="1"/>
  <c r="M722" i="1" s="1"/>
  <c r="M608" i="1"/>
  <c r="D686" i="1"/>
  <c r="G686" i="1" s="1"/>
  <c r="M686" i="1" s="1"/>
  <c r="M572" i="1"/>
  <c r="D647" i="1"/>
  <c r="G647" i="1" s="1"/>
  <c r="M533" i="1"/>
  <c r="D662" i="1"/>
  <c r="G662" i="1" s="1"/>
  <c r="M548" i="1"/>
  <c r="D750" i="1"/>
  <c r="G750" i="1" s="1"/>
  <c r="M637" i="1"/>
  <c r="L439" i="1"/>
  <c r="L442" i="1" s="1"/>
  <c r="I513" i="1"/>
  <c r="D762" i="1"/>
  <c r="G762" i="1" s="1"/>
  <c r="M649" i="1"/>
  <c r="D742" i="1"/>
  <c r="G742" i="1" s="1"/>
  <c r="M629" i="1"/>
  <c r="D713" i="1"/>
  <c r="G713" i="1" s="1"/>
  <c r="M713" i="1" s="1"/>
  <c r="M599" i="1"/>
  <c r="D719" i="1"/>
  <c r="G719" i="1" s="1"/>
  <c r="M719" i="1" s="1"/>
  <c r="M605" i="1"/>
  <c r="D705" i="1"/>
  <c r="G705" i="1" s="1"/>
  <c r="M705" i="1" s="1"/>
  <c r="M591" i="1"/>
  <c r="D692" i="1"/>
  <c r="G692" i="1" s="1"/>
  <c r="M692" i="1" s="1"/>
  <c r="M578" i="1"/>
  <c r="M63" i="1"/>
  <c r="M103" i="1" s="1"/>
  <c r="M106" i="1" s="1"/>
  <c r="D117" i="1"/>
  <c r="G103" i="1"/>
  <c r="G106" i="1" s="1"/>
  <c r="M640" i="1"/>
  <c r="D753" i="1"/>
  <c r="G753" i="1" s="1"/>
  <c r="D651" i="1"/>
  <c r="G651" i="1" s="1"/>
  <c r="M537" i="1"/>
  <c r="M656" i="1"/>
  <c r="D769" i="1"/>
  <c r="G769" i="1" s="1"/>
  <c r="D715" i="1"/>
  <c r="G715" i="1" s="1"/>
  <c r="M715" i="1" s="1"/>
  <c r="M601" i="1"/>
  <c r="D704" i="1"/>
  <c r="G704" i="1" s="1"/>
  <c r="M704" i="1" s="1"/>
  <c r="M590" i="1"/>
  <c r="D696" i="1"/>
  <c r="G696" i="1" s="1"/>
  <c r="M696" i="1" s="1"/>
  <c r="M582" i="1"/>
  <c r="D776" i="1"/>
  <c r="G776" i="1" s="1"/>
  <c r="M663" i="1"/>
  <c r="D712" i="1"/>
  <c r="G712" i="1" s="1"/>
  <c r="M712" i="1" s="1"/>
  <c r="M598" i="1"/>
  <c r="D710" i="1"/>
  <c r="G710" i="1" s="1"/>
  <c r="M710" i="1" s="1"/>
  <c r="M596" i="1"/>
  <c r="D711" i="1"/>
  <c r="G711" i="1" s="1"/>
  <c r="M711" i="1" s="1"/>
  <c r="M597" i="1"/>
  <c r="D806" i="1"/>
  <c r="G806" i="1" s="1"/>
  <c r="M806" i="1" s="1"/>
  <c r="M751" i="1"/>
  <c r="D690" i="1"/>
  <c r="G690" i="1" s="1"/>
  <c r="M690" i="1" s="1"/>
  <c r="M576" i="1"/>
  <c r="D639" i="1"/>
  <c r="G639" i="1" s="1"/>
  <c r="M525" i="1"/>
  <c r="D455" i="1"/>
  <c r="G381" i="1"/>
  <c r="G384" i="1" s="1"/>
  <c r="M341" i="1"/>
  <c r="D664" i="1"/>
  <c r="G664" i="1" s="1"/>
  <c r="M550" i="1"/>
  <c r="D688" i="1"/>
  <c r="G688" i="1" s="1"/>
  <c r="M688" i="1" s="1"/>
  <c r="M574" i="1"/>
  <c r="D720" i="1"/>
  <c r="G720" i="1" s="1"/>
  <c r="M720" i="1" s="1"/>
  <c r="M606" i="1"/>
  <c r="D774" i="1"/>
  <c r="G774" i="1" s="1"/>
  <c r="M661" i="1"/>
  <c r="D707" i="1"/>
  <c r="G707" i="1" s="1"/>
  <c r="M707" i="1" s="1"/>
  <c r="M593" i="1"/>
  <c r="D818" i="1"/>
  <c r="G818" i="1" s="1"/>
  <c r="M818" i="1" s="1"/>
  <c r="M763" i="1"/>
  <c r="D652" i="1"/>
  <c r="G652" i="1" s="1"/>
  <c r="M538" i="1"/>
  <c r="D717" i="1"/>
  <c r="G717" i="1" s="1"/>
  <c r="M717" i="1" s="1"/>
  <c r="M603" i="1"/>
  <c r="M660" i="1"/>
  <c r="D773" i="1"/>
  <c r="G773" i="1" s="1"/>
  <c r="D778" i="1"/>
  <c r="G778" i="1" s="1"/>
  <c r="M665" i="1"/>
  <c r="D721" i="1"/>
  <c r="G721" i="1" s="1"/>
  <c r="M721" i="1" s="1"/>
  <c r="M607" i="1"/>
  <c r="D631" i="1"/>
  <c r="G631" i="1" s="1"/>
  <c r="M517" i="1"/>
  <c r="D741" i="1"/>
  <c r="G741" i="1" s="1"/>
  <c r="M628" i="1"/>
  <c r="D709" i="1"/>
  <c r="G709" i="1" s="1"/>
  <c r="M709" i="1" s="1"/>
  <c r="M595" i="1"/>
  <c r="D708" i="1"/>
  <c r="G708" i="1" s="1"/>
  <c r="M708" i="1" s="1"/>
  <c r="M594" i="1"/>
  <c r="D757" i="1"/>
  <c r="G757" i="1" s="1"/>
  <c r="M644" i="1"/>
  <c r="D714" i="1"/>
  <c r="G714" i="1" s="1"/>
  <c r="M714" i="1" s="1"/>
  <c r="M600" i="1"/>
  <c r="M657" i="1"/>
  <c r="D770" i="1"/>
  <c r="G770" i="1" s="1"/>
  <c r="D697" i="1"/>
  <c r="G697" i="1" s="1"/>
  <c r="M697" i="1" s="1"/>
  <c r="M583" i="1"/>
  <c r="D758" i="1"/>
  <c r="G758" i="1" s="1"/>
  <c r="M645" i="1"/>
  <c r="L117" i="1"/>
  <c r="L157" i="1" s="1"/>
  <c r="L160" i="1" s="1"/>
  <c r="I157" i="1"/>
  <c r="I160" i="1" s="1"/>
  <c r="D701" i="1"/>
  <c r="G701" i="1" s="1"/>
  <c r="M701" i="1" s="1"/>
  <c r="M587" i="1"/>
  <c r="D636" i="1"/>
  <c r="G636" i="1" s="1"/>
  <c r="M522" i="1"/>
  <c r="D749" i="1" l="1"/>
  <c r="G749" i="1" s="1"/>
  <c r="M636" i="1"/>
  <c r="D796" i="1"/>
  <c r="G796" i="1" s="1"/>
  <c r="M796" i="1" s="1"/>
  <c r="M741" i="1"/>
  <c r="M652" i="1"/>
  <c r="D765" i="1"/>
  <c r="G765" i="1" s="1"/>
  <c r="D824" i="1"/>
  <c r="G824" i="1" s="1"/>
  <c r="M824" i="1" s="1"/>
  <c r="M769" i="1"/>
  <c r="M762" i="1"/>
  <c r="D817" i="1"/>
  <c r="G817" i="1" s="1"/>
  <c r="M817" i="1" s="1"/>
  <c r="D805" i="1"/>
  <c r="G805" i="1" s="1"/>
  <c r="M805" i="1" s="1"/>
  <c r="M750" i="1"/>
  <c r="D760" i="1"/>
  <c r="G760" i="1" s="1"/>
  <c r="M647" i="1"/>
  <c r="D553" i="1"/>
  <c r="D556" i="1" s="1"/>
  <c r="G513" i="1"/>
  <c r="M770" i="1"/>
  <c r="D825" i="1"/>
  <c r="G825" i="1" s="1"/>
  <c r="M825" i="1" s="1"/>
  <c r="Q341" i="1"/>
  <c r="M381" i="1"/>
  <c r="D831" i="1"/>
  <c r="G831" i="1" s="1"/>
  <c r="M831" i="1" s="1"/>
  <c r="M776" i="1"/>
  <c r="L513" i="1"/>
  <c r="I553" i="1"/>
  <c r="I556" i="1" s="1"/>
  <c r="D809" i="1"/>
  <c r="G809" i="1" s="1"/>
  <c r="M809" i="1" s="1"/>
  <c r="M754" i="1"/>
  <c r="D802" i="1"/>
  <c r="G802" i="1" s="1"/>
  <c r="M802" i="1" s="1"/>
  <c r="M747" i="1"/>
  <c r="M758" i="1"/>
  <c r="D813" i="1"/>
  <c r="G813" i="1" s="1"/>
  <c r="M813" i="1" s="1"/>
  <c r="D744" i="1"/>
  <c r="G744" i="1" s="1"/>
  <c r="M631" i="1"/>
  <c r="M774" i="1"/>
  <c r="D829" i="1"/>
  <c r="G829" i="1" s="1"/>
  <c r="M829" i="1" s="1"/>
  <c r="D797" i="1"/>
  <c r="G797" i="1" s="1"/>
  <c r="M797" i="1" s="1"/>
  <c r="M742" i="1"/>
  <c r="D828" i="1"/>
  <c r="G828" i="1" s="1"/>
  <c r="M828" i="1" s="1"/>
  <c r="M773" i="1"/>
  <c r="G455" i="1"/>
  <c r="D495" i="1"/>
  <c r="D764" i="1"/>
  <c r="G764" i="1" s="1"/>
  <c r="M651" i="1"/>
  <c r="D157" i="1"/>
  <c r="D160" i="1" s="1"/>
  <c r="G117" i="1"/>
  <c r="D743" i="1"/>
  <c r="G743" i="1" s="1"/>
  <c r="M630" i="1"/>
  <c r="D761" i="1"/>
  <c r="G761" i="1" s="1"/>
  <c r="M648" i="1"/>
  <c r="D822" i="1"/>
  <c r="G822" i="1" s="1"/>
  <c r="M822" i="1" s="1"/>
  <c r="M767" i="1"/>
  <c r="D810" i="1"/>
  <c r="G810" i="1" s="1"/>
  <c r="M810" i="1" s="1"/>
  <c r="M755" i="1"/>
  <c r="D768" i="1"/>
  <c r="G768" i="1" s="1"/>
  <c r="M655" i="1"/>
  <c r="M664" i="1"/>
  <c r="D777" i="1"/>
  <c r="G777" i="1" s="1"/>
  <c r="D808" i="1"/>
  <c r="G808" i="1" s="1"/>
  <c r="M808" i="1" s="1"/>
  <c r="M753" i="1"/>
  <c r="D801" i="1"/>
  <c r="G801" i="1" s="1"/>
  <c r="M801" i="1" s="1"/>
  <c r="M746" i="1"/>
  <c r="M646" i="1"/>
  <c r="D759" i="1"/>
  <c r="G759" i="1" s="1"/>
  <c r="D752" i="1"/>
  <c r="G752" i="1" s="1"/>
  <c r="M639" i="1"/>
  <c r="O381" i="1"/>
  <c r="L384" i="1"/>
  <c r="O384" i="1" s="1"/>
  <c r="D772" i="1"/>
  <c r="G772" i="1" s="1"/>
  <c r="M659" i="1"/>
  <c r="D748" i="1"/>
  <c r="G748" i="1" s="1"/>
  <c r="M635" i="1"/>
  <c r="M658" i="1"/>
  <c r="D771" i="1"/>
  <c r="G771" i="1" s="1"/>
  <c r="D812" i="1"/>
  <c r="G812" i="1" s="1"/>
  <c r="M812" i="1" s="1"/>
  <c r="M757" i="1"/>
  <c r="M778" i="1"/>
  <c r="D833" i="1"/>
  <c r="G833" i="1" s="1"/>
  <c r="M833" i="1" s="1"/>
  <c r="D775" i="1"/>
  <c r="G775" i="1" s="1"/>
  <c r="M662" i="1"/>
  <c r="M632" i="1"/>
  <c r="D745" i="1"/>
  <c r="G745" i="1" s="1"/>
  <c r="M766" i="1"/>
  <c r="D821" i="1"/>
  <c r="G821" i="1" s="1"/>
  <c r="M821" i="1" s="1"/>
  <c r="L455" i="1"/>
  <c r="I495" i="1"/>
  <c r="I498" i="1" s="1"/>
  <c r="M272" i="1"/>
  <c r="O272" i="1" s="1"/>
  <c r="O270" i="1"/>
  <c r="D756" i="1"/>
  <c r="G756" i="1" s="1"/>
  <c r="M643" i="1"/>
  <c r="M756" i="1" l="1"/>
  <c r="D811" i="1"/>
  <c r="G811" i="1" s="1"/>
  <c r="M811" i="1" s="1"/>
  <c r="M772" i="1"/>
  <c r="D827" i="1"/>
  <c r="G827" i="1" s="1"/>
  <c r="M827" i="1" s="1"/>
  <c r="D816" i="1"/>
  <c r="G816" i="1" s="1"/>
  <c r="M816" i="1" s="1"/>
  <c r="M761" i="1"/>
  <c r="D569" i="1"/>
  <c r="M455" i="1"/>
  <c r="M495" i="1" s="1"/>
  <c r="M498" i="1" s="1"/>
  <c r="D814" i="1"/>
  <c r="G814" i="1" s="1"/>
  <c r="M814" i="1" s="1"/>
  <c r="M759" i="1"/>
  <c r="D803" i="1"/>
  <c r="G803" i="1" s="1"/>
  <c r="M803" i="1" s="1"/>
  <c r="M748" i="1"/>
  <c r="M768" i="1"/>
  <c r="D823" i="1"/>
  <c r="G823" i="1" s="1"/>
  <c r="M823" i="1" s="1"/>
  <c r="M764" i="1"/>
  <c r="D819" i="1"/>
  <c r="G819" i="1" s="1"/>
  <c r="M819" i="1" s="1"/>
  <c r="M745" i="1"/>
  <c r="D800" i="1"/>
  <c r="G800" i="1" s="1"/>
  <c r="M800" i="1" s="1"/>
  <c r="D826" i="1"/>
  <c r="G826" i="1" s="1"/>
  <c r="M826" i="1" s="1"/>
  <c r="M771" i="1"/>
  <c r="D832" i="1"/>
  <c r="G832" i="1" s="1"/>
  <c r="M832" i="1" s="1"/>
  <c r="M777" i="1"/>
  <c r="M117" i="1"/>
  <c r="M157" i="1" s="1"/>
  <c r="M160" i="1" s="1"/>
  <c r="G157" i="1"/>
  <c r="G160" i="1" s="1"/>
  <c r="D498" i="1"/>
  <c r="G498" i="1" s="1"/>
  <c r="G495" i="1"/>
  <c r="Q381" i="1"/>
  <c r="M384" i="1"/>
  <c r="D627" i="1"/>
  <c r="G553" i="1"/>
  <c r="G556" i="1" s="1"/>
  <c r="M513" i="1"/>
  <c r="M553" i="1" s="1"/>
  <c r="M556" i="1" s="1"/>
  <c r="I569" i="1"/>
  <c r="L495" i="1"/>
  <c r="L498" i="1" s="1"/>
  <c r="M752" i="1"/>
  <c r="D807" i="1"/>
  <c r="G807" i="1" s="1"/>
  <c r="M807" i="1" s="1"/>
  <c r="D799" i="1"/>
  <c r="G799" i="1" s="1"/>
  <c r="M799" i="1" s="1"/>
  <c r="M744" i="1"/>
  <c r="L553" i="1"/>
  <c r="L556" i="1" s="1"/>
  <c r="I627" i="1"/>
  <c r="D820" i="1"/>
  <c r="G820" i="1" s="1"/>
  <c r="M820" i="1" s="1"/>
  <c r="M765" i="1"/>
  <c r="D830" i="1"/>
  <c r="G830" i="1" s="1"/>
  <c r="M830" i="1" s="1"/>
  <c r="M775" i="1"/>
  <c r="D798" i="1"/>
  <c r="G798" i="1" s="1"/>
  <c r="M798" i="1" s="1"/>
  <c r="M743" i="1"/>
  <c r="M760" i="1"/>
  <c r="D815" i="1"/>
  <c r="G815" i="1" s="1"/>
  <c r="M815" i="1" s="1"/>
  <c r="M749" i="1"/>
  <c r="D804" i="1"/>
  <c r="G804" i="1" s="1"/>
  <c r="M804" i="1" s="1"/>
  <c r="I667" i="1" l="1"/>
  <c r="I670" i="1" s="1"/>
  <c r="L627" i="1"/>
  <c r="G569" i="1"/>
  <c r="D609" i="1"/>
  <c r="D612" i="1" s="1"/>
  <c r="G627" i="1"/>
  <c r="D667" i="1"/>
  <c r="D670" i="1" s="1"/>
  <c r="L569" i="1"/>
  <c r="I609" i="1"/>
  <c r="I612" i="1" s="1"/>
  <c r="L609" i="1" l="1"/>
  <c r="L612" i="1" s="1"/>
  <c r="I683" i="1"/>
  <c r="M569" i="1"/>
  <c r="M609" i="1" s="1"/>
  <c r="M612" i="1" s="1"/>
  <c r="L667" i="1"/>
  <c r="L670" i="1" s="1"/>
  <c r="I740" i="1"/>
  <c r="D683" i="1"/>
  <c r="G609" i="1"/>
  <c r="G612" i="1" s="1"/>
  <c r="D740" i="1"/>
  <c r="M627" i="1"/>
  <c r="M667" i="1" s="1"/>
  <c r="M670" i="1" s="1"/>
  <c r="G667" i="1"/>
  <c r="G670" i="1" s="1"/>
  <c r="L683" i="1" l="1"/>
  <c r="I723" i="1"/>
  <c r="I726" i="1" s="1"/>
  <c r="D780" i="1"/>
  <c r="D783" i="1" s="1"/>
  <c r="G740" i="1"/>
  <c r="D723" i="1"/>
  <c r="D726" i="1" s="1"/>
  <c r="G683" i="1"/>
  <c r="G723" i="1" s="1"/>
  <c r="G726" i="1" s="1"/>
  <c r="L740" i="1"/>
  <c r="I780" i="1"/>
  <c r="I783" i="1" s="1"/>
  <c r="G780" i="1" l="1"/>
  <c r="G783" i="1" s="1"/>
  <c r="D795" i="1"/>
  <c r="M740" i="1"/>
  <c r="M780" i="1" s="1"/>
  <c r="M783" i="1" s="1"/>
  <c r="L780" i="1"/>
  <c r="L783" i="1" s="1"/>
  <c r="I795" i="1"/>
  <c r="L723" i="1"/>
  <c r="L726" i="1" s="1"/>
  <c r="M683" i="1"/>
  <c r="M723" i="1" s="1"/>
  <c r="M726" i="1" s="1"/>
  <c r="G795" i="1" l="1"/>
  <c r="D836" i="1"/>
  <c r="D839" i="1" s="1"/>
  <c r="L795" i="1"/>
  <c r="L836" i="1" s="1"/>
  <c r="L839" i="1" s="1"/>
  <c r="I836" i="1"/>
  <c r="I839" i="1" s="1"/>
  <c r="G836" i="1" l="1"/>
  <c r="G839" i="1" s="1"/>
  <c r="M795" i="1"/>
  <c r="M836" i="1" s="1"/>
  <c r="M8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Iwamoto</author>
  </authors>
  <commentList>
    <comment ref="M267" authorId="0" shapeId="0" xr:uid="{E5A37935-B8F2-4FFF-BCBB-0DF4F7169BB8}">
      <text>
        <r>
          <rPr>
            <b/>
            <sz val="9"/>
            <color indexed="81"/>
            <rFont val="Tahoma"/>
            <family val="2"/>
          </rPr>
          <t>Larry Iwamoto:</t>
        </r>
        <r>
          <rPr>
            <sz val="9"/>
            <color indexed="81"/>
            <rFont val="Tahoma"/>
            <family val="2"/>
          </rPr>
          <t xml:space="preserve">
orgin NBV was 52,165k but sb 51,817,616.  Feb 2019 found hard coded amounts within cells
</t>
        </r>
      </text>
    </comment>
    <comment ref="N352" authorId="0" shapeId="0" xr:uid="{C803FD85-252E-482A-B906-47DD30A82906}">
      <text>
        <r>
          <rPr>
            <b/>
            <sz val="9"/>
            <color indexed="81"/>
            <rFont val="Tahoma"/>
            <family val="2"/>
          </rPr>
          <t>Larry Iwamoto:</t>
        </r>
        <r>
          <rPr>
            <sz val="9"/>
            <color indexed="81"/>
            <rFont val="Tahoma"/>
            <family val="2"/>
          </rPr>
          <t xml:space="preserve">
error. Hard coded amoiunt was wrong sb 14904620</t>
        </r>
      </text>
    </comment>
    <comment ref="L381" authorId="0" shapeId="0" xr:uid="{FB68D61D-ACCF-400D-B41B-72F735BEB940}">
      <text>
        <r>
          <rPr>
            <b/>
            <sz val="9"/>
            <color indexed="81"/>
            <rFont val="Tahoma"/>
            <family val="2"/>
          </rPr>
          <t>Larry Iwamoto:</t>
        </r>
        <r>
          <rPr>
            <sz val="9"/>
            <color indexed="81"/>
            <rFont val="Tahoma"/>
            <family val="2"/>
          </rPr>
          <t xml:space="preserve">
Original amount was 56,597101.  sb 56587101
</t>
        </r>
      </text>
    </comment>
    <comment ref="F723" authorId="0" shapeId="0" xr:uid="{7BCEBBC4-9C5A-4088-BB09-A3D62B39D396}">
      <text>
        <r>
          <rPr>
            <b/>
            <sz val="9"/>
            <color indexed="81"/>
            <rFont val="Tahoma"/>
            <family val="2"/>
          </rPr>
          <t>Larry Iwamoto:</t>
        </r>
        <r>
          <rPr>
            <sz val="9"/>
            <color indexed="81"/>
            <rFont val="Tahoma"/>
            <family val="2"/>
          </rPr>
          <t xml:space="preserve">
No dispositions in 2017. see 2017 FAC </t>
        </r>
      </text>
    </comment>
  </commentList>
</comments>
</file>

<file path=xl/sharedStrings.xml><?xml version="1.0" encoding="utf-8"?>
<sst xmlns="http://schemas.openxmlformats.org/spreadsheetml/2006/main" count="1069" uniqueCount="100">
  <si>
    <t>NT Power - NTRZ Rate Base continuity schedules 2009 to 2018</t>
  </si>
  <si>
    <t>Appendix 2-BA</t>
  </si>
  <si>
    <t>Fixed Asset Continuity Schedule</t>
  </si>
  <si>
    <t>Accounting Standard</t>
  </si>
  <si>
    <t>CGAAP</t>
  </si>
  <si>
    <t xml:space="preserve">Year </t>
  </si>
  <si>
    <t>Cost</t>
  </si>
  <si>
    <t>Accumulated Depreciation</t>
  </si>
  <si>
    <t>CCA Class</t>
  </si>
  <si>
    <t>OEB Account</t>
  </si>
  <si>
    <t>Description</t>
  </si>
  <si>
    <t>Opening Balance</t>
  </si>
  <si>
    <t>Additions</t>
  </si>
  <si>
    <t>Disposals</t>
  </si>
  <si>
    <t>Closing Balance</t>
  </si>
  <si>
    <t>Net Book Value</t>
  </si>
  <si>
    <t>Computer Software (Formally known as Account 1925)</t>
  </si>
  <si>
    <t>CEC</t>
  </si>
  <si>
    <t>Land Rights (Formally known as Account 1906)</t>
  </si>
  <si>
    <t>N/A</t>
  </si>
  <si>
    <t>Land</t>
  </si>
  <si>
    <t>Buildings</t>
  </si>
  <si>
    <t>Leasehold Improvements</t>
  </si>
  <si>
    <t>Transformer Station Equipment &gt;50 kV</t>
  </si>
  <si>
    <t>Distribution Station Equipment &lt;50 kV</t>
  </si>
  <si>
    <t>Storage Battery Equipment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</si>
  <si>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</si>
  <si>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</si>
  <si>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</si>
  <si>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</si>
  <si>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</si>
  <si>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</si>
  <si>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</si>
  <si>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Meters (Smart Meters)</t>
  </si>
  <si>
    <t>Buildings &amp; Fixtures</t>
  </si>
  <si>
    <t>Office Furniture &amp; Equipment (10 years)</t>
  </si>
  <si>
    <t>Office Furniture &amp; Equipment (5 years)</t>
  </si>
  <si>
    <t>Computer Equipment - Hardware</t>
  </si>
  <si>
    <t>Computer Equip.-Hardware(Post Mar. 22/04)</t>
  </si>
  <si>
    <t>Computer Equip.-Hardware(Post Mar. 19/07)</t>
  </si>
  <si>
    <t>Transportation Equipment</t>
  </si>
  <si>
    <t>Stores Equipment</t>
  </si>
  <si>
    <t>Tools, Shop &amp; Garage Equipment</t>
  </si>
  <si>
    <t>Measurement &amp; Testing Equipment</t>
  </si>
  <si>
    <t>Power Operated Equipment</t>
  </si>
  <si>
    <t>Communications Equipment</t>
  </si>
  <si>
    <t>Communication Equipment (Smart Meters)</t>
  </si>
  <si>
    <t xml:space="preserve">Miscellaneous Equipment </t>
  </si>
  <si>
    <t>Load Management Controls Customer Premises</t>
  </si>
  <si>
    <t>Load Management Controls Utility Premises</t>
  </si>
  <si>
    <t>System Supervisor Equipment</t>
  </si>
  <si>
    <t>Miscellaneous Fixed Assets</t>
  </si>
  <si>
    <t>Other Tangible Property</t>
  </si>
  <si>
    <t>Contributions &amp; Grants</t>
  </si>
  <si>
    <t>Deferred Revenue</t>
  </si>
  <si>
    <t>Sub-Total</t>
  </si>
  <si>
    <r>
      <t xml:space="preserve">Less Socialized Renewable Energy Generation Investments </t>
    </r>
    <r>
      <rPr>
        <b/>
        <sz val="9"/>
        <rFont val="Arial"/>
        <family val="2"/>
      </rPr>
      <t>(input as negative)</t>
    </r>
  </si>
  <si>
    <r>
      <t xml:space="preserve">Less Other Non Rate-Regulated Utility Assets </t>
    </r>
    <r>
      <rPr>
        <b/>
        <i/>
        <sz val="9"/>
        <rFont val="Arial"/>
        <family val="2"/>
      </rPr>
      <t>(input as negative)</t>
    </r>
  </si>
  <si>
    <t>Total PP&amp;E</t>
  </si>
  <si>
    <t>Depreciation Expense adj. from gain or loss on the retirement of assets (pool of like assets), if applicable</t>
  </si>
  <si>
    <t>Total</t>
  </si>
  <si>
    <t xml:space="preserve"> </t>
  </si>
  <si>
    <r>
      <t>Deferred Revenue</t>
    </r>
    <r>
      <rPr>
        <vertAlign val="superscript"/>
        <sz val="10"/>
        <rFont val="Arial"/>
        <family val="2"/>
      </rPr>
      <t>5</t>
    </r>
  </si>
  <si>
    <r>
      <t>Depreciation Expense adj. from gain or loss on the retirement of assets (pool of like assets), if applicable</t>
    </r>
    <r>
      <rPr>
        <b/>
        <vertAlign val="superscript"/>
        <sz val="10"/>
        <rFont val="Arial"/>
        <family val="2"/>
      </rPr>
      <t>6</t>
    </r>
  </si>
  <si>
    <t>CGAAP with change in asset useful live</t>
  </si>
  <si>
    <r>
      <t xml:space="preserve">Fixed Asset Continuity Schedule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 [Revised Feb 2019]</t>
    </r>
  </si>
  <si>
    <r>
      <t xml:space="preserve">CCA Class </t>
    </r>
    <r>
      <rPr>
        <b/>
        <vertAlign val="superscript"/>
        <sz val="10"/>
        <rFont val="Arial"/>
        <family val="2"/>
      </rPr>
      <t>2</t>
    </r>
  </si>
  <si>
    <r>
      <t xml:space="preserve">OEB Account </t>
    </r>
    <r>
      <rPr>
        <b/>
        <vertAlign val="superscript"/>
        <sz val="10"/>
        <rFont val="Arial"/>
        <family val="2"/>
      </rPr>
      <t>3</t>
    </r>
  </si>
  <si>
    <r>
      <t xml:space="preserve">Description </t>
    </r>
    <r>
      <rPr>
        <b/>
        <vertAlign val="superscript"/>
        <sz val="10"/>
        <rFont val="Arial"/>
        <family val="2"/>
      </rPr>
      <t>3</t>
    </r>
  </si>
  <si>
    <r>
      <t xml:space="preserve">Additions </t>
    </r>
    <r>
      <rPr>
        <b/>
        <vertAlign val="superscript"/>
        <sz val="10"/>
        <rFont val="Arial"/>
        <family val="2"/>
      </rPr>
      <t>4</t>
    </r>
  </si>
  <si>
    <t>original NBV</t>
  </si>
  <si>
    <t>variances</t>
  </si>
  <si>
    <t>Net Additions</t>
  </si>
  <si>
    <r>
      <rPr>
        <b/>
        <sz val="10"/>
        <rFont val="Arial"/>
        <family val="2"/>
      </rPr>
      <t>Less: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Fully Allocated Depreciation</t>
    </r>
  </si>
  <si>
    <t>Transportation</t>
  </si>
  <si>
    <t>Net Depreciation</t>
  </si>
  <si>
    <t>Revised CGAAP with change in asset useful lives</t>
  </si>
  <si>
    <t>z</t>
  </si>
  <si>
    <r>
      <t xml:space="preserve">Fixed Asset Continuity Schedule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</t>
    </r>
  </si>
  <si>
    <t>orignal amountcheck Acc depn CB</t>
  </si>
  <si>
    <t>Var error</t>
  </si>
  <si>
    <t>orignal amountcheck NBV</t>
  </si>
  <si>
    <t>net addiitons</t>
  </si>
  <si>
    <t>net additions</t>
  </si>
  <si>
    <t>IFRS with the change in asset useful life</t>
  </si>
  <si>
    <t>Opening Cost incl IFRS adj</t>
  </si>
  <si>
    <t>Opening Cost before IFRS adj</t>
  </si>
  <si>
    <t>IFRS adj to opening cost</t>
  </si>
  <si>
    <t>Opening accum dep</t>
  </si>
  <si>
    <t>Adj 2014 accu dep &amp; cost</t>
  </si>
  <si>
    <r>
      <t xml:space="preserve">Fixed Asset Continuity Schedule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   [REVISED FEB 2019]</t>
    </r>
  </si>
  <si>
    <r>
      <t xml:space="preserve">Fixed Asset Continuity Schedule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 [revised Feb 2019]</t>
    </r>
  </si>
  <si>
    <t>[sourced from 1576 variance analysis</t>
  </si>
  <si>
    <t>net addtions</t>
  </si>
  <si>
    <t>ws]</t>
  </si>
  <si>
    <t>WIP</t>
  </si>
  <si>
    <t>IFRS 2012-2017 dep adj</t>
  </si>
  <si>
    <t>IFRS 2018 Depr excl 2012-2017 adj</t>
  </si>
  <si>
    <t>x</t>
  </si>
  <si>
    <t>Capital Contributions Paid - TS 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</si>
</sst>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&quot;$&quot;* #,##0_-;\-&quot;$&quot;* #,##0_-;_-&quot;$&quot;* &quot;-&quot;??_-;_-@_-"/>
    <numFmt numFmtId="166" formatCode="_(* #,##0.00_);_(* \(#,##0.00\);_(* &quot;-&quot;??_);_(@_)"/>
    <numFmt numFmtId="167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4"/>
      <name val="Arial"/>
      <family val="2"/>
    </font>
    <font>
      <i/>
      <sz val="10"/>
      <name val="Arial"/>
      <family val="2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5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7" fillId="0" borderId="0" xfId="2" applyFont="1"/>
    <xf numFmtId="0" fontId="4" fillId="0" borderId="0" xfId="2" applyProtection="1">
      <protection locked="0"/>
    </xf>
    <xf numFmtId="0" fontId="8" fillId="3" borderId="0" xfId="2" applyFont="1" applyFill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/>
      <protection locked="0"/>
    </xf>
    <xf numFmtId="0" fontId="6" fillId="4" borderId="2" xfId="2" applyFont="1" applyFill="1" applyBorder="1" applyAlignment="1" applyProtection="1">
      <alignment horizontal="center"/>
      <protection locked="0"/>
    </xf>
    <xf numFmtId="0" fontId="6" fillId="4" borderId="3" xfId="2" applyFont="1" applyFill="1" applyBorder="1" applyAlignment="1" applyProtection="1">
      <alignment horizontal="center"/>
      <protection locked="0"/>
    </xf>
    <xf numFmtId="0" fontId="4" fillId="4" borderId="1" xfId="2" applyFill="1" applyBorder="1" applyProtection="1">
      <protection locked="0"/>
    </xf>
    <xf numFmtId="0" fontId="6" fillId="4" borderId="2" xfId="2" applyFont="1" applyFill="1" applyBorder="1" applyProtection="1">
      <protection locked="0"/>
    </xf>
    <xf numFmtId="0" fontId="6" fillId="4" borderId="3" xfId="2" applyFont="1" applyFill="1" applyBorder="1" applyProtection="1">
      <protection locked="0"/>
    </xf>
    <xf numFmtId="0" fontId="6" fillId="4" borderId="4" xfId="2" applyFont="1" applyFill="1" applyBorder="1" applyAlignment="1" applyProtection="1">
      <alignment horizontal="center" wrapText="1"/>
      <protection locked="0"/>
    </xf>
    <xf numFmtId="0" fontId="6" fillId="4" borderId="4" xfId="2" applyFont="1" applyFill="1" applyBorder="1" applyProtection="1">
      <protection locked="0"/>
    </xf>
    <xf numFmtId="0" fontId="6" fillId="4" borderId="4" xfId="2" applyFont="1" applyFill="1" applyBorder="1" applyAlignment="1" applyProtection="1">
      <alignment horizontal="center"/>
      <protection locked="0"/>
    </xf>
    <xf numFmtId="0" fontId="4" fillId="4" borderId="5" xfId="2" applyFill="1" applyBorder="1" applyProtection="1">
      <protection locked="0"/>
    </xf>
    <xf numFmtId="0" fontId="6" fillId="4" borderId="6" xfId="2" applyFont="1" applyFill="1" applyBorder="1" applyAlignment="1" applyProtection="1">
      <alignment horizontal="center" wrapText="1"/>
      <protection locked="0"/>
    </xf>
    <xf numFmtId="0" fontId="6" fillId="4" borderId="7" xfId="2" applyFont="1" applyFill="1" applyBorder="1" applyAlignment="1" applyProtection="1">
      <alignment horizontal="center"/>
      <protection locked="0"/>
    </xf>
    <xf numFmtId="0" fontId="6" fillId="4" borderId="7" xfId="2" applyFont="1" applyFill="1" applyBorder="1" applyAlignment="1" applyProtection="1">
      <alignment horizontal="center" wrapText="1"/>
      <protection locked="0"/>
    </xf>
    <xf numFmtId="0" fontId="4" fillId="3" borderId="4" xfId="2" applyFill="1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alignment vertical="center" wrapText="1"/>
      <protection locked="0"/>
    </xf>
    <xf numFmtId="165" fontId="1" fillId="3" borderId="4" xfId="3" applyNumberFormat="1" applyFont="1" applyFill="1" applyBorder="1" applyProtection="1">
      <protection locked="0"/>
    </xf>
    <xf numFmtId="165" fontId="1" fillId="0" borderId="4" xfId="3" applyNumberFormat="1" applyFont="1" applyBorder="1" applyProtection="1">
      <protection locked="0"/>
    </xf>
    <xf numFmtId="0" fontId="4" fillId="0" borderId="5" xfId="2" applyBorder="1" applyProtection="1">
      <protection locked="0"/>
    </xf>
    <xf numFmtId="165" fontId="4" fillId="0" borderId="4" xfId="2" applyNumberFormat="1" applyBorder="1" applyProtection="1">
      <protection locked="0"/>
    </xf>
    <xf numFmtId="166" fontId="0" fillId="0" borderId="0" xfId="1" applyFont="1"/>
    <xf numFmtId="165" fontId="0" fillId="0" borderId="0" xfId="0" applyNumberFormat="1"/>
    <xf numFmtId="0" fontId="4" fillId="3" borderId="0" xfId="2" applyFill="1" applyAlignment="1" applyProtection="1">
      <alignment horizontal="center"/>
      <protection locked="0"/>
    </xf>
    <xf numFmtId="0" fontId="4" fillId="0" borderId="4" xfId="2" applyBorder="1" applyAlignment="1" applyProtection="1">
      <alignment horizontal="left" vertical="center"/>
      <protection locked="0"/>
    </xf>
    <xf numFmtId="165" fontId="1" fillId="3" borderId="3" xfId="3" applyNumberFormat="1" applyFont="1" applyFill="1" applyBorder="1" applyProtection="1">
      <protection locked="0"/>
    </xf>
    <xf numFmtId="165" fontId="1" fillId="3" borderId="4" xfId="4" applyNumberFormat="1" applyFill="1" applyBorder="1"/>
    <xf numFmtId="0" fontId="4" fillId="0" borderId="4" xfId="2" applyBorder="1" applyAlignment="1" applyProtection="1">
      <alignment horizontal="center"/>
      <protection locked="0"/>
    </xf>
    <xf numFmtId="0" fontId="4" fillId="0" borderId="4" xfId="2" applyBorder="1" applyProtection="1">
      <protection locked="0"/>
    </xf>
    <xf numFmtId="0" fontId="6" fillId="0" borderId="4" xfId="2" applyFont="1" applyBorder="1" applyProtection="1">
      <protection locked="0"/>
    </xf>
    <xf numFmtId="165" fontId="6" fillId="0" borderId="4" xfId="2" applyNumberFormat="1" applyFont="1" applyBorder="1" applyProtection="1">
      <protection locked="0"/>
    </xf>
    <xf numFmtId="0" fontId="6" fillId="0" borderId="4" xfId="2" applyFont="1" applyBorder="1" applyAlignment="1" applyProtection="1">
      <alignment vertical="center" wrapText="1"/>
      <protection locked="0"/>
    </xf>
    <xf numFmtId="0" fontId="4" fillId="3" borderId="4" xfId="2" applyFill="1" applyBorder="1" applyProtection="1">
      <protection locked="0"/>
    </xf>
    <xf numFmtId="0" fontId="11" fillId="0" borderId="4" xfId="2" applyFont="1" applyBorder="1" applyAlignment="1" applyProtection="1">
      <alignment vertical="top" wrapText="1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6" fillId="0" borderId="3" xfId="2" applyFont="1" applyBorder="1" applyAlignment="1" applyProtection="1">
      <alignment horizontal="left"/>
      <protection locked="0"/>
    </xf>
    <xf numFmtId="165" fontId="1" fillId="0" borderId="0" xfId="3" applyNumberFormat="1" applyFont="1" applyProtection="1">
      <protection locked="0"/>
    </xf>
    <xf numFmtId="165" fontId="4" fillId="0" borderId="0" xfId="2" applyNumberFormat="1" applyProtection="1"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6" fillId="0" borderId="0" xfId="2" applyFont="1"/>
    <xf numFmtId="165" fontId="6" fillId="0" borderId="0" xfId="2" applyNumberFormat="1" applyFont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166" fontId="0" fillId="5" borderId="0" xfId="1" applyFont="1" applyFill="1"/>
    <xf numFmtId="0" fontId="0" fillId="0" borderId="0" xfId="0" applyAlignment="1">
      <alignment wrapText="1"/>
    </xf>
    <xf numFmtId="165" fontId="1" fillId="6" borderId="4" xfId="3" applyNumberFormat="1" applyFont="1" applyFill="1" applyBorder="1" applyProtection="1">
      <protection locked="0"/>
    </xf>
    <xf numFmtId="165" fontId="4" fillId="3" borderId="4" xfId="4" applyNumberFormat="1" applyFont="1" applyFill="1" applyBorder="1"/>
    <xf numFmtId="165" fontId="1" fillId="6" borderId="3" xfId="3" applyNumberFormat="1" applyFont="1" applyFill="1" applyBorder="1" applyProtection="1">
      <protection locked="0"/>
    </xf>
    <xf numFmtId="167" fontId="0" fillId="0" borderId="0" xfId="1" applyNumberFormat="1" applyFont="1"/>
    <xf numFmtId="167" fontId="0" fillId="0" borderId="0" xfId="0" applyNumberFormat="1"/>
    <xf numFmtId="165" fontId="0" fillId="3" borderId="4" xfId="4" applyNumberFormat="1" applyFont="1" applyFill="1" applyBorder="1"/>
    <xf numFmtId="0" fontId="4" fillId="6" borderId="4" xfId="2" applyFill="1" applyBorder="1" applyProtection="1">
      <protection locked="0"/>
    </xf>
    <xf numFmtId="165" fontId="1" fillId="3" borderId="8" xfId="3" applyNumberFormat="1" applyFont="1" applyFill="1" applyBorder="1" applyProtection="1">
      <protection locked="0"/>
    </xf>
    <xf numFmtId="165" fontId="1" fillId="3" borderId="9" xfId="3" applyNumberFormat="1" applyFont="1" applyFill="1" applyBorder="1" applyProtection="1">
      <protection locked="0"/>
    </xf>
    <xf numFmtId="0" fontId="6" fillId="0" borderId="0" xfId="2" applyFont="1" applyProtection="1">
      <protection locked="0"/>
    </xf>
    <xf numFmtId="165" fontId="1" fillId="0" borderId="2" xfId="3" applyNumberFormat="1" applyFont="1" applyBorder="1" applyProtection="1">
      <protection locked="0"/>
    </xf>
    <xf numFmtId="165" fontId="6" fillId="6" borderId="4" xfId="2" applyNumberFormat="1" applyFont="1" applyFill="1" applyBorder="1" applyProtection="1">
      <protection locked="0"/>
    </xf>
    <xf numFmtId="166" fontId="0" fillId="0" borderId="0" xfId="1" applyFont="1" applyAlignment="1">
      <alignment wrapText="1"/>
    </xf>
    <xf numFmtId="166" fontId="17" fillId="0" borderId="0" xfId="1" applyFont="1" applyAlignment="1">
      <alignment wrapText="1"/>
    </xf>
    <xf numFmtId="0" fontId="17" fillId="0" borderId="0" xfId="0" applyFont="1"/>
    <xf numFmtId="166" fontId="17" fillId="0" borderId="0" xfId="1" applyFont="1"/>
    <xf numFmtId="165" fontId="1" fillId="5" borderId="4" xfId="4" applyNumberFormat="1" applyFill="1" applyBorder="1"/>
    <xf numFmtId="165" fontId="1" fillId="0" borderId="4" xfId="3" applyNumberFormat="1" applyFont="1" applyFill="1" applyBorder="1" applyProtection="1">
      <protection locked="0"/>
    </xf>
    <xf numFmtId="167" fontId="0" fillId="0" borderId="0" xfId="1" applyNumberFormat="1" applyFont="1" applyFill="1"/>
    <xf numFmtId="167" fontId="4" fillId="0" borderId="0" xfId="2" applyNumberFormat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1" fillId="3" borderId="4" xfId="4" applyNumberFormat="1" applyFill="1" applyBorder="1"/>
    <xf numFmtId="165" fontId="0" fillId="5" borderId="0" xfId="0" applyNumberFormat="1" applyFill="1"/>
    <xf numFmtId="0" fontId="0" fillId="5" borderId="0" xfId="0" applyFill="1"/>
    <xf numFmtId="165" fontId="6" fillId="0" borderId="1" xfId="2" applyNumberFormat="1" applyFont="1" applyBorder="1" applyProtection="1">
      <protection locked="0"/>
    </xf>
    <xf numFmtId="165" fontId="0" fillId="0" borderId="4" xfId="3" applyNumberFormat="1" applyFont="1" applyBorder="1" applyProtection="1">
      <protection locked="0"/>
    </xf>
    <xf numFmtId="164" fontId="0" fillId="0" borderId="0" xfId="0" applyNumberFormat="1"/>
    <xf numFmtId="166" fontId="1" fillId="3" borderId="4" xfId="1" applyFill="1" applyBorder="1"/>
    <xf numFmtId="167" fontId="6" fillId="0" borderId="4" xfId="1" applyNumberFormat="1" applyFont="1" applyBorder="1" applyProtection="1">
      <protection locked="0"/>
    </xf>
    <xf numFmtId="165" fontId="0" fillId="0" borderId="0" xfId="3" applyNumberFormat="1" applyFont="1" applyFill="1" applyProtection="1">
      <protection locked="0"/>
    </xf>
    <xf numFmtId="167" fontId="1" fillId="3" borderId="4" xfId="1" applyNumberFormat="1" applyFill="1" applyBorder="1"/>
  </cellXfs>
  <cellStyles count="5">
    <cellStyle name="Comma" xfId="1" builtinId="3"/>
    <cellStyle name="Currency 2" xfId="4" xr:uid="{F8076C96-9793-4930-949C-E0F567E768AE}"/>
    <cellStyle name="Currency 3" xfId="3" xr:uid="{EF1FDABC-3C76-4B48-A69D-C6B87E3BBECA}"/>
    <cellStyle name="Normal" xfId="0" builtinId="0"/>
    <cellStyle name="Normal 2" xfId="2" xr:uid="{3B8843A3-C237-453C-9DD2-6FE5A60E83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1%20Financial/2009%20Actual/Audit%202009/NMH%202009/Assets/LAC%20Fixed%20Asset%20Continuity%202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1%20Financial/2010%20Actual/NTP/Audit%202010/NMH%202010/ASSETS/LAC%20Fixed%20Asset%20Continuity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1%20Financial/2011%20Actual/NTP/Fixed%20Assets/LAC%20Continuity%202011%20consolidated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%20Project%20Folder\PPE%20Project%20Finance%20Folder\PPE%20IFRS\NT%20PPE%20Continuity%20Schedules\NT%20PPE%20Continuity%20Schedule%20December%2031%202017%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2018%20Actual/NTP/Regulatory/1576%20CGAAP%20Useful%20Life/Analysis%20of%20IFRS%20subleger%20vs%20GL%20by%20APH%20Dec%202017%20v7%20Jan%2031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OEB/IRM/2020%20IRM/1-%20Model%20IRM%20Model/MRZ%20Rate%20Gen%20Model/Copy%20of%202020-IRM-Rate-Generator-Model-20190808-v2-%20MRZ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"/>
      <sheetName val="NEWMARKET"/>
      <sheetName val="TAY"/>
    </sheetNames>
    <sheetDataSet>
      <sheetData sheetId="0">
        <row r="5">
          <cell r="D5">
            <v>23804.060000000056</v>
          </cell>
          <cell r="E5">
            <v>0</v>
          </cell>
          <cell r="F5">
            <v>3104425.12</v>
          </cell>
          <cell r="H5">
            <v>0</v>
          </cell>
          <cell r="J5">
            <v>0</v>
          </cell>
        </row>
        <row r="6">
          <cell r="D6">
            <v>125989.99</v>
          </cell>
          <cell r="E6">
            <v>0</v>
          </cell>
          <cell r="F6">
            <v>463811.72</v>
          </cell>
          <cell r="H6">
            <v>116307.35</v>
          </cell>
          <cell r="J6">
            <v>14191.95275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27610.98</v>
          </cell>
          <cell r="H7">
            <v>22088</v>
          </cell>
          <cell r="J7">
            <v>5522.98</v>
          </cell>
          <cell r="L7">
            <v>0</v>
          </cell>
        </row>
        <row r="8">
          <cell r="D8">
            <v>360135.63999999996</v>
          </cell>
          <cell r="E8">
            <v>-282641.11</v>
          </cell>
          <cell r="F8">
            <v>8879446.8399999999</v>
          </cell>
          <cell r="H8">
            <v>4536712.33</v>
          </cell>
          <cell r="J8">
            <v>295577.05</v>
          </cell>
          <cell r="L8">
            <v>0</v>
          </cell>
        </row>
        <row r="9">
          <cell r="D9">
            <v>791549.52999999991</v>
          </cell>
          <cell r="E9">
            <v>0</v>
          </cell>
          <cell r="F9">
            <v>14113004.059999999</v>
          </cell>
          <cell r="H9">
            <v>15226229.32</v>
          </cell>
          <cell r="J9">
            <v>-6782541.5199999996</v>
          </cell>
          <cell r="L9">
            <v>0</v>
          </cell>
        </row>
        <row r="10">
          <cell r="D10">
            <v>775786.79999999912</v>
          </cell>
          <cell r="E10">
            <v>0</v>
          </cell>
          <cell r="F10">
            <v>16256387.170000002</v>
          </cell>
          <cell r="H10">
            <v>0</v>
          </cell>
          <cell r="J10">
            <v>7962698.9199999999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6530.26</v>
          </cell>
          <cell r="H11">
            <v>0</v>
          </cell>
          <cell r="J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2517.15</v>
          </cell>
          <cell r="H12">
            <v>0</v>
          </cell>
          <cell r="J12">
            <v>0</v>
          </cell>
          <cell r="L12">
            <v>0</v>
          </cell>
        </row>
        <row r="13">
          <cell r="D13">
            <v>854385.82</v>
          </cell>
          <cell r="E13">
            <v>0</v>
          </cell>
          <cell r="F13">
            <v>7582426.6600000001</v>
          </cell>
          <cell r="H13">
            <v>17578341.84</v>
          </cell>
          <cell r="J13">
            <v>-14354991.630000001</v>
          </cell>
          <cell r="L13">
            <v>0</v>
          </cell>
        </row>
        <row r="14">
          <cell r="D14">
            <v>1691940.53</v>
          </cell>
          <cell r="E14">
            <v>0</v>
          </cell>
          <cell r="F14">
            <v>23658385.57</v>
          </cell>
          <cell r="H14">
            <v>0</v>
          </cell>
          <cell r="J14">
            <v>14224063.48</v>
          </cell>
          <cell r="L14">
            <v>0</v>
          </cell>
        </row>
        <row r="15">
          <cell r="D15">
            <v>1297241.18</v>
          </cell>
          <cell r="E15">
            <v>0</v>
          </cell>
          <cell r="F15">
            <v>6510263.29</v>
          </cell>
          <cell r="H15">
            <v>0</v>
          </cell>
          <cell r="J15">
            <v>1608502.99</v>
          </cell>
          <cell r="L15">
            <v>0</v>
          </cell>
        </row>
        <row r="16">
          <cell r="D16">
            <v>1022894.18</v>
          </cell>
          <cell r="E16">
            <v>-500</v>
          </cell>
          <cell r="F16">
            <v>16246035.059999999</v>
          </cell>
          <cell r="H16">
            <v>7975521.4100000001</v>
          </cell>
          <cell r="J16">
            <v>652371.96</v>
          </cell>
          <cell r="L16">
            <v>500</v>
          </cell>
        </row>
        <row r="17">
          <cell r="D17">
            <v>179861.58000000002</v>
          </cell>
          <cell r="E17">
            <v>-1821.43</v>
          </cell>
          <cell r="F17">
            <v>5333475.13</v>
          </cell>
          <cell r="H17">
            <v>2831051.51</v>
          </cell>
          <cell r="J17">
            <v>-122260.04000000001</v>
          </cell>
          <cell r="L17">
            <v>1067.81</v>
          </cell>
        </row>
        <row r="18">
          <cell r="D18">
            <v>473285.37</v>
          </cell>
          <cell r="E18">
            <v>0</v>
          </cell>
          <cell r="F18">
            <v>4871019.0900000008</v>
          </cell>
          <cell r="H18">
            <v>77860.28</v>
          </cell>
          <cell r="J18">
            <v>679885.45</v>
          </cell>
          <cell r="L18">
            <v>0</v>
          </cell>
        </row>
        <row r="19">
          <cell r="D19">
            <v>18891.89</v>
          </cell>
          <cell r="E19">
            <v>0</v>
          </cell>
          <cell r="F19">
            <v>279019.69</v>
          </cell>
          <cell r="H19">
            <v>85048.3</v>
          </cell>
          <cell r="J19">
            <v>7239.84</v>
          </cell>
          <cell r="L19">
            <v>0</v>
          </cell>
        </row>
        <row r="20">
          <cell r="D20">
            <v>254134.87</v>
          </cell>
          <cell r="E20">
            <v>0</v>
          </cell>
          <cell r="F20">
            <v>456691.25</v>
          </cell>
          <cell r="H20">
            <v>374636</v>
          </cell>
          <cell r="J20">
            <v>41343.96</v>
          </cell>
          <cell r="L20">
            <v>0</v>
          </cell>
        </row>
        <row r="21">
          <cell r="D21">
            <v>19035.010000000053</v>
          </cell>
          <cell r="E21">
            <v>-417.82</v>
          </cell>
          <cell r="F21">
            <v>352373.07999999996</v>
          </cell>
          <cell r="H21">
            <v>229703.40999999997</v>
          </cell>
          <cell r="J21">
            <v>18645.3</v>
          </cell>
          <cell r="L21">
            <v>340.71000000000004</v>
          </cell>
        </row>
        <row r="22">
          <cell r="D22">
            <v>26096.20999999993</v>
          </cell>
          <cell r="E22">
            <v>0</v>
          </cell>
          <cell r="F22">
            <v>838636.77</v>
          </cell>
          <cell r="H22">
            <v>583606.4</v>
          </cell>
          <cell r="J22">
            <v>79340.78</v>
          </cell>
          <cell r="L22">
            <v>0</v>
          </cell>
        </row>
        <row r="23">
          <cell r="D23">
            <v>38315.739999999918</v>
          </cell>
          <cell r="E23">
            <v>0</v>
          </cell>
          <cell r="F23">
            <v>1465481.65</v>
          </cell>
          <cell r="H23">
            <v>1058956.93</v>
          </cell>
          <cell r="J23">
            <v>204562.33000000002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151247.89000000001</v>
          </cell>
          <cell r="H24">
            <v>108612.78</v>
          </cell>
          <cell r="J24">
            <v>7978.69</v>
          </cell>
          <cell r="L24">
            <v>0</v>
          </cell>
        </row>
        <row r="25">
          <cell r="D25">
            <v>346763.15</v>
          </cell>
          <cell r="E25">
            <v>-131800.23000000001</v>
          </cell>
          <cell r="F25">
            <v>4003224.62</v>
          </cell>
          <cell r="H25">
            <v>2682645.9</v>
          </cell>
          <cell r="J25">
            <v>336584.12</v>
          </cell>
          <cell r="L25">
            <v>131734.23000000001</v>
          </cell>
        </row>
        <row r="26">
          <cell r="D26">
            <v>25258.48</v>
          </cell>
          <cell r="E26">
            <v>-6296.13</v>
          </cell>
          <cell r="F26">
            <v>511791.01</v>
          </cell>
          <cell r="H26">
            <v>430516.10000000003</v>
          </cell>
          <cell r="J26">
            <v>-20434.119999999995</v>
          </cell>
          <cell r="L26">
            <v>6197.94</v>
          </cell>
        </row>
        <row r="27">
          <cell r="D27">
            <v>0</v>
          </cell>
          <cell r="E27">
            <v>0</v>
          </cell>
          <cell r="F27">
            <v>102535.07</v>
          </cell>
          <cell r="H27">
            <v>0</v>
          </cell>
          <cell r="J27">
            <v>53492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742640.99</v>
          </cell>
          <cell r="H28">
            <v>524179.69</v>
          </cell>
          <cell r="J28">
            <v>39730.589999999997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23051.739999999998</v>
          </cell>
          <cell r="H29">
            <v>23052.21</v>
          </cell>
          <cell r="J29">
            <v>0</v>
          </cell>
          <cell r="L29">
            <v>0</v>
          </cell>
        </row>
        <row r="30">
          <cell r="D30">
            <v>-2117381.2400000002</v>
          </cell>
          <cell r="E30">
            <v>0</v>
          </cell>
          <cell r="F30">
            <v>-15837220.67</v>
          </cell>
          <cell r="H30">
            <v>-3213222.46</v>
          </cell>
          <cell r="J30">
            <v>-675352.42999999993</v>
          </cell>
          <cell r="L30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NM and Tay - U.2"/>
      <sheetName val="NM - U.2.1"/>
      <sheetName val="TAY - U.2.2"/>
    </sheetNames>
    <sheetDataSet>
      <sheetData sheetId="0">
        <row r="7">
          <cell r="D7">
            <v>0</v>
          </cell>
          <cell r="E7">
            <v>0</v>
          </cell>
          <cell r="J7">
            <v>16350.470000000001</v>
          </cell>
          <cell r="L7">
            <v>0</v>
          </cell>
        </row>
        <row r="8">
          <cell r="D8">
            <v>464212.07</v>
          </cell>
          <cell r="E8">
            <v>-706020.68</v>
          </cell>
          <cell r="J8">
            <v>294797.29000000004</v>
          </cell>
          <cell r="L8">
            <v>-706021</v>
          </cell>
        </row>
        <row r="9">
          <cell r="D9">
            <v>682758.43</v>
          </cell>
          <cell r="E9">
            <v>-1205778.72</v>
          </cell>
          <cell r="J9">
            <v>1147470.95</v>
          </cell>
          <cell r="L9">
            <v>-2692006.3</v>
          </cell>
        </row>
        <row r="10">
          <cell r="D10">
            <v>765832.11</v>
          </cell>
          <cell r="E10">
            <v>-1486227.58</v>
          </cell>
          <cell r="J10">
            <v>56532.84</v>
          </cell>
          <cell r="L10">
            <v>0</v>
          </cell>
        </row>
        <row r="13">
          <cell r="D13">
            <v>858324.72</v>
          </cell>
          <cell r="E13">
            <v>-740350.92</v>
          </cell>
          <cell r="J13">
            <v>1263883.74</v>
          </cell>
          <cell r="L13">
            <v>-740350.92</v>
          </cell>
        </row>
        <row r="14">
          <cell r="D14">
            <v>991560.45999999729</v>
          </cell>
          <cell r="E14">
            <v>-2345376.61</v>
          </cell>
          <cell r="J14">
            <v>17535.18</v>
          </cell>
          <cell r="L14">
            <v>-2345376.61</v>
          </cell>
        </row>
        <row r="15">
          <cell r="D15">
            <v>742015.76999999932</v>
          </cell>
          <cell r="E15">
            <v>0</v>
          </cell>
          <cell r="J15">
            <v>321948.24</v>
          </cell>
          <cell r="L15">
            <v>0</v>
          </cell>
        </row>
        <row r="16">
          <cell r="D16">
            <v>805972.80000000075</v>
          </cell>
          <cell r="E16">
            <v>-1519579.13</v>
          </cell>
          <cell r="J16">
            <v>649951.80999999994</v>
          </cell>
          <cell r="L16">
            <v>-1519579.13</v>
          </cell>
        </row>
        <row r="17">
          <cell r="D17">
            <v>69396.44</v>
          </cell>
          <cell r="E17">
            <v>-232883.49000000002</v>
          </cell>
          <cell r="J17">
            <v>187651.31</v>
          </cell>
          <cell r="L17">
            <v>-230532.42</v>
          </cell>
        </row>
        <row r="18">
          <cell r="D18">
            <v>46110.070000000007</v>
          </cell>
          <cell r="E18">
            <v>0</v>
          </cell>
          <cell r="J18">
            <v>374888.82</v>
          </cell>
          <cell r="L18">
            <v>0</v>
          </cell>
        </row>
        <row r="19">
          <cell r="D19">
            <v>574370.75</v>
          </cell>
          <cell r="E19">
            <v>-351167.37</v>
          </cell>
          <cell r="J19">
            <v>165146.06</v>
          </cell>
          <cell r="L19">
            <v>-351167.37</v>
          </cell>
        </row>
        <row r="20">
          <cell r="D20">
            <v>5161.53</v>
          </cell>
          <cell r="E20">
            <v>0</v>
          </cell>
          <cell r="J20">
            <v>7720.9</v>
          </cell>
          <cell r="L20">
            <v>0</v>
          </cell>
        </row>
        <row r="21">
          <cell r="D21">
            <v>116677.36</v>
          </cell>
          <cell r="E21">
            <v>-110399.88</v>
          </cell>
          <cell r="J21">
            <v>28492.719999999998</v>
          </cell>
          <cell r="L21">
            <v>-110351.07</v>
          </cell>
        </row>
        <row r="22">
          <cell r="D22">
            <v>40513.21</v>
          </cell>
          <cell r="E22">
            <v>-458263.65</v>
          </cell>
          <cell r="J22">
            <v>78721.539999999994</v>
          </cell>
          <cell r="L22">
            <v>-458263.65</v>
          </cell>
        </row>
        <row r="23">
          <cell r="D23">
            <v>246313.96</v>
          </cell>
          <cell r="E23">
            <v>-982664.06</v>
          </cell>
          <cell r="J23">
            <v>168929.03</v>
          </cell>
          <cell r="L23">
            <v>-982664.06</v>
          </cell>
        </row>
        <row r="24">
          <cell r="D24">
            <v>0</v>
          </cell>
          <cell r="E24">
            <v>-64530.49</v>
          </cell>
          <cell r="J24">
            <v>7981.32</v>
          </cell>
          <cell r="L24">
            <v>-64530.49</v>
          </cell>
        </row>
        <row r="25">
          <cell r="D25">
            <v>107537.03</v>
          </cell>
          <cell r="E25">
            <v>-1726197.14</v>
          </cell>
          <cell r="J25">
            <v>360160.78</v>
          </cell>
          <cell r="L25">
            <v>-1726197.14</v>
          </cell>
        </row>
        <row r="26">
          <cell r="D26">
            <v>27856.47</v>
          </cell>
          <cell r="E26">
            <v>-295533.62</v>
          </cell>
          <cell r="J26">
            <v>33203.03</v>
          </cell>
          <cell r="L26">
            <v>-294755.15999999997</v>
          </cell>
        </row>
        <row r="27">
          <cell r="D27">
            <v>2056.84</v>
          </cell>
          <cell r="E27">
            <v>-4271.93</v>
          </cell>
          <cell r="J27">
            <v>0</v>
          </cell>
          <cell r="L27">
            <v>-4271.93</v>
          </cell>
        </row>
        <row r="28">
          <cell r="D28">
            <v>0</v>
          </cell>
          <cell r="E28">
            <v>-313371.65000000002</v>
          </cell>
          <cell r="J28">
            <v>32812.35</v>
          </cell>
          <cell r="L28">
            <v>-313371.65000000002</v>
          </cell>
        </row>
        <row r="29">
          <cell r="D29">
            <v>0</v>
          </cell>
        </row>
        <row r="30">
          <cell r="D30">
            <v>-1105025.5900000001</v>
          </cell>
          <cell r="E30">
            <v>0</v>
          </cell>
          <cell r="J30">
            <v>-736602.31</v>
          </cell>
          <cell r="L30">
            <v>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M and Tay"/>
    </sheetNames>
    <sheetDataSet>
      <sheetData sheetId="0">
        <row r="5">
          <cell r="D5">
            <v>10950.49</v>
          </cell>
          <cell r="E5">
            <v>0</v>
          </cell>
          <cell r="J5">
            <v>0</v>
          </cell>
          <cell r="M5">
            <v>0</v>
          </cell>
        </row>
        <row r="6">
          <cell r="D6">
            <v>0</v>
          </cell>
          <cell r="E6">
            <v>-106714.56999999999</v>
          </cell>
          <cell r="J6">
            <v>-23820.55</v>
          </cell>
          <cell r="M6">
            <v>114184.56999999999</v>
          </cell>
        </row>
        <row r="7">
          <cell r="D7">
            <v>29935.690000000002</v>
          </cell>
          <cell r="E7">
            <v>-186158.25999999998</v>
          </cell>
          <cell r="J7">
            <v>-295233.30119999999</v>
          </cell>
          <cell r="M7">
            <v>186654.68</v>
          </cell>
        </row>
        <row r="8">
          <cell r="D8">
            <v>715498.99</v>
          </cell>
          <cell r="E8">
            <v>-728816.24</v>
          </cell>
          <cell r="J8">
            <v>-580686.48840000003</v>
          </cell>
          <cell r="M8">
            <v>728553.38</v>
          </cell>
        </row>
        <row r="9">
          <cell r="D9">
            <v>708008.49</v>
          </cell>
          <cell r="E9">
            <v>-642230.14</v>
          </cell>
          <cell r="J9">
            <v>-656411.75000000012</v>
          </cell>
          <cell r="M9">
            <v>639585.14</v>
          </cell>
        </row>
        <row r="10">
          <cell r="D10">
            <v>42063.51</v>
          </cell>
          <cell r="E10">
            <v>-2011.13</v>
          </cell>
          <cell r="J10">
            <v>-251767.09</v>
          </cell>
          <cell r="M10">
            <v>0</v>
          </cell>
        </row>
        <row r="11">
          <cell r="D11">
            <v>791887.76</v>
          </cell>
          <cell r="E11">
            <v>-83708.14</v>
          </cell>
          <cell r="J11">
            <v>-1066194.2635999999</v>
          </cell>
          <cell r="M11">
            <v>86388.96</v>
          </cell>
        </row>
        <row r="12">
          <cell r="D12">
            <v>1013493.48</v>
          </cell>
          <cell r="E12">
            <v>-406400.29</v>
          </cell>
          <cell r="J12">
            <v>-675027.90639999998</v>
          </cell>
          <cell r="M12">
            <v>404445.91</v>
          </cell>
        </row>
        <row r="13">
          <cell r="D13">
            <v>658807.34</v>
          </cell>
          <cell r="E13">
            <v>-459630.66</v>
          </cell>
          <cell r="J13">
            <v>-347906.26</v>
          </cell>
          <cell r="M13">
            <v>450583.25</v>
          </cell>
        </row>
        <row r="14">
          <cell r="D14">
            <v>13647.15</v>
          </cell>
          <cell r="E14">
            <v>-1581340.81</v>
          </cell>
          <cell r="J14">
            <v>-176445.96000000002</v>
          </cell>
          <cell r="M14">
            <v>1129530.05</v>
          </cell>
        </row>
        <row r="15">
          <cell r="D15">
            <v>1594024.83</v>
          </cell>
          <cell r="E15">
            <v>-51210</v>
          </cell>
          <cell r="J15">
            <v>-403236.59733333334</v>
          </cell>
          <cell r="M15">
            <v>13656</v>
          </cell>
        </row>
        <row r="16">
          <cell r="D16">
            <v>11951</v>
          </cell>
          <cell r="E16">
            <v>-37414.54</v>
          </cell>
          <cell r="J16">
            <v>-8092.0811999999996</v>
          </cell>
          <cell r="M16">
            <v>37414.54</v>
          </cell>
        </row>
        <row r="17">
          <cell r="D17">
            <v>53325.65</v>
          </cell>
          <cell r="E17">
            <v>-38958.959999999999</v>
          </cell>
          <cell r="J17">
            <v>-187238.71</v>
          </cell>
          <cell r="M17">
            <v>39732.39</v>
          </cell>
        </row>
        <row r="18">
          <cell r="D18">
            <v>17335.02</v>
          </cell>
          <cell r="E18">
            <v>-43183.1</v>
          </cell>
          <cell r="J18">
            <v>-33555.56</v>
          </cell>
          <cell r="M18">
            <v>43178.21</v>
          </cell>
        </row>
        <row r="19">
          <cell r="D19">
            <v>159188.32999999999</v>
          </cell>
          <cell r="E19">
            <v>-66565.7</v>
          </cell>
          <cell r="J19">
            <v>-69977.23</v>
          </cell>
          <cell r="M19">
            <v>59521.570000000007</v>
          </cell>
        </row>
        <row r="20">
          <cell r="D20">
            <v>474705.25</v>
          </cell>
          <cell r="E20">
            <v>-105761.8</v>
          </cell>
          <cell r="J20">
            <v>-207598.69199999998</v>
          </cell>
          <cell r="M20">
            <v>112876.26</v>
          </cell>
        </row>
        <row r="21">
          <cell r="D21">
            <v>123209.51999999999</v>
          </cell>
          <cell r="E21">
            <v>-265610.57</v>
          </cell>
          <cell r="J21">
            <v>-323386.67000000004</v>
          </cell>
          <cell r="M21">
            <v>267870.56</v>
          </cell>
        </row>
        <row r="22">
          <cell r="D22">
            <v>0</v>
          </cell>
          <cell r="E22">
            <v>-6384.82</v>
          </cell>
          <cell r="J22">
            <v>-7475.11</v>
          </cell>
          <cell r="M22">
            <v>6384.82</v>
          </cell>
        </row>
        <row r="23">
          <cell r="D23">
            <v>14551.96</v>
          </cell>
          <cell r="E23">
            <v>-41614.47</v>
          </cell>
          <cell r="J23">
            <v>-18942.690999999999</v>
          </cell>
          <cell r="M23">
            <v>35434.21</v>
          </cell>
        </row>
        <row r="24">
          <cell r="D24">
            <v>0</v>
          </cell>
          <cell r="E24">
            <v>0</v>
          </cell>
          <cell r="J24">
            <v>-9738.2900000000009</v>
          </cell>
          <cell r="M24">
            <v>0</v>
          </cell>
        </row>
        <row r="25">
          <cell r="D25">
            <v>0</v>
          </cell>
          <cell r="E25">
            <v>0</v>
          </cell>
          <cell r="J25">
            <v>-27657.69</v>
          </cell>
          <cell r="M25">
            <v>0</v>
          </cell>
        </row>
        <row r="26">
          <cell r="D26">
            <v>0</v>
          </cell>
          <cell r="E26">
            <v>-23051.739999999998</v>
          </cell>
          <cell r="J26">
            <v>0</v>
          </cell>
          <cell r="M26">
            <v>23052.21</v>
          </cell>
        </row>
        <row r="27">
          <cell r="D27">
            <v>-1239904.78</v>
          </cell>
          <cell r="E27">
            <v>12717.92</v>
          </cell>
          <cell r="J27">
            <v>782676.41</v>
          </cell>
          <cell r="M27">
            <v>3708.43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2017 Continuity NTP Internal"/>
      <sheetName val="Sheet1"/>
      <sheetName val="Asset Detail Listing"/>
      <sheetName val="Sheet10"/>
      <sheetName val="Sheet11"/>
      <sheetName val="Sheet4"/>
    </sheetNames>
    <sheetDataSet>
      <sheetData sheetId="0"/>
      <sheetData sheetId="1">
        <row r="14">
          <cell r="E14">
            <v>3798.8917999999999</v>
          </cell>
        </row>
        <row r="17">
          <cell r="E17">
            <v>233.66820000000001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E summary "/>
      <sheetName val="Gen plant fully deptd woffs"/>
    </sheetNames>
    <sheetDataSet>
      <sheetData sheetId="0">
        <row r="7">
          <cell r="O7">
            <v>123.09725490200799</v>
          </cell>
        </row>
        <row r="8">
          <cell r="O8">
            <v>0</v>
          </cell>
        </row>
        <row r="9">
          <cell r="O9">
            <v>-138501</v>
          </cell>
        </row>
        <row r="10">
          <cell r="O10">
            <v>-505922</v>
          </cell>
        </row>
        <row r="11">
          <cell r="O11">
            <v>-440587.39999999851</v>
          </cell>
        </row>
        <row r="12">
          <cell r="O12">
            <v>124710.43999999948</v>
          </cell>
        </row>
        <row r="13">
          <cell r="O13">
            <v>-679224.02999999933</v>
          </cell>
        </row>
        <row r="14">
          <cell r="O14">
            <v>-215662.53000000119</v>
          </cell>
        </row>
        <row r="15">
          <cell r="O15">
            <v>-842473.14293775056</v>
          </cell>
        </row>
        <row r="16">
          <cell r="O16">
            <v>688845</v>
          </cell>
        </row>
        <row r="17">
          <cell r="O17">
            <v>33646.288</v>
          </cell>
        </row>
        <row r="20">
          <cell r="O20">
            <v>380516.0846583955</v>
          </cell>
        </row>
        <row r="23">
          <cell r="O23">
            <v>15399.10154812393</v>
          </cell>
        </row>
        <row r="24">
          <cell r="O24">
            <v>193859.29999999993</v>
          </cell>
        </row>
        <row r="25">
          <cell r="O25">
            <v>-663.39354006102076</v>
          </cell>
        </row>
        <row r="26">
          <cell r="O26">
            <v>78925.310000000056</v>
          </cell>
        </row>
        <row r="27">
          <cell r="O27">
            <v>-81571.226309026009</v>
          </cell>
        </row>
        <row r="28">
          <cell r="O28">
            <v>159054.35027841083</v>
          </cell>
        </row>
        <row r="29">
          <cell r="O29">
            <v>-680.83961111109966</v>
          </cell>
        </row>
        <row r="30">
          <cell r="O30">
            <v>-341.04999999998836</v>
          </cell>
        </row>
        <row r="31">
          <cell r="O31">
            <v>740.2117307692024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 1,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5">
          <cell r="E15">
            <v>3.0000000000000001E-3</v>
          </cell>
        </row>
        <row r="23">
          <cell r="D23">
            <v>6.5000000000000002E-2</v>
          </cell>
        </row>
        <row r="24">
          <cell r="D24">
            <v>9.4E-2</v>
          </cell>
        </row>
        <row r="25">
          <cell r="D25">
            <v>0.13400000000000001</v>
          </cell>
        </row>
        <row r="33">
          <cell r="D33">
            <v>0.56999999999999995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E267-8282-4A2D-AA13-CF0EB16FA007}">
  <sheetPr>
    <tabColor rgb="FF0070C0"/>
    <pageSetUpPr fitToPage="1"/>
  </sheetPr>
  <dimension ref="A1:AA846"/>
  <sheetViews>
    <sheetView tabSelected="1" zoomScale="90" zoomScaleNormal="90" workbookViewId="0"/>
  </sheetViews>
  <sheetFormatPr defaultRowHeight="14.4" x14ac:dyDescent="0.3"/>
  <cols>
    <col min="3" max="3" width="31.33203125" customWidth="1"/>
    <col min="4" max="5" width="14.44140625" customWidth="1"/>
    <col min="6" max="6" width="15.33203125" customWidth="1"/>
    <col min="7" max="7" width="14.44140625" customWidth="1"/>
    <col min="8" max="8" width="2.109375" customWidth="1"/>
    <col min="9" max="9" width="18.5546875" customWidth="1"/>
    <col min="10" max="10" width="14" customWidth="1"/>
    <col min="11" max="11" width="17.109375" customWidth="1"/>
    <col min="12" max="12" width="14.44140625" customWidth="1"/>
    <col min="13" max="13" width="15.6640625" customWidth="1"/>
    <col min="14" max="14" width="6.33203125" customWidth="1"/>
    <col min="15" max="15" width="16.21875" customWidth="1"/>
    <col min="16" max="16" width="17" style="29" customWidth="1"/>
    <col min="17" max="17" width="13.21875" style="29" customWidth="1"/>
    <col min="18" max="18" width="12.5546875" style="29" customWidth="1"/>
    <col min="19" max="19" width="14.44140625" customWidth="1"/>
    <col min="20" max="20" width="14.109375" customWidth="1"/>
    <col min="21" max="21" width="15.5546875" customWidth="1"/>
    <col min="22" max="22" width="12.33203125" bestFit="1" customWidth="1"/>
    <col min="23" max="23" width="10.5546875" bestFit="1" customWidth="1"/>
  </cols>
  <sheetData>
    <row r="1" spans="1:13" ht="21" x14ac:dyDescent="0.4">
      <c r="A1" s="1" t="s">
        <v>0</v>
      </c>
    </row>
    <row r="3" spans="1:13" ht="17.399999999999999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399999999999999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">
      <c r="E5" s="3" t="s">
        <v>3</v>
      </c>
      <c r="F5" s="4" t="s">
        <v>4</v>
      </c>
      <c r="G5" s="5"/>
      <c r="H5" s="6"/>
    </row>
    <row r="6" spans="1:13" x14ac:dyDescent="0.3">
      <c r="C6" s="6"/>
      <c r="E6" s="3" t="s">
        <v>5</v>
      </c>
      <c r="F6" s="7">
        <v>2009</v>
      </c>
      <c r="G6" s="8"/>
    </row>
    <row r="7" spans="1:13" x14ac:dyDescent="0.3">
      <c r="D7" s="9" t="s">
        <v>6</v>
      </c>
      <c r="E7" s="10"/>
      <c r="F7" s="10"/>
      <c r="G7" s="11"/>
      <c r="I7" s="12"/>
      <c r="J7" s="13" t="s">
        <v>7</v>
      </c>
      <c r="K7" s="13"/>
      <c r="L7" s="14"/>
      <c r="M7" s="6"/>
    </row>
    <row r="8" spans="1:13" ht="27" x14ac:dyDescent="0.3">
      <c r="A8" s="15" t="s">
        <v>8</v>
      </c>
      <c r="B8" s="15" t="s">
        <v>9</v>
      </c>
      <c r="C8" s="16" t="s">
        <v>10</v>
      </c>
      <c r="D8" s="15" t="s">
        <v>11</v>
      </c>
      <c r="E8" s="17" t="s">
        <v>12</v>
      </c>
      <c r="F8" s="17" t="s">
        <v>13</v>
      </c>
      <c r="G8" s="15" t="s">
        <v>14</v>
      </c>
      <c r="H8" s="18"/>
      <c r="I8" s="19" t="s">
        <v>11</v>
      </c>
      <c r="J8" s="20" t="s">
        <v>12</v>
      </c>
      <c r="K8" s="20" t="s">
        <v>13</v>
      </c>
      <c r="L8" s="21" t="s">
        <v>14</v>
      </c>
      <c r="M8" s="15" t="s">
        <v>15</v>
      </c>
    </row>
    <row r="9" spans="1:13" ht="26.4" x14ac:dyDescent="0.3">
      <c r="A9" s="22">
        <v>12</v>
      </c>
      <c r="B9" s="23">
        <v>1611</v>
      </c>
      <c r="C9" s="24" t="s">
        <v>16</v>
      </c>
      <c r="D9" s="25">
        <f>[1]NT!F23</f>
        <v>1465481.65</v>
      </c>
      <c r="E9" s="25">
        <f>[1]NT!D23</f>
        <v>38315.739999999918</v>
      </c>
      <c r="F9" s="25">
        <f>[1]NT!E23</f>
        <v>0</v>
      </c>
      <c r="G9" s="26">
        <f t="shared" ref="G9:G48" si="0">D9+E9+F9</f>
        <v>1503797.39</v>
      </c>
      <c r="H9" s="27"/>
      <c r="I9" s="25">
        <f>-[1]NT!H23</f>
        <v>-1058956.93</v>
      </c>
      <c r="J9" s="25">
        <f>-[1]NT!J23</f>
        <v>-204562.33000000002</v>
      </c>
      <c r="K9" s="25">
        <f>-[1]NT!L23</f>
        <v>0</v>
      </c>
      <c r="L9" s="26">
        <f t="shared" ref="L9:L48" si="1">I9+J9+K9</f>
        <v>-1263519.26</v>
      </c>
      <c r="M9" s="28">
        <f t="shared" ref="M9:M48" si="2">G9+L9</f>
        <v>240278.12999999989</v>
      </c>
    </row>
    <row r="10" spans="1:13" ht="26.4" x14ac:dyDescent="0.3">
      <c r="A10" s="22" t="s">
        <v>17</v>
      </c>
      <c r="B10" s="23">
        <v>1612</v>
      </c>
      <c r="C10" s="24" t="s">
        <v>18</v>
      </c>
      <c r="D10" s="25">
        <f>[1]NT!F6+[1]NT!F7</f>
        <v>491422.69999999995</v>
      </c>
      <c r="E10" s="25">
        <f>[1]NT!D6+[1]NT!D7</f>
        <v>125989.99</v>
      </c>
      <c r="F10" s="25">
        <f>[1]NT!E6+[1]NT!E7</f>
        <v>0</v>
      </c>
      <c r="G10" s="26">
        <f t="shared" si="0"/>
        <v>617412.68999999994</v>
      </c>
      <c r="H10" s="27"/>
      <c r="I10" s="25">
        <f>-[1]NT!H6+-[1]NT!H7</f>
        <v>-138395.35</v>
      </c>
      <c r="J10" s="25">
        <f>-[1]NT!J6+-[1]NT!J7</f>
        <v>-19714.93275</v>
      </c>
      <c r="K10" s="25">
        <f>-[1]NT!L6+-[1]NT!L7</f>
        <v>0</v>
      </c>
      <c r="L10" s="26">
        <f t="shared" si="1"/>
        <v>-158110.28275000001</v>
      </c>
      <c r="M10" s="28">
        <f t="shared" si="2"/>
        <v>459302.40724999993</v>
      </c>
    </row>
    <row r="11" spans="1:13" x14ac:dyDescent="0.3">
      <c r="A11" s="22" t="s">
        <v>19</v>
      </c>
      <c r="B11" s="23">
        <v>1805</v>
      </c>
      <c r="C11" s="24" t="s">
        <v>20</v>
      </c>
      <c r="D11" s="25">
        <f>[1]NT!F5</f>
        <v>3104425.12</v>
      </c>
      <c r="E11" s="25">
        <f>[1]NT!D5</f>
        <v>23804.060000000056</v>
      </c>
      <c r="F11" s="25">
        <f>[1]NT!E5</f>
        <v>0</v>
      </c>
      <c r="G11" s="26">
        <f t="shared" si="0"/>
        <v>3128229.18</v>
      </c>
      <c r="H11" s="27"/>
      <c r="I11" s="25">
        <f>-[1]NT!H5</f>
        <v>0</v>
      </c>
      <c r="J11" s="25">
        <f>-[1]NT!J5</f>
        <v>0</v>
      </c>
      <c r="K11" s="25">
        <f>-[1]NT!L5</f>
        <v>0</v>
      </c>
      <c r="L11" s="26">
        <f t="shared" si="1"/>
        <v>0</v>
      </c>
      <c r="M11" s="28">
        <f t="shared" si="2"/>
        <v>3128229.18</v>
      </c>
    </row>
    <row r="12" spans="1:13" x14ac:dyDescent="0.3">
      <c r="A12" s="22">
        <v>47</v>
      </c>
      <c r="B12" s="23">
        <v>1808</v>
      </c>
      <c r="C12" s="24" t="s">
        <v>21</v>
      </c>
      <c r="D12" s="25"/>
      <c r="E12" s="25"/>
      <c r="F12" s="25"/>
      <c r="G12" s="26">
        <f t="shared" si="0"/>
        <v>0</v>
      </c>
      <c r="H12" s="27"/>
      <c r="I12" s="25"/>
      <c r="J12" s="25"/>
      <c r="K12" s="25"/>
      <c r="L12" s="26">
        <f t="shared" si="1"/>
        <v>0</v>
      </c>
      <c r="M12" s="28">
        <f t="shared" si="2"/>
        <v>0</v>
      </c>
    </row>
    <row r="13" spans="1:13" x14ac:dyDescent="0.3">
      <c r="A13" s="22">
        <v>13</v>
      </c>
      <c r="B13" s="23">
        <v>1810</v>
      </c>
      <c r="C13" s="24" t="s">
        <v>22</v>
      </c>
      <c r="D13" s="25"/>
      <c r="E13" s="25"/>
      <c r="F13" s="25"/>
      <c r="G13" s="26">
        <f t="shared" si="0"/>
        <v>0</v>
      </c>
      <c r="H13" s="27"/>
      <c r="I13" s="25"/>
      <c r="J13" s="25"/>
      <c r="K13" s="25"/>
      <c r="L13" s="26">
        <f t="shared" si="1"/>
        <v>0</v>
      </c>
      <c r="M13" s="28">
        <f t="shared" si="2"/>
        <v>0</v>
      </c>
    </row>
    <row r="14" spans="1:13" ht="26.4" x14ac:dyDescent="0.3">
      <c r="A14" s="22">
        <v>47</v>
      </c>
      <c r="B14" s="23">
        <v>1815</v>
      </c>
      <c r="C14" s="24" t="s">
        <v>23</v>
      </c>
      <c r="D14" s="25"/>
      <c r="E14" s="25"/>
      <c r="F14" s="25"/>
      <c r="G14" s="26">
        <f t="shared" si="0"/>
        <v>0</v>
      </c>
      <c r="H14" s="27"/>
      <c r="I14" s="25"/>
      <c r="J14" s="25"/>
      <c r="K14" s="25"/>
      <c r="L14" s="26">
        <f t="shared" si="1"/>
        <v>0</v>
      </c>
      <c r="M14" s="28">
        <f t="shared" si="2"/>
        <v>0</v>
      </c>
    </row>
    <row r="15" spans="1:13" ht="26.4" x14ac:dyDescent="0.3">
      <c r="A15" s="22">
        <v>47</v>
      </c>
      <c r="B15" s="23">
        <v>1820</v>
      </c>
      <c r="C15" s="24" t="s">
        <v>24</v>
      </c>
      <c r="D15" s="25">
        <f>[1]NT!F8</f>
        <v>8879446.8399999999</v>
      </c>
      <c r="E15" s="25">
        <f>[1]NT!D8</f>
        <v>360135.63999999996</v>
      </c>
      <c r="F15" s="25">
        <f>[1]NT!E8</f>
        <v>-282641.11</v>
      </c>
      <c r="G15" s="26">
        <f>D15+E15+F15</f>
        <v>8956941.370000001</v>
      </c>
      <c r="H15" s="27"/>
      <c r="I15" s="25">
        <f>-[1]NT!H8</f>
        <v>-4536712.33</v>
      </c>
      <c r="J15" s="25">
        <f>-[1]NT!J8</f>
        <v>-295577.05</v>
      </c>
      <c r="K15" s="25">
        <f>-[1]NT!L8</f>
        <v>0</v>
      </c>
      <c r="L15" s="26">
        <f t="shared" si="1"/>
        <v>-4832289.38</v>
      </c>
      <c r="M15" s="28">
        <f t="shared" si="2"/>
        <v>4124651.9900000012</v>
      </c>
    </row>
    <row r="16" spans="1:13" x14ac:dyDescent="0.3">
      <c r="A16" s="22">
        <v>47</v>
      </c>
      <c r="B16" s="23">
        <v>1825</v>
      </c>
      <c r="C16" s="24" t="s">
        <v>25</v>
      </c>
      <c r="D16" s="25"/>
      <c r="E16" s="25"/>
      <c r="F16" s="25"/>
      <c r="G16" s="26">
        <f t="shared" si="0"/>
        <v>0</v>
      </c>
      <c r="H16" s="27"/>
      <c r="I16" s="25"/>
      <c r="J16" s="25"/>
      <c r="K16" s="25"/>
      <c r="L16" s="26">
        <f t="shared" si="1"/>
        <v>0</v>
      </c>
      <c r="M16" s="28">
        <f t="shared" si="2"/>
        <v>0</v>
      </c>
    </row>
    <row r="17" spans="1:15" x14ac:dyDescent="0.3">
      <c r="A17" s="22">
        <v>47</v>
      </c>
      <c r="B17" s="23">
        <v>1830</v>
      </c>
      <c r="C17" s="24" t="s">
        <v>26</v>
      </c>
      <c r="D17" s="25">
        <f>[1]NT!F9</f>
        <v>14113004.059999999</v>
      </c>
      <c r="E17" s="25">
        <f>[1]NT!D9</f>
        <v>791549.52999999991</v>
      </c>
      <c r="F17" s="25">
        <f>[1]NT!E9</f>
        <v>0</v>
      </c>
      <c r="G17" s="26">
        <f t="shared" si="0"/>
        <v>14904553.589999998</v>
      </c>
      <c r="H17" s="27"/>
      <c r="I17" s="25">
        <f>-[1]NT!H9</f>
        <v>-15226229.32</v>
      </c>
      <c r="J17" s="25">
        <f>-[1]NT!J9</f>
        <v>6782541.5199999996</v>
      </c>
      <c r="K17" s="25">
        <f>-[1]NT!L9</f>
        <v>0</v>
      </c>
      <c r="L17" s="26">
        <f t="shared" si="1"/>
        <v>-8443687.8000000007</v>
      </c>
      <c r="M17" s="28">
        <f t="shared" si="2"/>
        <v>6460865.7899999972</v>
      </c>
    </row>
    <row r="18" spans="1:15" x14ac:dyDescent="0.3">
      <c r="A18" s="22">
        <v>47</v>
      </c>
      <c r="B18" s="23">
        <v>1835</v>
      </c>
      <c r="C18" s="24" t="s">
        <v>27</v>
      </c>
      <c r="D18" s="25">
        <f>[1]NT!F10</f>
        <v>16256387.170000002</v>
      </c>
      <c r="E18" s="25">
        <f>[1]NT!D10</f>
        <v>775786.79999999912</v>
      </c>
      <c r="F18" s="25">
        <f>[1]NT!E10</f>
        <v>0</v>
      </c>
      <c r="G18" s="26">
        <f t="shared" si="0"/>
        <v>17032173.970000003</v>
      </c>
      <c r="H18" s="27"/>
      <c r="I18" s="25">
        <f>-[1]NT!H10</f>
        <v>0</v>
      </c>
      <c r="J18" s="25">
        <f>-[1]NT!J10</f>
        <v>-7962698.9199999999</v>
      </c>
      <c r="K18" s="25">
        <f>-[1]NT!L10</f>
        <v>0</v>
      </c>
      <c r="L18" s="26">
        <f t="shared" si="1"/>
        <v>-7962698.9199999999</v>
      </c>
      <c r="M18" s="28">
        <f t="shared" si="2"/>
        <v>9069475.0500000026</v>
      </c>
    </row>
    <row r="19" spans="1:15" x14ac:dyDescent="0.3">
      <c r="A19" s="22">
        <v>47</v>
      </c>
      <c r="B19" s="23">
        <v>1840</v>
      </c>
      <c r="C19" s="24" t="s">
        <v>28</v>
      </c>
      <c r="D19" s="25">
        <f>[1]NT!F13</f>
        <v>7582426.6600000001</v>
      </c>
      <c r="E19" s="25">
        <f>[1]NT!D13</f>
        <v>854385.82</v>
      </c>
      <c r="F19" s="25">
        <f>[1]NT!E13</f>
        <v>0</v>
      </c>
      <c r="G19" s="26">
        <f t="shared" si="0"/>
        <v>8436812.4800000004</v>
      </c>
      <c r="H19" s="27"/>
      <c r="I19" s="25">
        <f>-[1]NT!H13</f>
        <v>-17578341.84</v>
      </c>
      <c r="J19" s="25">
        <f>-[1]NT!J13</f>
        <v>14354991.630000001</v>
      </c>
      <c r="K19" s="25">
        <f>-[1]NT!L13</f>
        <v>0</v>
      </c>
      <c r="L19" s="26">
        <f t="shared" si="1"/>
        <v>-3223350.209999999</v>
      </c>
      <c r="M19" s="28">
        <f t="shared" si="2"/>
        <v>5213462.2700000014</v>
      </c>
    </row>
    <row r="20" spans="1:15" x14ac:dyDescent="0.3">
      <c r="A20" s="22">
        <v>47</v>
      </c>
      <c r="B20" s="23">
        <v>1845</v>
      </c>
      <c r="C20" s="24" t="s">
        <v>29</v>
      </c>
      <c r="D20" s="25">
        <f>[1]NT!F14</f>
        <v>23658385.57</v>
      </c>
      <c r="E20" s="25">
        <f>[1]NT!D14</f>
        <v>1691940.53</v>
      </c>
      <c r="F20" s="25">
        <f>[1]NT!E14</f>
        <v>0</v>
      </c>
      <c r="G20" s="26">
        <f t="shared" si="0"/>
        <v>25350326.100000001</v>
      </c>
      <c r="H20" s="27"/>
      <c r="I20" s="25">
        <f>-[1]NT!H14</f>
        <v>0</v>
      </c>
      <c r="J20" s="25">
        <f>-[1]NT!J14</f>
        <v>-14224063.48</v>
      </c>
      <c r="K20" s="25">
        <f>-[1]NT!L14</f>
        <v>0</v>
      </c>
      <c r="L20" s="26">
        <f t="shared" si="1"/>
        <v>-14224063.48</v>
      </c>
      <c r="M20" s="28">
        <f t="shared" si="2"/>
        <v>11126262.620000001</v>
      </c>
    </row>
    <row r="21" spans="1:15" x14ac:dyDescent="0.3">
      <c r="A21" s="22">
        <v>47</v>
      </c>
      <c r="B21" s="23">
        <v>1850</v>
      </c>
      <c r="C21" s="24" t="s">
        <v>30</v>
      </c>
      <c r="D21" s="25">
        <f>[1]NT!F16</f>
        <v>16246035.059999999</v>
      </c>
      <c r="E21" s="25">
        <f>[1]NT!D16</f>
        <v>1022894.18</v>
      </c>
      <c r="F21" s="25">
        <f>[1]NT!E16</f>
        <v>-500</v>
      </c>
      <c r="G21" s="26">
        <f t="shared" si="0"/>
        <v>17268429.239999998</v>
      </c>
      <c r="H21" s="27"/>
      <c r="I21" s="25">
        <f>-[1]NT!H16</f>
        <v>-7975521.4100000001</v>
      </c>
      <c r="J21" s="25">
        <f>-[1]NT!J16</f>
        <v>-652371.96</v>
      </c>
      <c r="K21" s="25">
        <f>[1]NT!L16</f>
        <v>500</v>
      </c>
      <c r="L21" s="26">
        <f t="shared" si="1"/>
        <v>-8627393.370000001</v>
      </c>
      <c r="M21" s="28">
        <f t="shared" si="2"/>
        <v>8641035.8699999973</v>
      </c>
    </row>
    <row r="22" spans="1:15" x14ac:dyDescent="0.3">
      <c r="A22" s="22">
        <v>47</v>
      </c>
      <c r="B22" s="23">
        <v>1855</v>
      </c>
      <c r="C22" s="24" t="s">
        <v>31</v>
      </c>
      <c r="D22" s="25">
        <f>[1]NT!F11+[1]NT!F12+[1]NT!F15</f>
        <v>6519310.7000000002</v>
      </c>
      <c r="E22" s="25">
        <f>[1]NT!D11+[1]NT!D12+[1]NT!D15</f>
        <v>1297241.18</v>
      </c>
      <c r="F22" s="25">
        <f>[1]NT!E11+[1]NT!E12+[1]NT!E15</f>
        <v>0</v>
      </c>
      <c r="G22" s="26">
        <f t="shared" si="0"/>
        <v>7816551.8799999999</v>
      </c>
      <c r="H22" s="27"/>
      <c r="I22" s="25">
        <f>-[1]NT!H11+-[1]NT!H12+-[1]NT!H15</f>
        <v>0</v>
      </c>
      <c r="J22" s="25">
        <f>-[1]NT!J11+-[1]NT!J12+-[1]NT!J15</f>
        <v>-1608502.99</v>
      </c>
      <c r="K22" s="25">
        <f>-[1]NT!L11+-[1]NT!L12+-[1]NT!L15</f>
        <v>0</v>
      </c>
      <c r="L22" s="26">
        <f t="shared" si="1"/>
        <v>-1608502.99</v>
      </c>
      <c r="M22" s="28">
        <f t="shared" si="2"/>
        <v>6208048.8899999997</v>
      </c>
    </row>
    <row r="23" spans="1:15" x14ac:dyDescent="0.3">
      <c r="A23" s="22">
        <v>47</v>
      </c>
      <c r="B23" s="23">
        <v>1860</v>
      </c>
      <c r="C23" s="24" t="s">
        <v>32</v>
      </c>
      <c r="D23" s="25">
        <f>[1]NT!F17</f>
        <v>5333475.13</v>
      </c>
      <c r="E23" s="25">
        <f>[1]NT!D17</f>
        <v>179861.58000000002</v>
      </c>
      <c r="F23" s="25">
        <f>[1]NT!E17</f>
        <v>-1821.43</v>
      </c>
      <c r="G23" s="26">
        <f t="shared" si="0"/>
        <v>5511515.2800000003</v>
      </c>
      <c r="H23" s="27"/>
      <c r="I23" s="25">
        <f>-[1]NT!H17</f>
        <v>-2831051.51</v>
      </c>
      <c r="J23" s="25">
        <f>-[1]NT!J17</f>
        <v>122260.04000000001</v>
      </c>
      <c r="K23" s="25">
        <f>[1]NT!L17</f>
        <v>1067.81</v>
      </c>
      <c r="L23" s="26">
        <f t="shared" si="1"/>
        <v>-2707723.6599999997</v>
      </c>
      <c r="M23" s="28">
        <f t="shared" si="2"/>
        <v>2803791.6200000006</v>
      </c>
      <c r="O23" s="30"/>
    </row>
    <row r="24" spans="1:15" x14ac:dyDescent="0.3">
      <c r="A24" s="22">
        <v>47</v>
      </c>
      <c r="B24" s="23">
        <v>1860</v>
      </c>
      <c r="C24" s="24" t="s">
        <v>33</v>
      </c>
      <c r="D24" s="25">
        <f>[1]NT!F18</f>
        <v>4871019.0900000008</v>
      </c>
      <c r="E24" s="25">
        <f>[1]NT!D18</f>
        <v>473285.37</v>
      </c>
      <c r="F24" s="25">
        <f>[1]NT!E18</f>
        <v>0</v>
      </c>
      <c r="G24" s="26">
        <f t="shared" si="0"/>
        <v>5344304.4600000009</v>
      </c>
      <c r="H24" s="27"/>
      <c r="I24" s="25">
        <f>-[1]NT!H18</f>
        <v>-77860.28</v>
      </c>
      <c r="J24" s="25">
        <f>-[1]NT!J18</f>
        <v>-679885.45</v>
      </c>
      <c r="K24" s="25">
        <f>-[1]NT!L18</f>
        <v>0</v>
      </c>
      <c r="L24" s="26">
        <f t="shared" si="1"/>
        <v>-757745.73</v>
      </c>
      <c r="M24" s="28">
        <f t="shared" si="2"/>
        <v>4586558.7300000004</v>
      </c>
    </row>
    <row r="25" spans="1:15" x14ac:dyDescent="0.3">
      <c r="A25" s="22" t="s">
        <v>19</v>
      </c>
      <c r="B25" s="23">
        <v>1905</v>
      </c>
      <c r="C25" s="24" t="s">
        <v>20</v>
      </c>
      <c r="D25" s="25"/>
      <c r="E25" s="25"/>
      <c r="F25" s="25"/>
      <c r="G25" s="26">
        <f t="shared" si="0"/>
        <v>0</v>
      </c>
      <c r="H25" s="27"/>
      <c r="I25" s="25"/>
      <c r="J25" s="25"/>
      <c r="K25" s="25"/>
      <c r="L25" s="26">
        <f t="shared" si="1"/>
        <v>0</v>
      </c>
      <c r="M25" s="28">
        <f t="shared" si="2"/>
        <v>0</v>
      </c>
    </row>
    <row r="26" spans="1:15" x14ac:dyDescent="0.3">
      <c r="A26" s="22">
        <v>47</v>
      </c>
      <c r="B26" s="23">
        <v>1908</v>
      </c>
      <c r="C26" s="24" t="s">
        <v>34</v>
      </c>
      <c r="D26" s="25">
        <f>[1]NT!F19</f>
        <v>279019.69</v>
      </c>
      <c r="E26" s="25">
        <f>[1]NT!D19</f>
        <v>18891.89</v>
      </c>
      <c r="F26" s="25">
        <f>[1]NT!E19</f>
        <v>0</v>
      </c>
      <c r="G26" s="26">
        <f t="shared" si="0"/>
        <v>297911.58</v>
      </c>
      <c r="H26" s="27"/>
      <c r="I26" s="25">
        <f>-[1]NT!H19</f>
        <v>-85048.3</v>
      </c>
      <c r="J26" s="25">
        <f>-[1]NT!J19</f>
        <v>-7239.84</v>
      </c>
      <c r="K26" s="25">
        <f>-[1]NT!L19</f>
        <v>0</v>
      </c>
      <c r="L26" s="26">
        <f t="shared" si="1"/>
        <v>-92288.14</v>
      </c>
      <c r="M26" s="28">
        <f t="shared" si="2"/>
        <v>205623.44</v>
      </c>
    </row>
    <row r="27" spans="1:15" x14ac:dyDescent="0.3">
      <c r="A27" s="22">
        <v>13</v>
      </c>
      <c r="B27" s="23">
        <v>1910</v>
      </c>
      <c r="C27" s="24" t="s">
        <v>22</v>
      </c>
      <c r="D27" s="25">
        <f>[1]NT!F20</f>
        <v>456691.25</v>
      </c>
      <c r="E27" s="25">
        <f>[1]NT!D20</f>
        <v>254134.87</v>
      </c>
      <c r="F27" s="25">
        <f>[1]NT!E20</f>
        <v>0</v>
      </c>
      <c r="G27" s="26">
        <f t="shared" si="0"/>
        <v>710826.12</v>
      </c>
      <c r="H27" s="27"/>
      <c r="I27" s="25">
        <f>-[1]NT!H20</f>
        <v>-374636</v>
      </c>
      <c r="J27" s="25">
        <f>-[1]NT!J20</f>
        <v>-41343.96</v>
      </c>
      <c r="K27" s="25">
        <f>-[1]NT!L20</f>
        <v>0</v>
      </c>
      <c r="L27" s="26">
        <f t="shared" si="1"/>
        <v>-415979.96</v>
      </c>
      <c r="M27" s="28">
        <f t="shared" si="2"/>
        <v>294846.15999999997</v>
      </c>
    </row>
    <row r="28" spans="1:15" ht="26.4" x14ac:dyDescent="0.3">
      <c r="A28" s="22">
        <v>8</v>
      </c>
      <c r="B28" s="23">
        <v>1915</v>
      </c>
      <c r="C28" s="24" t="s">
        <v>35</v>
      </c>
      <c r="D28" s="25">
        <f>[1]NT!F21</f>
        <v>352373.07999999996</v>
      </c>
      <c r="E28" s="25">
        <f>[1]NT!D21</f>
        <v>19035.010000000053</v>
      </c>
      <c r="F28" s="25">
        <f>[1]NT!E21</f>
        <v>-417.82</v>
      </c>
      <c r="G28" s="26">
        <f t="shared" si="0"/>
        <v>370990.27</v>
      </c>
      <c r="H28" s="27"/>
      <c r="I28" s="25">
        <f>-[1]NT!H21</f>
        <v>-229703.40999999997</v>
      </c>
      <c r="J28" s="25">
        <f>-[1]NT!J21</f>
        <v>-18645.3</v>
      </c>
      <c r="K28" s="25">
        <f>[1]NT!L21</f>
        <v>340.71000000000004</v>
      </c>
      <c r="L28" s="26">
        <f t="shared" si="1"/>
        <v>-248007.99999999997</v>
      </c>
      <c r="M28" s="28">
        <f t="shared" si="2"/>
        <v>122982.27000000005</v>
      </c>
    </row>
    <row r="29" spans="1:15" ht="26.4" x14ac:dyDescent="0.3">
      <c r="A29" s="22">
        <v>8</v>
      </c>
      <c r="B29" s="23">
        <v>1915</v>
      </c>
      <c r="C29" s="24" t="s">
        <v>36</v>
      </c>
      <c r="D29" s="25"/>
      <c r="E29" s="25"/>
      <c r="F29" s="25"/>
      <c r="G29" s="26">
        <f t="shared" si="0"/>
        <v>0</v>
      </c>
      <c r="H29" s="27"/>
      <c r="I29" s="25"/>
      <c r="J29" s="25"/>
      <c r="K29" s="25"/>
      <c r="L29" s="26">
        <f t="shared" si="1"/>
        <v>0</v>
      </c>
      <c r="M29" s="28">
        <f t="shared" si="2"/>
        <v>0</v>
      </c>
    </row>
    <row r="30" spans="1:15" x14ac:dyDescent="0.3">
      <c r="A30" s="22">
        <v>10</v>
      </c>
      <c r="B30" s="23">
        <v>1920</v>
      </c>
      <c r="C30" s="24" t="s">
        <v>37</v>
      </c>
      <c r="D30" s="25">
        <f>[1]NT!F22</f>
        <v>838636.77</v>
      </c>
      <c r="E30" s="25">
        <f>[1]NT!D22</f>
        <v>26096.20999999993</v>
      </c>
      <c r="F30" s="25">
        <f>[1]NT!E22</f>
        <v>0</v>
      </c>
      <c r="G30" s="26">
        <f t="shared" si="0"/>
        <v>864732.98</v>
      </c>
      <c r="H30" s="27"/>
      <c r="I30" s="25">
        <f>-[1]NT!H22</f>
        <v>-583606.4</v>
      </c>
      <c r="J30" s="25">
        <f>-[1]NT!J22</f>
        <v>-79340.78</v>
      </c>
      <c r="K30" s="25">
        <f>-[1]NT!L22</f>
        <v>0</v>
      </c>
      <c r="L30" s="26">
        <f t="shared" si="1"/>
        <v>-662947.18000000005</v>
      </c>
      <c r="M30" s="28">
        <f t="shared" si="2"/>
        <v>201785.79999999993</v>
      </c>
    </row>
    <row r="31" spans="1:15" ht="26.4" x14ac:dyDescent="0.3">
      <c r="A31" s="22">
        <v>45</v>
      </c>
      <c r="B31" s="23">
        <v>1920</v>
      </c>
      <c r="C31" s="24" t="s">
        <v>38</v>
      </c>
      <c r="D31" s="25"/>
      <c r="E31" s="25"/>
      <c r="F31" s="25"/>
      <c r="G31" s="26">
        <f t="shared" si="0"/>
        <v>0</v>
      </c>
      <c r="H31" s="27"/>
      <c r="I31" s="25"/>
      <c r="J31" s="25"/>
      <c r="K31" s="25"/>
      <c r="L31" s="26">
        <f t="shared" si="1"/>
        <v>0</v>
      </c>
      <c r="M31" s="28">
        <f t="shared" si="2"/>
        <v>0</v>
      </c>
    </row>
    <row r="32" spans="1:15" ht="26.4" x14ac:dyDescent="0.3">
      <c r="A32" s="22">
        <v>45.1</v>
      </c>
      <c r="B32" s="23">
        <v>1920</v>
      </c>
      <c r="C32" s="24" t="s">
        <v>39</v>
      </c>
      <c r="D32" s="25"/>
      <c r="E32" s="25"/>
      <c r="F32" s="25"/>
      <c r="G32" s="26">
        <f t="shared" si="0"/>
        <v>0</v>
      </c>
      <c r="H32" s="27"/>
      <c r="I32" s="25"/>
      <c r="J32" s="25"/>
      <c r="K32" s="25"/>
      <c r="L32" s="26">
        <f t="shared" si="1"/>
        <v>0</v>
      </c>
      <c r="M32" s="28">
        <f t="shared" si="2"/>
        <v>0</v>
      </c>
    </row>
    <row r="33" spans="1:13" x14ac:dyDescent="0.3">
      <c r="A33" s="22">
        <v>10</v>
      </c>
      <c r="B33" s="23">
        <v>1930</v>
      </c>
      <c r="C33" s="24" t="s">
        <v>40</v>
      </c>
      <c r="D33" s="25">
        <f>[1]NT!F25</f>
        <v>4003224.62</v>
      </c>
      <c r="E33" s="25">
        <f>[1]NT!D25</f>
        <v>346763.15</v>
      </c>
      <c r="F33" s="25">
        <f>[1]NT!E25</f>
        <v>-131800.23000000001</v>
      </c>
      <c r="G33" s="26">
        <f t="shared" si="0"/>
        <v>4218187.54</v>
      </c>
      <c r="H33" s="27"/>
      <c r="I33" s="25">
        <f>-[1]NT!H25</f>
        <v>-2682645.9</v>
      </c>
      <c r="J33" s="25">
        <f>-[1]NT!J25</f>
        <v>-336584.12</v>
      </c>
      <c r="K33" s="25">
        <f>[1]NT!L25</f>
        <v>131734.23000000001</v>
      </c>
      <c r="L33" s="26">
        <f t="shared" si="1"/>
        <v>-2887495.79</v>
      </c>
      <c r="M33" s="28">
        <f t="shared" si="2"/>
        <v>1330691.75</v>
      </c>
    </row>
    <row r="34" spans="1:13" x14ac:dyDescent="0.3">
      <c r="A34" s="22">
        <v>8</v>
      </c>
      <c r="B34" s="23">
        <v>1935</v>
      </c>
      <c r="C34" s="24" t="s">
        <v>41</v>
      </c>
      <c r="D34" s="25">
        <f>[1]NT!F24</f>
        <v>151247.89000000001</v>
      </c>
      <c r="E34" s="25">
        <f>[1]NT!D24</f>
        <v>0</v>
      </c>
      <c r="F34" s="25">
        <f>[1]NT!E24</f>
        <v>0</v>
      </c>
      <c r="G34" s="26">
        <f t="shared" si="0"/>
        <v>151247.89000000001</v>
      </c>
      <c r="H34" s="27"/>
      <c r="I34" s="25">
        <f>-[1]NT!H24</f>
        <v>-108612.78</v>
      </c>
      <c r="J34" s="25">
        <f>-[1]NT!J24</f>
        <v>-7978.69</v>
      </c>
      <c r="K34" s="25">
        <f>-[1]NT!L24</f>
        <v>0</v>
      </c>
      <c r="L34" s="26">
        <f t="shared" si="1"/>
        <v>-116591.47</v>
      </c>
      <c r="M34" s="28">
        <f t="shared" si="2"/>
        <v>34656.420000000013</v>
      </c>
    </row>
    <row r="35" spans="1:13" x14ac:dyDescent="0.3">
      <c r="A35" s="22">
        <v>8</v>
      </c>
      <c r="B35" s="23">
        <v>1940</v>
      </c>
      <c r="C35" s="24" t="s">
        <v>42</v>
      </c>
      <c r="D35" s="25">
        <f>[1]NT!F26</f>
        <v>511791.01</v>
      </c>
      <c r="E35" s="25">
        <f>[1]NT!D26</f>
        <v>25258.48</v>
      </c>
      <c r="F35" s="25">
        <f>[1]NT!E26</f>
        <v>-6296.13</v>
      </c>
      <c r="G35" s="26">
        <f t="shared" si="0"/>
        <v>530753.36</v>
      </c>
      <c r="H35" s="27"/>
      <c r="I35" s="25">
        <f>-[1]NT!H26</f>
        <v>-430516.10000000003</v>
      </c>
      <c r="J35" s="25">
        <f>-[1]NT!J26</f>
        <v>20434.119999999995</v>
      </c>
      <c r="K35" s="25">
        <f>[1]NT!L26</f>
        <v>6197.94</v>
      </c>
      <c r="L35" s="26">
        <f t="shared" si="1"/>
        <v>-403884.04000000004</v>
      </c>
      <c r="M35" s="28">
        <f t="shared" si="2"/>
        <v>126869.31999999995</v>
      </c>
    </row>
    <row r="36" spans="1:13" x14ac:dyDescent="0.3">
      <c r="A36" s="22">
        <v>8</v>
      </c>
      <c r="B36" s="23">
        <v>1945</v>
      </c>
      <c r="C36" s="24" t="s">
        <v>43</v>
      </c>
      <c r="D36" s="25">
        <f>[1]NT!F27</f>
        <v>102535.07</v>
      </c>
      <c r="E36" s="25">
        <f>[1]NT!D27</f>
        <v>0</v>
      </c>
      <c r="F36" s="25">
        <f>[1]NT!E27</f>
        <v>0</v>
      </c>
      <c r="G36" s="26">
        <f t="shared" si="0"/>
        <v>102535.07</v>
      </c>
      <c r="H36" s="27"/>
      <c r="I36" s="25">
        <f>-[1]NT!H27</f>
        <v>0</v>
      </c>
      <c r="J36" s="25">
        <f>-[1]NT!J27</f>
        <v>-53492</v>
      </c>
      <c r="K36" s="25">
        <f>-[1]NT!L27</f>
        <v>0</v>
      </c>
      <c r="L36" s="26">
        <f t="shared" si="1"/>
        <v>-53492</v>
      </c>
      <c r="M36" s="28">
        <f t="shared" si="2"/>
        <v>49043.070000000007</v>
      </c>
    </row>
    <row r="37" spans="1:13" x14ac:dyDescent="0.3">
      <c r="A37" s="22">
        <v>8</v>
      </c>
      <c r="B37" s="23">
        <v>1950</v>
      </c>
      <c r="C37" s="24" t="s">
        <v>44</v>
      </c>
      <c r="D37" s="25"/>
      <c r="E37" s="25"/>
      <c r="F37" s="25"/>
      <c r="G37" s="26">
        <f t="shared" si="0"/>
        <v>0</v>
      </c>
      <c r="H37" s="27"/>
      <c r="I37" s="25"/>
      <c r="J37" s="25"/>
      <c r="K37" s="25"/>
      <c r="L37" s="26">
        <f t="shared" si="1"/>
        <v>0</v>
      </c>
      <c r="M37" s="28">
        <f t="shared" si="2"/>
        <v>0</v>
      </c>
    </row>
    <row r="38" spans="1:13" x14ac:dyDescent="0.3">
      <c r="A38" s="22">
        <v>8</v>
      </c>
      <c r="B38" s="23">
        <v>1955</v>
      </c>
      <c r="C38" s="24" t="s">
        <v>45</v>
      </c>
      <c r="D38" s="25"/>
      <c r="E38" s="25"/>
      <c r="F38" s="25"/>
      <c r="G38" s="26">
        <f t="shared" si="0"/>
        <v>0</v>
      </c>
      <c r="H38" s="27"/>
      <c r="I38" s="25"/>
      <c r="J38" s="25"/>
      <c r="K38" s="25"/>
      <c r="L38" s="26">
        <f t="shared" si="1"/>
        <v>0</v>
      </c>
      <c r="M38" s="28">
        <f t="shared" si="2"/>
        <v>0</v>
      </c>
    </row>
    <row r="39" spans="1:13" ht="26.4" x14ac:dyDescent="0.3">
      <c r="A39" s="22">
        <v>8</v>
      </c>
      <c r="B39" s="23">
        <v>1955</v>
      </c>
      <c r="C39" s="24" t="s">
        <v>46</v>
      </c>
      <c r="D39" s="25"/>
      <c r="E39" s="25"/>
      <c r="F39" s="25"/>
      <c r="G39" s="26">
        <f t="shared" si="0"/>
        <v>0</v>
      </c>
      <c r="H39" s="27"/>
      <c r="I39" s="25"/>
      <c r="J39" s="25"/>
      <c r="K39" s="25"/>
      <c r="L39" s="26">
        <f t="shared" si="1"/>
        <v>0</v>
      </c>
      <c r="M39" s="28">
        <f t="shared" si="2"/>
        <v>0</v>
      </c>
    </row>
    <row r="40" spans="1:13" x14ac:dyDescent="0.3">
      <c r="A40" s="22">
        <v>8</v>
      </c>
      <c r="B40" s="23">
        <v>1960</v>
      </c>
      <c r="C40" s="24" t="s">
        <v>47</v>
      </c>
      <c r="D40" s="25"/>
      <c r="E40" s="25"/>
      <c r="F40" s="25"/>
      <c r="G40" s="26">
        <f t="shared" si="0"/>
        <v>0</v>
      </c>
      <c r="H40" s="27"/>
      <c r="I40" s="25"/>
      <c r="J40" s="25"/>
      <c r="K40" s="25"/>
      <c r="L40" s="26">
        <f t="shared" si="1"/>
        <v>0</v>
      </c>
      <c r="M40" s="28">
        <f t="shared" si="2"/>
        <v>0</v>
      </c>
    </row>
    <row r="41" spans="1:13" ht="26.4" x14ac:dyDescent="0.3">
      <c r="A41" s="31">
        <v>47</v>
      </c>
      <c r="B41" s="23">
        <v>1970</v>
      </c>
      <c r="C41" s="24" t="s">
        <v>48</v>
      </c>
      <c r="D41" s="25"/>
      <c r="E41" s="25"/>
      <c r="F41" s="25"/>
      <c r="G41" s="26">
        <f t="shared" si="0"/>
        <v>0</v>
      </c>
      <c r="H41" s="27"/>
      <c r="I41" s="25"/>
      <c r="J41" s="25"/>
      <c r="K41" s="25"/>
      <c r="L41" s="26">
        <f t="shared" si="1"/>
        <v>0</v>
      </c>
      <c r="M41" s="28">
        <f t="shared" si="2"/>
        <v>0</v>
      </c>
    </row>
    <row r="42" spans="1:13" ht="26.4" x14ac:dyDescent="0.3">
      <c r="A42" s="22">
        <v>47</v>
      </c>
      <c r="B42" s="23">
        <v>1975</v>
      </c>
      <c r="C42" s="24" t="s">
        <v>49</v>
      </c>
      <c r="D42" s="25"/>
      <c r="E42" s="25"/>
      <c r="F42" s="25"/>
      <c r="G42" s="26">
        <f t="shared" si="0"/>
        <v>0</v>
      </c>
      <c r="H42" s="27"/>
      <c r="I42" s="25"/>
      <c r="J42" s="25"/>
      <c r="K42" s="25"/>
      <c r="L42" s="26">
        <f t="shared" si="1"/>
        <v>0</v>
      </c>
      <c r="M42" s="28">
        <f t="shared" si="2"/>
        <v>0</v>
      </c>
    </row>
    <row r="43" spans="1:13" x14ac:dyDescent="0.3">
      <c r="A43" s="22">
        <v>47</v>
      </c>
      <c r="B43" s="23">
        <v>1980</v>
      </c>
      <c r="C43" s="24" t="s">
        <v>50</v>
      </c>
      <c r="D43" s="25">
        <f>[1]NT!F28</f>
        <v>742640.99</v>
      </c>
      <c r="E43" s="25">
        <f>[1]NT!D28</f>
        <v>0</v>
      </c>
      <c r="F43" s="25">
        <f>[1]NT!E28</f>
        <v>0</v>
      </c>
      <c r="G43" s="26">
        <f t="shared" si="0"/>
        <v>742640.99</v>
      </c>
      <c r="H43" s="27"/>
      <c r="I43" s="25">
        <f>-[1]NT!H28</f>
        <v>-524179.69</v>
      </c>
      <c r="J43" s="25">
        <f>-[1]NT!J28</f>
        <v>-39730.589999999997</v>
      </c>
      <c r="K43" s="25">
        <f>-[1]NT!L28</f>
        <v>0</v>
      </c>
      <c r="L43" s="26">
        <f t="shared" si="1"/>
        <v>-563910.28</v>
      </c>
      <c r="M43" s="28">
        <f t="shared" si="2"/>
        <v>178730.70999999996</v>
      </c>
    </row>
    <row r="44" spans="1:13" x14ac:dyDescent="0.3">
      <c r="A44" s="22">
        <v>47</v>
      </c>
      <c r="B44" s="23">
        <v>1985</v>
      </c>
      <c r="C44" s="24" t="s">
        <v>51</v>
      </c>
      <c r="D44" s="25">
        <f>[1]NT!F29</f>
        <v>23051.739999999998</v>
      </c>
      <c r="E44" s="25">
        <f>[1]NT!D29</f>
        <v>0</v>
      </c>
      <c r="F44" s="25">
        <f>[1]NT!E29</f>
        <v>0</v>
      </c>
      <c r="G44" s="26">
        <f t="shared" si="0"/>
        <v>23051.739999999998</v>
      </c>
      <c r="H44" s="27"/>
      <c r="I44" s="25">
        <f>-[1]NT!H29</f>
        <v>-23052.21</v>
      </c>
      <c r="J44" s="25">
        <f>-[1]NT!J29</f>
        <v>0</v>
      </c>
      <c r="K44" s="25">
        <f>-[1]NT!L29</f>
        <v>0</v>
      </c>
      <c r="L44" s="26">
        <f t="shared" si="1"/>
        <v>-23052.21</v>
      </c>
      <c r="M44" s="28">
        <f t="shared" si="2"/>
        <v>-0.47000000000116415</v>
      </c>
    </row>
    <row r="45" spans="1:13" x14ac:dyDescent="0.3">
      <c r="A45" s="31">
        <v>47</v>
      </c>
      <c r="B45" s="23">
        <v>1990</v>
      </c>
      <c r="C45" s="32" t="s">
        <v>52</v>
      </c>
      <c r="D45" s="25"/>
      <c r="E45" s="25"/>
      <c r="F45" s="25"/>
      <c r="G45" s="26">
        <f t="shared" si="0"/>
        <v>0</v>
      </c>
      <c r="H45" s="27"/>
      <c r="I45" s="25"/>
      <c r="J45" s="25"/>
      <c r="K45" s="25"/>
      <c r="L45" s="26">
        <f t="shared" si="1"/>
        <v>0</v>
      </c>
      <c r="M45" s="28">
        <f t="shared" si="2"/>
        <v>0</v>
      </c>
    </row>
    <row r="46" spans="1:13" x14ac:dyDescent="0.3">
      <c r="A46" s="22">
        <v>47</v>
      </c>
      <c r="B46" s="23">
        <v>1995</v>
      </c>
      <c r="C46" s="24" t="s">
        <v>53</v>
      </c>
      <c r="D46" s="25">
        <f>[1]NT!F30</f>
        <v>-15837220.67</v>
      </c>
      <c r="E46" s="25">
        <f>[1]NT!D30</f>
        <v>-2117381.2400000002</v>
      </c>
      <c r="F46" s="25">
        <f>[1]NT!E30</f>
        <v>0</v>
      </c>
      <c r="G46" s="26">
        <f t="shared" si="0"/>
        <v>-17954601.91</v>
      </c>
      <c r="H46" s="27"/>
      <c r="I46" s="25">
        <f>-[1]NT!H30</f>
        <v>3213222.46</v>
      </c>
      <c r="J46" s="25">
        <f>-[1]NT!J30</f>
        <v>675352.42999999993</v>
      </c>
      <c r="K46" s="25">
        <f>-[1]NT!L30</f>
        <v>0</v>
      </c>
      <c r="L46" s="26">
        <f t="shared" si="1"/>
        <v>3888574.8899999997</v>
      </c>
      <c r="M46" s="28">
        <f t="shared" si="2"/>
        <v>-14066027.02</v>
      </c>
    </row>
    <row r="47" spans="1:13" x14ac:dyDescent="0.3">
      <c r="A47" s="22">
        <v>47</v>
      </c>
      <c r="B47" s="23">
        <v>2440</v>
      </c>
      <c r="C47" s="24" t="s">
        <v>54</v>
      </c>
      <c r="D47" s="25"/>
      <c r="E47" s="25"/>
      <c r="F47" s="25"/>
      <c r="G47" s="26">
        <f t="shared" si="0"/>
        <v>0</v>
      </c>
      <c r="I47" s="33"/>
      <c r="J47" s="34"/>
      <c r="K47" s="34"/>
      <c r="L47" s="26">
        <f t="shared" si="1"/>
        <v>0</v>
      </c>
      <c r="M47" s="28">
        <f t="shared" si="2"/>
        <v>0</v>
      </c>
    </row>
    <row r="48" spans="1:13" x14ac:dyDescent="0.3">
      <c r="A48" s="35"/>
      <c r="B48" s="35"/>
      <c r="C48" s="36"/>
      <c r="D48" s="25">
        <v>0</v>
      </c>
      <c r="E48" s="34">
        <v>0</v>
      </c>
      <c r="F48" s="34">
        <v>0</v>
      </c>
      <c r="G48" s="26">
        <f t="shared" si="0"/>
        <v>0</v>
      </c>
      <c r="I48" s="33">
        <v>0</v>
      </c>
      <c r="J48" s="34">
        <v>0</v>
      </c>
      <c r="K48" s="34">
        <v>0</v>
      </c>
      <c r="L48" s="26">
        <f t="shared" si="1"/>
        <v>0</v>
      </c>
      <c r="M48" s="28">
        <f t="shared" si="2"/>
        <v>0</v>
      </c>
    </row>
    <row r="49" spans="1:13" x14ac:dyDescent="0.3">
      <c r="A49" s="35"/>
      <c r="B49" s="35"/>
      <c r="C49" s="37" t="s">
        <v>55</v>
      </c>
      <c r="D49" s="38">
        <f>SUM(D9:D48)</f>
        <v>100144811.19</v>
      </c>
      <c r="E49" s="38">
        <f>SUM(E9:E48)</f>
        <v>6207988.7899999982</v>
      </c>
      <c r="F49" s="38">
        <f>SUM(F9:F48)</f>
        <v>-423476.72</v>
      </c>
      <c r="G49" s="38">
        <f>SUM(G9:G48)</f>
        <v>105929323.25999999</v>
      </c>
      <c r="H49" s="38"/>
      <c r="I49" s="38">
        <f>SUM(I9:I48)</f>
        <v>-51251847.299999982</v>
      </c>
      <c r="J49" s="38">
        <f>SUM(J9:J48)</f>
        <v>-4276152.6527500013</v>
      </c>
      <c r="K49" s="38">
        <f>SUM(K9:K48)</f>
        <v>139840.69</v>
      </c>
      <c r="L49" s="38">
        <f>SUM(L9:L48)</f>
        <v>-55388159.262750007</v>
      </c>
      <c r="M49" s="38">
        <f>SUM(M9:M48)</f>
        <v>50541163.997250006</v>
      </c>
    </row>
    <row r="50" spans="1:13" ht="38.4" x14ac:dyDescent="0.3">
      <c r="A50" s="35"/>
      <c r="B50" s="35"/>
      <c r="C50" s="39" t="s">
        <v>56</v>
      </c>
      <c r="D50" s="40"/>
      <c r="E50" s="40"/>
      <c r="F50" s="40"/>
      <c r="G50" s="26">
        <v>0</v>
      </c>
      <c r="I50" s="40"/>
      <c r="J50" s="40"/>
      <c r="K50" s="40"/>
      <c r="L50" s="26">
        <v>0</v>
      </c>
      <c r="M50" s="28">
        <v>0</v>
      </c>
    </row>
    <row r="51" spans="1:13" ht="26.4" x14ac:dyDescent="0.3">
      <c r="A51" s="35"/>
      <c r="B51" s="35"/>
      <c r="C51" s="41" t="s">
        <v>57</v>
      </c>
      <c r="D51" s="40"/>
      <c r="E51" s="40"/>
      <c r="F51" s="40"/>
      <c r="G51" s="26">
        <v>0</v>
      </c>
      <c r="I51" s="40"/>
      <c r="J51" s="40"/>
      <c r="K51" s="40"/>
      <c r="L51" s="26">
        <v>0</v>
      </c>
      <c r="M51" s="28">
        <v>0</v>
      </c>
    </row>
    <row r="52" spans="1:13" x14ac:dyDescent="0.3">
      <c r="A52" s="35"/>
      <c r="B52" s="35"/>
      <c r="C52" s="37" t="s">
        <v>58</v>
      </c>
      <c r="D52" s="38">
        <f>SUM(D49:D51)</f>
        <v>100144811.19</v>
      </c>
      <c r="E52" s="38">
        <f>SUM(E49:E51)</f>
        <v>6207988.7899999982</v>
      </c>
      <c r="F52" s="38">
        <f>SUM(F49:F51)</f>
        <v>-423476.72</v>
      </c>
      <c r="G52" s="38">
        <f>SUM(G49:G51)</f>
        <v>105929323.25999999</v>
      </c>
      <c r="H52" s="38"/>
      <c r="I52" s="38">
        <f>SUM(I49:I51)</f>
        <v>-51251847.299999982</v>
      </c>
      <c r="J52" s="38">
        <f>SUM(J49:J51)</f>
        <v>-4276152.6527500013</v>
      </c>
      <c r="K52" s="38">
        <f>SUM(K49:K51)</f>
        <v>139840.69</v>
      </c>
      <c r="L52" s="38">
        <f>SUM(L49:L51)</f>
        <v>-55388159.262750007</v>
      </c>
      <c r="M52" s="38">
        <f>SUM(M49:M51)</f>
        <v>50541163.997250006</v>
      </c>
    </row>
    <row r="53" spans="1:13" x14ac:dyDescent="0.3">
      <c r="A53" s="35"/>
      <c r="B53" s="35"/>
      <c r="C53" s="42" t="s">
        <v>59</v>
      </c>
      <c r="D53" s="43"/>
      <c r="E53" s="43"/>
      <c r="F53" s="43"/>
      <c r="G53" s="43"/>
      <c r="H53" s="43"/>
      <c r="I53" s="44"/>
      <c r="J53" s="40"/>
      <c r="K53" s="6"/>
      <c r="L53" s="45"/>
      <c r="M53" s="46"/>
    </row>
    <row r="54" spans="1:13" x14ac:dyDescent="0.3">
      <c r="A54" s="35"/>
      <c r="B54" s="35"/>
      <c r="C54" s="42" t="s">
        <v>60</v>
      </c>
      <c r="D54" s="43"/>
      <c r="E54" s="43"/>
      <c r="F54" s="43"/>
      <c r="G54" s="43"/>
      <c r="H54" s="43"/>
      <c r="I54" s="44"/>
      <c r="J54" s="38">
        <f>J52+J53</f>
        <v>-4276152.6527500013</v>
      </c>
      <c r="K54" s="6"/>
      <c r="L54" s="45"/>
      <c r="M54" s="46"/>
    </row>
    <row r="57" spans="1:13" ht="17.399999999999999" x14ac:dyDescent="0.3">
      <c r="A57" s="2" t="s">
        <v>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7.399999999999999" x14ac:dyDescent="0.3">
      <c r="A58" s="2" t="s">
        <v>2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3">
      <c r="E59" s="3" t="s">
        <v>3</v>
      </c>
      <c r="F59" s="4" t="s">
        <v>4</v>
      </c>
      <c r="G59" s="5"/>
      <c r="H59" s="6"/>
    </row>
    <row r="60" spans="1:13" x14ac:dyDescent="0.3">
      <c r="C60" s="6"/>
      <c r="E60" s="3" t="s">
        <v>5</v>
      </c>
      <c r="F60" s="7">
        <v>2010</v>
      </c>
      <c r="G60" s="8"/>
    </row>
    <row r="61" spans="1:13" x14ac:dyDescent="0.3">
      <c r="D61" s="9" t="s">
        <v>61</v>
      </c>
      <c r="E61" s="10"/>
      <c r="F61" s="10"/>
      <c r="G61" s="11"/>
      <c r="I61" s="12"/>
      <c r="J61" s="13" t="s">
        <v>7</v>
      </c>
      <c r="K61" s="13"/>
      <c r="L61" s="14"/>
      <c r="M61" s="6"/>
    </row>
    <row r="62" spans="1:13" ht="27" x14ac:dyDescent="0.3">
      <c r="A62" s="15" t="s">
        <v>8</v>
      </c>
      <c r="B62" s="15" t="s">
        <v>9</v>
      </c>
      <c r="C62" s="16" t="s">
        <v>10</v>
      </c>
      <c r="D62" s="15" t="s">
        <v>11</v>
      </c>
      <c r="E62" s="17" t="s">
        <v>12</v>
      </c>
      <c r="F62" s="17" t="s">
        <v>13</v>
      </c>
      <c r="G62" s="15" t="s">
        <v>14</v>
      </c>
      <c r="H62" s="18"/>
      <c r="I62" s="19" t="s">
        <v>11</v>
      </c>
      <c r="J62" s="20" t="s">
        <v>12</v>
      </c>
      <c r="K62" s="20" t="s">
        <v>13</v>
      </c>
      <c r="L62" s="21" t="s">
        <v>14</v>
      </c>
      <c r="M62" s="15" t="s">
        <v>15</v>
      </c>
    </row>
    <row r="63" spans="1:13" ht="26.4" x14ac:dyDescent="0.3">
      <c r="A63" s="22">
        <v>12</v>
      </c>
      <c r="B63" s="23">
        <v>1611</v>
      </c>
      <c r="C63" s="24" t="s">
        <v>16</v>
      </c>
      <c r="D63" s="25">
        <f>G9</f>
        <v>1503797.39</v>
      </c>
      <c r="E63" s="25">
        <f>'[2]Combined NM and Tay - U.2'!D23</f>
        <v>246313.96</v>
      </c>
      <c r="F63" s="25">
        <f>'[2]Combined NM and Tay - U.2'!E23</f>
        <v>-982664.06</v>
      </c>
      <c r="G63" s="26">
        <f t="shared" ref="G63:G102" si="3">D63+E63+F63</f>
        <v>767447.2899999998</v>
      </c>
      <c r="H63" s="27"/>
      <c r="I63" s="25">
        <f>L9</f>
        <v>-1263519.26</v>
      </c>
      <c r="J63" s="25">
        <f>-'[2]Combined NM and Tay - U.2'!J23</f>
        <v>-168929.03</v>
      </c>
      <c r="K63" s="25">
        <f>-'[2]Combined NM and Tay - U.2'!L23</f>
        <v>982664.06</v>
      </c>
      <c r="L63" s="26">
        <f t="shared" ref="L63:L102" si="4">I63+J63+K63</f>
        <v>-449784.23</v>
      </c>
      <c r="M63" s="28">
        <f t="shared" ref="M63:M102" si="5">G63+L63</f>
        <v>317663.05999999982</v>
      </c>
    </row>
    <row r="64" spans="1:13" ht="26.4" x14ac:dyDescent="0.3">
      <c r="A64" s="22" t="s">
        <v>17</v>
      </c>
      <c r="B64" s="23">
        <v>1612</v>
      </c>
      <c r="C64" s="24" t="s">
        <v>18</v>
      </c>
      <c r="D64" s="25">
        <f t="shared" ref="D64:D101" si="6">G10</f>
        <v>617412.68999999994</v>
      </c>
      <c r="E64" s="25">
        <f>'[2]Combined NM and Tay - U.2'!D7</f>
        <v>0</v>
      </c>
      <c r="F64" s="25">
        <f>'[2]Combined NM and Tay - U.2'!E7</f>
        <v>0</v>
      </c>
      <c r="G64" s="26">
        <f t="shared" si="3"/>
        <v>617412.68999999994</v>
      </c>
      <c r="H64" s="27"/>
      <c r="I64" s="25">
        <f t="shared" ref="I64:I102" si="7">L10</f>
        <v>-158110.28275000001</v>
      </c>
      <c r="J64" s="25">
        <f>-'[2]Combined NM and Tay - U.2'!J7</f>
        <v>-16350.470000000001</v>
      </c>
      <c r="K64" s="25">
        <f>-'[2]Combined NM and Tay - U.2'!L7</f>
        <v>0</v>
      </c>
      <c r="L64" s="26">
        <f t="shared" si="4"/>
        <v>-174460.75275000001</v>
      </c>
      <c r="M64" s="28">
        <f t="shared" si="5"/>
        <v>442951.93724999996</v>
      </c>
    </row>
    <row r="65" spans="1:13" x14ac:dyDescent="0.3">
      <c r="A65" s="22" t="s">
        <v>19</v>
      </c>
      <c r="B65" s="23">
        <v>1805</v>
      </c>
      <c r="C65" s="24" t="s">
        <v>20</v>
      </c>
      <c r="D65" s="25">
        <f t="shared" si="6"/>
        <v>3128229.18</v>
      </c>
      <c r="E65" s="25"/>
      <c r="F65" s="25"/>
      <c r="G65" s="26">
        <f t="shared" si="3"/>
        <v>3128229.18</v>
      </c>
      <c r="H65" s="27"/>
      <c r="I65" s="25">
        <f t="shared" si="7"/>
        <v>0</v>
      </c>
      <c r="J65" s="25"/>
      <c r="K65" s="25"/>
      <c r="L65" s="26">
        <f t="shared" si="4"/>
        <v>0</v>
      </c>
      <c r="M65" s="28">
        <f t="shared" si="5"/>
        <v>3128229.18</v>
      </c>
    </row>
    <row r="66" spans="1:13" x14ac:dyDescent="0.3">
      <c r="A66" s="22">
        <v>47</v>
      </c>
      <c r="B66" s="23">
        <v>1808</v>
      </c>
      <c r="C66" s="24" t="s">
        <v>21</v>
      </c>
      <c r="D66" s="25">
        <f t="shared" si="6"/>
        <v>0</v>
      </c>
      <c r="E66" s="25"/>
      <c r="F66" s="25"/>
      <c r="G66" s="26">
        <f t="shared" si="3"/>
        <v>0</v>
      </c>
      <c r="H66" s="27"/>
      <c r="I66" s="25">
        <f t="shared" si="7"/>
        <v>0</v>
      </c>
      <c r="J66" s="25"/>
      <c r="K66" s="25"/>
      <c r="L66" s="26">
        <f t="shared" si="4"/>
        <v>0</v>
      </c>
      <c r="M66" s="28">
        <f t="shared" si="5"/>
        <v>0</v>
      </c>
    </row>
    <row r="67" spans="1:13" x14ac:dyDescent="0.3">
      <c r="A67" s="22">
        <v>13</v>
      </c>
      <c r="B67" s="23">
        <v>1810</v>
      </c>
      <c r="C67" s="24" t="s">
        <v>22</v>
      </c>
      <c r="D67" s="25">
        <f t="shared" si="6"/>
        <v>0</v>
      </c>
      <c r="E67" s="25"/>
      <c r="F67" s="25"/>
      <c r="G67" s="26">
        <f t="shared" si="3"/>
        <v>0</v>
      </c>
      <c r="H67" s="27"/>
      <c r="I67" s="25">
        <f t="shared" si="7"/>
        <v>0</v>
      </c>
      <c r="J67" s="25"/>
      <c r="K67" s="25"/>
      <c r="L67" s="26">
        <f t="shared" si="4"/>
        <v>0</v>
      </c>
      <c r="M67" s="28">
        <f t="shared" si="5"/>
        <v>0</v>
      </c>
    </row>
    <row r="68" spans="1:13" ht="26.4" x14ac:dyDescent="0.3">
      <c r="A68" s="22">
        <v>47</v>
      </c>
      <c r="B68" s="23">
        <v>1815</v>
      </c>
      <c r="C68" s="24" t="s">
        <v>23</v>
      </c>
      <c r="D68" s="25">
        <f t="shared" si="6"/>
        <v>0</v>
      </c>
      <c r="E68" s="25"/>
      <c r="F68" s="25"/>
      <c r="G68" s="26">
        <f t="shared" si="3"/>
        <v>0</v>
      </c>
      <c r="H68" s="27"/>
      <c r="I68" s="25">
        <f t="shared" si="7"/>
        <v>0</v>
      </c>
      <c r="J68" s="25"/>
      <c r="K68" s="25"/>
      <c r="L68" s="26">
        <f t="shared" si="4"/>
        <v>0</v>
      </c>
      <c r="M68" s="28">
        <f t="shared" si="5"/>
        <v>0</v>
      </c>
    </row>
    <row r="69" spans="1:13" ht="26.4" x14ac:dyDescent="0.3">
      <c r="A69" s="22">
        <v>47</v>
      </c>
      <c r="B69" s="23">
        <v>1820</v>
      </c>
      <c r="C69" s="24" t="s">
        <v>24</v>
      </c>
      <c r="D69" s="25">
        <f t="shared" si="6"/>
        <v>8956941.370000001</v>
      </c>
      <c r="E69" s="25">
        <f>'[2]Combined NM and Tay - U.2'!D8</f>
        <v>464212.07</v>
      </c>
      <c r="F69" s="25">
        <f>'[2]Combined NM and Tay - U.2'!E8</f>
        <v>-706020.68</v>
      </c>
      <c r="G69" s="26">
        <f t="shared" si="3"/>
        <v>8715132.7600000016</v>
      </c>
      <c r="H69" s="27"/>
      <c r="I69" s="25">
        <f t="shared" si="7"/>
        <v>-4832289.38</v>
      </c>
      <c r="J69" s="25">
        <f>-'[2]Combined NM and Tay - U.2'!J8</f>
        <v>-294797.29000000004</v>
      </c>
      <c r="K69" s="25">
        <f>-'[2]Combined NM and Tay - U.2'!L8</f>
        <v>706021</v>
      </c>
      <c r="L69" s="26">
        <f t="shared" si="4"/>
        <v>-4421065.67</v>
      </c>
      <c r="M69" s="28">
        <f t="shared" si="5"/>
        <v>4294067.0900000017</v>
      </c>
    </row>
    <row r="70" spans="1:13" x14ac:dyDescent="0.3">
      <c r="A70" s="22">
        <v>47</v>
      </c>
      <c r="B70" s="23">
        <v>1825</v>
      </c>
      <c r="C70" s="24" t="s">
        <v>25</v>
      </c>
      <c r="D70" s="25">
        <f t="shared" si="6"/>
        <v>0</v>
      </c>
      <c r="E70" s="25"/>
      <c r="F70" s="25"/>
      <c r="G70" s="26">
        <f t="shared" si="3"/>
        <v>0</v>
      </c>
      <c r="H70" s="27"/>
      <c r="I70" s="25">
        <f t="shared" si="7"/>
        <v>0</v>
      </c>
      <c r="J70" s="25"/>
      <c r="K70" s="25"/>
      <c r="L70" s="26">
        <f t="shared" si="4"/>
        <v>0</v>
      </c>
      <c r="M70" s="28">
        <f t="shared" si="5"/>
        <v>0</v>
      </c>
    </row>
    <row r="71" spans="1:13" x14ac:dyDescent="0.3">
      <c r="A71" s="22">
        <v>47</v>
      </c>
      <c r="B71" s="23">
        <v>1830</v>
      </c>
      <c r="C71" s="24" t="s">
        <v>26</v>
      </c>
      <c r="D71" s="25">
        <f t="shared" si="6"/>
        <v>14904553.589999998</v>
      </c>
      <c r="E71" s="25">
        <f>'[2]Combined NM and Tay - U.2'!D9</f>
        <v>682758.43</v>
      </c>
      <c r="F71" s="25">
        <f>'[2]Combined NM and Tay - U.2'!E9</f>
        <v>-1205778.72</v>
      </c>
      <c r="G71" s="26">
        <f t="shared" si="3"/>
        <v>14381533.299999997</v>
      </c>
      <c r="H71" s="27"/>
      <c r="I71" s="25">
        <f t="shared" si="7"/>
        <v>-8443687.8000000007</v>
      </c>
      <c r="J71" s="25">
        <f>-'[2]Combined NM and Tay - U.2'!J9</f>
        <v>-1147470.95</v>
      </c>
      <c r="K71" s="25">
        <f>-'[2]Combined NM and Tay - U.2'!L9</f>
        <v>2692006.3</v>
      </c>
      <c r="L71" s="26">
        <f t="shared" si="4"/>
        <v>-6899152.4500000002</v>
      </c>
      <c r="M71" s="28">
        <f t="shared" si="5"/>
        <v>7482380.8499999968</v>
      </c>
    </row>
    <row r="72" spans="1:13" x14ac:dyDescent="0.3">
      <c r="A72" s="22">
        <v>47</v>
      </c>
      <c r="B72" s="23">
        <v>1835</v>
      </c>
      <c r="C72" s="24" t="s">
        <v>27</v>
      </c>
      <c r="D72" s="25">
        <f t="shared" si="6"/>
        <v>17032173.970000003</v>
      </c>
      <c r="E72" s="25">
        <f>'[2]Combined NM and Tay - U.2'!D10</f>
        <v>765832.11</v>
      </c>
      <c r="F72" s="25">
        <f>'[2]Combined NM and Tay - U.2'!E10</f>
        <v>-1486227.58</v>
      </c>
      <c r="G72" s="26">
        <f t="shared" si="3"/>
        <v>16311778.500000002</v>
      </c>
      <c r="H72" s="27"/>
      <c r="I72" s="25">
        <f t="shared" si="7"/>
        <v>-7962698.9199999999</v>
      </c>
      <c r="J72" s="25">
        <f>-'[2]Combined NM and Tay - U.2'!J10</f>
        <v>-56532.84</v>
      </c>
      <c r="K72" s="25">
        <f>-'[2]Combined NM and Tay - U.2'!L10</f>
        <v>0</v>
      </c>
      <c r="L72" s="26">
        <f t="shared" si="4"/>
        <v>-8019231.7599999998</v>
      </c>
      <c r="M72" s="28">
        <f t="shared" si="5"/>
        <v>8292546.7400000021</v>
      </c>
    </row>
    <row r="73" spans="1:13" x14ac:dyDescent="0.3">
      <c r="A73" s="22">
        <v>47</v>
      </c>
      <c r="B73" s="23">
        <v>1840</v>
      </c>
      <c r="C73" s="24" t="s">
        <v>28</v>
      </c>
      <c r="D73" s="25">
        <f t="shared" si="6"/>
        <v>8436812.4800000004</v>
      </c>
      <c r="E73" s="25">
        <f>'[2]Combined NM and Tay - U.2'!D13</f>
        <v>858324.72</v>
      </c>
      <c r="F73" s="25">
        <f>'[2]Combined NM and Tay - U.2'!E13</f>
        <v>-740350.92</v>
      </c>
      <c r="G73" s="26">
        <f t="shared" si="3"/>
        <v>8554786.2800000012</v>
      </c>
      <c r="H73" s="27"/>
      <c r="I73" s="25">
        <f t="shared" si="7"/>
        <v>-3223350.209999999</v>
      </c>
      <c r="J73" s="25">
        <f>-'[2]Combined NM and Tay - U.2'!J13</f>
        <v>-1263883.74</v>
      </c>
      <c r="K73" s="25">
        <f>-'[2]Combined NM and Tay - U.2'!L13</f>
        <v>740350.92</v>
      </c>
      <c r="L73" s="26">
        <f t="shared" si="4"/>
        <v>-3746883.0299999993</v>
      </c>
      <c r="M73" s="28">
        <f t="shared" si="5"/>
        <v>4807903.2500000019</v>
      </c>
    </row>
    <row r="74" spans="1:13" x14ac:dyDescent="0.3">
      <c r="A74" s="22">
        <v>47</v>
      </c>
      <c r="B74" s="23">
        <v>1845</v>
      </c>
      <c r="C74" s="24" t="s">
        <v>29</v>
      </c>
      <c r="D74" s="25">
        <f t="shared" si="6"/>
        <v>25350326.100000001</v>
      </c>
      <c r="E74" s="25">
        <f>'[2]Combined NM and Tay - U.2'!D14</f>
        <v>991560.45999999729</v>
      </c>
      <c r="F74" s="25">
        <f>'[2]Combined NM and Tay - U.2'!E14</f>
        <v>-2345376.61</v>
      </c>
      <c r="G74" s="26">
        <f t="shared" si="3"/>
        <v>23996509.949999999</v>
      </c>
      <c r="H74" s="27"/>
      <c r="I74" s="25">
        <f t="shared" si="7"/>
        <v>-14224063.48</v>
      </c>
      <c r="J74" s="25">
        <f>-'[2]Combined NM and Tay - U.2'!J14</f>
        <v>-17535.18</v>
      </c>
      <c r="K74" s="25">
        <f>-'[2]Combined NM and Tay - U.2'!L14</f>
        <v>2345376.61</v>
      </c>
      <c r="L74" s="26">
        <f t="shared" si="4"/>
        <v>-11896222.050000001</v>
      </c>
      <c r="M74" s="28">
        <f t="shared" si="5"/>
        <v>12100287.899999999</v>
      </c>
    </row>
    <row r="75" spans="1:13" x14ac:dyDescent="0.3">
      <c r="A75" s="22">
        <v>47</v>
      </c>
      <c r="B75" s="23">
        <v>1850</v>
      </c>
      <c r="C75" s="24" t="s">
        <v>30</v>
      </c>
      <c r="D75" s="25">
        <f t="shared" si="6"/>
        <v>17268429.239999998</v>
      </c>
      <c r="E75" s="25">
        <f>'[2]Combined NM and Tay - U.2'!D16</f>
        <v>805972.80000000075</v>
      </c>
      <c r="F75" s="25">
        <f>'[2]Combined NM and Tay - U.2'!E16</f>
        <v>-1519579.13</v>
      </c>
      <c r="G75" s="26">
        <f t="shared" si="3"/>
        <v>16554822.91</v>
      </c>
      <c r="H75" s="27"/>
      <c r="I75" s="25">
        <f t="shared" si="7"/>
        <v>-8627393.370000001</v>
      </c>
      <c r="J75" s="25">
        <f>-'[2]Combined NM and Tay - U.2'!J16</f>
        <v>-649951.80999999994</v>
      </c>
      <c r="K75" s="25">
        <f>-'[2]Combined NM and Tay - U.2'!L16</f>
        <v>1519579.13</v>
      </c>
      <c r="L75" s="26">
        <f t="shared" si="4"/>
        <v>-7757766.0500000017</v>
      </c>
      <c r="M75" s="28">
        <f t="shared" si="5"/>
        <v>8797056.8599999994</v>
      </c>
    </row>
    <row r="76" spans="1:13" x14ac:dyDescent="0.3">
      <c r="A76" s="22">
        <v>47</v>
      </c>
      <c r="B76" s="23">
        <v>1855</v>
      </c>
      <c r="C76" s="24" t="s">
        <v>31</v>
      </c>
      <c r="D76" s="25">
        <f t="shared" si="6"/>
        <v>7816551.8799999999</v>
      </c>
      <c r="E76" s="25">
        <f>'[2]Combined NM and Tay - U.2'!D15</f>
        <v>742015.76999999932</v>
      </c>
      <c r="F76" s="25">
        <f>'[2]Combined NM and Tay - U.2'!E15</f>
        <v>0</v>
      </c>
      <c r="G76" s="26">
        <f t="shared" si="3"/>
        <v>8558567.6499999985</v>
      </c>
      <c r="H76" s="27"/>
      <c r="I76" s="25">
        <f t="shared" si="7"/>
        <v>-1608502.99</v>
      </c>
      <c r="J76" s="25">
        <f>-'[2]Combined NM and Tay - U.2'!J15</f>
        <v>-321948.24</v>
      </c>
      <c r="K76" s="25">
        <f>-'[2]Combined NM and Tay - U.2'!L15</f>
        <v>0</v>
      </c>
      <c r="L76" s="26">
        <f t="shared" si="4"/>
        <v>-1930451.23</v>
      </c>
      <c r="M76" s="28">
        <f t="shared" si="5"/>
        <v>6628116.4199999981</v>
      </c>
    </row>
    <row r="77" spans="1:13" x14ac:dyDescent="0.3">
      <c r="A77" s="22">
        <v>47</v>
      </c>
      <c r="B77" s="23">
        <v>1860</v>
      </c>
      <c r="C77" s="24" t="s">
        <v>32</v>
      </c>
      <c r="D77" s="25">
        <f t="shared" si="6"/>
        <v>5511515.2800000003</v>
      </c>
      <c r="E77" s="25">
        <f>'[2]Combined NM and Tay - U.2'!D17</f>
        <v>69396.44</v>
      </c>
      <c r="F77" s="25">
        <f>'[2]Combined NM and Tay - U.2'!E17</f>
        <v>-232883.49000000002</v>
      </c>
      <c r="G77" s="26">
        <f t="shared" si="3"/>
        <v>5348028.2300000004</v>
      </c>
      <c r="H77" s="27"/>
      <c r="I77" s="25">
        <f t="shared" si="7"/>
        <v>-2707723.6599999997</v>
      </c>
      <c r="J77" s="25">
        <f>-'[2]Combined NM and Tay - U.2'!J17</f>
        <v>-187651.31</v>
      </c>
      <c r="K77" s="25">
        <f>-'[2]Combined NM and Tay - U.2'!L17</f>
        <v>230532.42</v>
      </c>
      <c r="L77" s="26">
        <f t="shared" si="4"/>
        <v>-2664842.5499999998</v>
      </c>
      <c r="M77" s="28">
        <f t="shared" si="5"/>
        <v>2683185.6800000006</v>
      </c>
    </row>
    <row r="78" spans="1:13" x14ac:dyDescent="0.3">
      <c r="A78" s="22">
        <v>47</v>
      </c>
      <c r="B78" s="23">
        <v>1860</v>
      </c>
      <c r="C78" s="24" t="s">
        <v>33</v>
      </c>
      <c r="D78" s="25">
        <f t="shared" si="6"/>
        <v>5344304.4600000009</v>
      </c>
      <c r="E78" s="25">
        <f>'[2]Combined NM and Tay - U.2'!D18</f>
        <v>46110.070000000007</v>
      </c>
      <c r="F78" s="25">
        <f>'[2]Combined NM and Tay - U.2'!E18</f>
        <v>0</v>
      </c>
      <c r="G78" s="26">
        <f t="shared" si="3"/>
        <v>5390414.5300000012</v>
      </c>
      <c r="H78" s="27"/>
      <c r="I78" s="25">
        <f t="shared" si="7"/>
        <v>-757745.73</v>
      </c>
      <c r="J78" s="25">
        <f>-'[2]Combined NM and Tay - U.2'!J18</f>
        <v>-374888.82</v>
      </c>
      <c r="K78" s="25">
        <f>-'[2]Combined NM and Tay - U.2'!L18</f>
        <v>0</v>
      </c>
      <c r="L78" s="26">
        <f t="shared" si="4"/>
        <v>-1132634.55</v>
      </c>
      <c r="M78" s="28">
        <f t="shared" si="5"/>
        <v>4257779.9800000014</v>
      </c>
    </row>
    <row r="79" spans="1:13" x14ac:dyDescent="0.3">
      <c r="A79" s="22" t="s">
        <v>19</v>
      </c>
      <c r="B79" s="23">
        <v>1905</v>
      </c>
      <c r="C79" s="24" t="s">
        <v>20</v>
      </c>
      <c r="D79" s="25">
        <f t="shared" si="6"/>
        <v>0</v>
      </c>
      <c r="E79" s="25"/>
      <c r="F79" s="25"/>
      <c r="G79" s="26">
        <f t="shared" si="3"/>
        <v>0</v>
      </c>
      <c r="H79" s="27"/>
      <c r="I79" s="25">
        <f t="shared" si="7"/>
        <v>0</v>
      </c>
      <c r="J79" s="25"/>
      <c r="K79" s="25"/>
      <c r="L79" s="26">
        <f t="shared" si="4"/>
        <v>0</v>
      </c>
      <c r="M79" s="28">
        <f t="shared" si="5"/>
        <v>0</v>
      </c>
    </row>
    <row r="80" spans="1:13" x14ac:dyDescent="0.3">
      <c r="A80" s="22">
        <v>47</v>
      </c>
      <c r="B80" s="23">
        <v>1908</v>
      </c>
      <c r="C80" s="24" t="s">
        <v>34</v>
      </c>
      <c r="D80" s="25">
        <f t="shared" si="6"/>
        <v>297911.58</v>
      </c>
      <c r="E80" s="25">
        <f>'[2]Combined NM and Tay - U.2'!D20</f>
        <v>5161.53</v>
      </c>
      <c r="F80" s="25">
        <f>'[2]Combined NM and Tay - U.2'!E20</f>
        <v>0</v>
      </c>
      <c r="G80" s="26">
        <f t="shared" si="3"/>
        <v>303073.11000000004</v>
      </c>
      <c r="H80" s="27"/>
      <c r="I80" s="25">
        <f t="shared" si="7"/>
        <v>-92288.14</v>
      </c>
      <c r="J80" s="25">
        <f>-'[2]Combined NM and Tay - U.2'!J20</f>
        <v>-7720.9</v>
      </c>
      <c r="K80" s="25">
        <f>-'[2]Combined NM and Tay - U.2'!L20</f>
        <v>0</v>
      </c>
      <c r="L80" s="26">
        <f t="shared" si="4"/>
        <v>-100009.04</v>
      </c>
      <c r="M80" s="28">
        <f t="shared" si="5"/>
        <v>203064.07000000007</v>
      </c>
    </row>
    <row r="81" spans="1:13" x14ac:dyDescent="0.3">
      <c r="A81" s="22">
        <v>13</v>
      </c>
      <c r="B81" s="23">
        <v>1910</v>
      </c>
      <c r="C81" s="24" t="s">
        <v>22</v>
      </c>
      <c r="D81" s="25">
        <f t="shared" si="6"/>
        <v>710826.12</v>
      </c>
      <c r="E81" s="25">
        <f>'[2]Combined NM and Tay - U.2'!D19</f>
        <v>574370.75</v>
      </c>
      <c r="F81" s="25">
        <f>'[2]Combined NM and Tay - U.2'!E19</f>
        <v>-351167.37</v>
      </c>
      <c r="G81" s="26">
        <f t="shared" si="3"/>
        <v>934029.50000000012</v>
      </c>
      <c r="H81" s="27"/>
      <c r="I81" s="25">
        <f t="shared" si="7"/>
        <v>-415979.96</v>
      </c>
      <c r="J81" s="25">
        <f>-'[2]Combined NM and Tay - U.2'!J19</f>
        <v>-165146.06</v>
      </c>
      <c r="K81" s="25">
        <f>-'[2]Combined NM and Tay - U.2'!L19</f>
        <v>351167.37</v>
      </c>
      <c r="L81" s="26">
        <f t="shared" si="4"/>
        <v>-229958.65000000002</v>
      </c>
      <c r="M81" s="28">
        <f t="shared" si="5"/>
        <v>704070.85000000009</v>
      </c>
    </row>
    <row r="82" spans="1:13" ht="26.4" x14ac:dyDescent="0.3">
      <c r="A82" s="22">
        <v>8</v>
      </c>
      <c r="B82" s="23">
        <v>1915</v>
      </c>
      <c r="C82" s="24" t="s">
        <v>35</v>
      </c>
      <c r="D82" s="25">
        <f t="shared" si="6"/>
        <v>370990.27</v>
      </c>
      <c r="E82" s="25">
        <f>'[2]Combined NM and Tay - U.2'!D21</f>
        <v>116677.36</v>
      </c>
      <c r="F82" s="25">
        <f>'[2]Combined NM and Tay - U.2'!E21</f>
        <v>-110399.88</v>
      </c>
      <c r="G82" s="26">
        <f t="shared" si="3"/>
        <v>377267.75</v>
      </c>
      <c r="H82" s="27"/>
      <c r="I82" s="25">
        <f t="shared" si="7"/>
        <v>-248007.99999999997</v>
      </c>
      <c r="J82" s="25">
        <f>-'[2]Combined NM and Tay - U.2'!J21</f>
        <v>-28492.719999999998</v>
      </c>
      <c r="K82" s="25">
        <f>-'[2]Combined NM and Tay - U.2'!L21</f>
        <v>110351.07</v>
      </c>
      <c r="L82" s="26">
        <f t="shared" si="4"/>
        <v>-166149.64999999997</v>
      </c>
      <c r="M82" s="28">
        <f t="shared" si="5"/>
        <v>211118.10000000003</v>
      </c>
    </row>
    <row r="83" spans="1:13" ht="26.4" x14ac:dyDescent="0.3">
      <c r="A83" s="22">
        <v>8</v>
      </c>
      <c r="B83" s="23">
        <v>1915</v>
      </c>
      <c r="C83" s="24" t="s">
        <v>36</v>
      </c>
      <c r="D83" s="25">
        <f t="shared" si="6"/>
        <v>0</v>
      </c>
      <c r="E83" s="25"/>
      <c r="F83" s="25"/>
      <c r="G83" s="26">
        <f t="shared" si="3"/>
        <v>0</v>
      </c>
      <c r="H83" s="27"/>
      <c r="I83" s="25">
        <f t="shared" si="7"/>
        <v>0</v>
      </c>
      <c r="J83" s="25"/>
      <c r="K83" s="25"/>
      <c r="L83" s="26">
        <f t="shared" si="4"/>
        <v>0</v>
      </c>
      <c r="M83" s="28">
        <f t="shared" si="5"/>
        <v>0</v>
      </c>
    </row>
    <row r="84" spans="1:13" x14ac:dyDescent="0.3">
      <c r="A84" s="22">
        <v>10</v>
      </c>
      <c r="B84" s="23">
        <v>1920</v>
      </c>
      <c r="C84" s="24" t="s">
        <v>37</v>
      </c>
      <c r="D84" s="25">
        <f t="shared" si="6"/>
        <v>864732.98</v>
      </c>
      <c r="E84" s="25">
        <f>'[2]Combined NM and Tay - U.2'!D22</f>
        <v>40513.21</v>
      </c>
      <c r="F84" s="25">
        <f>'[2]Combined NM and Tay - U.2'!E22</f>
        <v>-458263.65</v>
      </c>
      <c r="G84" s="26">
        <f t="shared" si="3"/>
        <v>446982.53999999992</v>
      </c>
      <c r="H84" s="27"/>
      <c r="I84" s="25">
        <f t="shared" si="7"/>
        <v>-662947.18000000005</v>
      </c>
      <c r="J84" s="25">
        <f>-'[2]Combined NM and Tay - U.2'!J22</f>
        <v>-78721.539999999994</v>
      </c>
      <c r="K84" s="25">
        <f>-'[2]Combined NM and Tay - U.2'!L22</f>
        <v>458263.65</v>
      </c>
      <c r="L84" s="26">
        <f t="shared" si="4"/>
        <v>-283405.07000000007</v>
      </c>
      <c r="M84" s="28">
        <f t="shared" si="5"/>
        <v>163577.46999999986</v>
      </c>
    </row>
    <row r="85" spans="1:13" ht="26.4" x14ac:dyDescent="0.3">
      <c r="A85" s="22">
        <v>45</v>
      </c>
      <c r="B85" s="23">
        <v>1920</v>
      </c>
      <c r="C85" s="24" t="s">
        <v>38</v>
      </c>
      <c r="D85" s="25">
        <f t="shared" si="6"/>
        <v>0</v>
      </c>
      <c r="E85" s="25"/>
      <c r="F85" s="25"/>
      <c r="G85" s="26">
        <f t="shared" si="3"/>
        <v>0</v>
      </c>
      <c r="H85" s="27"/>
      <c r="I85" s="25">
        <f t="shared" si="7"/>
        <v>0</v>
      </c>
      <c r="J85" s="25"/>
      <c r="K85" s="25"/>
      <c r="L85" s="26">
        <f t="shared" si="4"/>
        <v>0</v>
      </c>
      <c r="M85" s="28">
        <f t="shared" si="5"/>
        <v>0</v>
      </c>
    </row>
    <row r="86" spans="1:13" ht="26.4" x14ac:dyDescent="0.3">
      <c r="A86" s="22">
        <v>45.1</v>
      </c>
      <c r="B86" s="23">
        <v>1920</v>
      </c>
      <c r="C86" s="24" t="s">
        <v>39</v>
      </c>
      <c r="D86" s="25">
        <f t="shared" si="6"/>
        <v>0</v>
      </c>
      <c r="E86" s="25"/>
      <c r="F86" s="25"/>
      <c r="G86" s="26">
        <f t="shared" si="3"/>
        <v>0</v>
      </c>
      <c r="H86" s="27"/>
      <c r="I86" s="25">
        <f t="shared" si="7"/>
        <v>0</v>
      </c>
      <c r="J86" s="25"/>
      <c r="K86" s="25"/>
      <c r="L86" s="26">
        <f t="shared" si="4"/>
        <v>0</v>
      </c>
      <c r="M86" s="28">
        <f t="shared" si="5"/>
        <v>0</v>
      </c>
    </row>
    <row r="87" spans="1:13" x14ac:dyDescent="0.3">
      <c r="A87" s="22">
        <v>10</v>
      </c>
      <c r="B87" s="23">
        <v>1930</v>
      </c>
      <c r="C87" s="24" t="s">
        <v>40</v>
      </c>
      <c r="D87" s="25">
        <f t="shared" si="6"/>
        <v>4218187.54</v>
      </c>
      <c r="E87" s="25">
        <f>'[2]Combined NM and Tay - U.2'!D25</f>
        <v>107537.03</v>
      </c>
      <c r="F87" s="25">
        <f>'[2]Combined NM and Tay - U.2'!E25</f>
        <v>-1726197.14</v>
      </c>
      <c r="G87" s="26">
        <f t="shared" si="3"/>
        <v>2599527.4300000006</v>
      </c>
      <c r="H87" s="27"/>
      <c r="I87" s="25">
        <f t="shared" si="7"/>
        <v>-2887495.79</v>
      </c>
      <c r="J87" s="25">
        <f>-'[2]Combined NM and Tay - U.2'!J25</f>
        <v>-360160.78</v>
      </c>
      <c r="K87" s="25">
        <f>-'[2]Combined NM and Tay - U.2'!L25</f>
        <v>1726197.14</v>
      </c>
      <c r="L87" s="26">
        <f t="shared" si="4"/>
        <v>-1521459.4300000004</v>
      </c>
      <c r="M87" s="28">
        <f t="shared" si="5"/>
        <v>1078068.0000000002</v>
      </c>
    </row>
    <row r="88" spans="1:13" x14ac:dyDescent="0.3">
      <c r="A88" s="22">
        <v>8</v>
      </c>
      <c r="B88" s="23">
        <v>1935</v>
      </c>
      <c r="C88" s="24" t="s">
        <v>41</v>
      </c>
      <c r="D88" s="25">
        <f t="shared" si="6"/>
        <v>151247.89000000001</v>
      </c>
      <c r="E88" s="25">
        <f>'[2]Combined NM and Tay - U.2'!D24</f>
        <v>0</v>
      </c>
      <c r="F88" s="25">
        <f>'[2]Combined NM and Tay - U.2'!E24</f>
        <v>-64530.49</v>
      </c>
      <c r="G88" s="26">
        <f t="shared" si="3"/>
        <v>86717.400000000023</v>
      </c>
      <c r="H88" s="27"/>
      <c r="I88" s="25">
        <f t="shared" si="7"/>
        <v>-116591.47</v>
      </c>
      <c r="J88" s="25">
        <f>-'[2]Combined NM and Tay - U.2'!J24</f>
        <v>-7981.32</v>
      </c>
      <c r="K88" s="25">
        <f>-'[2]Combined NM and Tay - U.2'!L24</f>
        <v>64530.49</v>
      </c>
      <c r="L88" s="26">
        <f t="shared" si="4"/>
        <v>-60042.30000000001</v>
      </c>
      <c r="M88" s="28">
        <f t="shared" si="5"/>
        <v>26675.100000000013</v>
      </c>
    </row>
    <row r="89" spans="1:13" x14ac:dyDescent="0.3">
      <c r="A89" s="22">
        <v>8</v>
      </c>
      <c r="B89" s="23">
        <v>1940</v>
      </c>
      <c r="C89" s="24" t="s">
        <v>42</v>
      </c>
      <c r="D89" s="25">
        <f t="shared" si="6"/>
        <v>530753.36</v>
      </c>
      <c r="E89" s="25">
        <f>'[2]Combined NM and Tay - U.2'!D26</f>
        <v>27856.47</v>
      </c>
      <c r="F89" s="25">
        <f>'[2]Combined NM and Tay - U.2'!E26</f>
        <v>-295533.62</v>
      </c>
      <c r="G89" s="26">
        <f t="shared" si="3"/>
        <v>263076.20999999996</v>
      </c>
      <c r="H89" s="27"/>
      <c r="I89" s="25">
        <f t="shared" si="7"/>
        <v>-403884.04000000004</v>
      </c>
      <c r="J89" s="25">
        <f>-'[2]Combined NM and Tay - U.2'!J26</f>
        <v>-33203.03</v>
      </c>
      <c r="K89" s="25">
        <f>-'[2]Combined NM and Tay - U.2'!L26</f>
        <v>294755.15999999997</v>
      </c>
      <c r="L89" s="26">
        <f t="shared" si="4"/>
        <v>-142331.91000000009</v>
      </c>
      <c r="M89" s="28">
        <f t="shared" si="5"/>
        <v>120744.29999999987</v>
      </c>
    </row>
    <row r="90" spans="1:13" x14ac:dyDescent="0.3">
      <c r="A90" s="22">
        <v>8</v>
      </c>
      <c r="B90" s="23">
        <v>1945</v>
      </c>
      <c r="C90" s="24" t="s">
        <v>43</v>
      </c>
      <c r="D90" s="25">
        <f t="shared" si="6"/>
        <v>102535.07</v>
      </c>
      <c r="E90" s="25">
        <f>'[2]Combined NM and Tay - U.2'!D27</f>
        <v>2056.84</v>
      </c>
      <c r="F90" s="25">
        <f>'[2]Combined NM and Tay - U.2'!E27</f>
        <v>-4271.93</v>
      </c>
      <c r="G90" s="26">
        <f t="shared" si="3"/>
        <v>100319.98000000001</v>
      </c>
      <c r="H90" s="27"/>
      <c r="I90" s="25">
        <f t="shared" si="7"/>
        <v>-53492</v>
      </c>
      <c r="J90" s="25">
        <f>-'[2]Combined NM and Tay - U.2'!J27</f>
        <v>0</v>
      </c>
      <c r="K90" s="25">
        <f>-'[2]Combined NM and Tay - U.2'!L27</f>
        <v>4271.93</v>
      </c>
      <c r="L90" s="26">
        <f t="shared" si="4"/>
        <v>-49220.07</v>
      </c>
      <c r="M90" s="28">
        <f t="shared" si="5"/>
        <v>51099.910000000011</v>
      </c>
    </row>
    <row r="91" spans="1:13" x14ac:dyDescent="0.3">
      <c r="A91" s="22">
        <v>8</v>
      </c>
      <c r="B91" s="23">
        <v>1950</v>
      </c>
      <c r="C91" s="24" t="s">
        <v>44</v>
      </c>
      <c r="D91" s="25">
        <f t="shared" si="6"/>
        <v>0</v>
      </c>
      <c r="E91" s="25"/>
      <c r="F91" s="25"/>
      <c r="G91" s="26">
        <f t="shared" si="3"/>
        <v>0</v>
      </c>
      <c r="H91" s="27"/>
      <c r="I91" s="25">
        <f t="shared" si="7"/>
        <v>0</v>
      </c>
      <c r="J91" s="25"/>
      <c r="K91" s="25"/>
      <c r="L91" s="26">
        <f t="shared" si="4"/>
        <v>0</v>
      </c>
      <c r="M91" s="28">
        <f t="shared" si="5"/>
        <v>0</v>
      </c>
    </row>
    <row r="92" spans="1:13" x14ac:dyDescent="0.3">
      <c r="A92" s="22">
        <v>8</v>
      </c>
      <c r="B92" s="23">
        <v>1955</v>
      </c>
      <c r="C92" s="24" t="s">
        <v>45</v>
      </c>
      <c r="D92" s="25">
        <f t="shared" si="6"/>
        <v>0</v>
      </c>
      <c r="E92" s="25"/>
      <c r="F92" s="25"/>
      <c r="G92" s="26">
        <f t="shared" si="3"/>
        <v>0</v>
      </c>
      <c r="H92" s="27"/>
      <c r="I92" s="25">
        <f t="shared" si="7"/>
        <v>0</v>
      </c>
      <c r="J92" s="25"/>
      <c r="K92" s="25"/>
      <c r="L92" s="26">
        <f t="shared" si="4"/>
        <v>0</v>
      </c>
      <c r="M92" s="28">
        <f t="shared" si="5"/>
        <v>0</v>
      </c>
    </row>
    <row r="93" spans="1:13" ht="26.4" x14ac:dyDescent="0.3">
      <c r="A93" s="22">
        <v>8</v>
      </c>
      <c r="B93" s="23">
        <v>1955</v>
      </c>
      <c r="C93" s="24" t="s">
        <v>46</v>
      </c>
      <c r="D93" s="25">
        <f t="shared" si="6"/>
        <v>0</v>
      </c>
      <c r="E93" s="25"/>
      <c r="F93" s="25"/>
      <c r="G93" s="26">
        <f t="shared" si="3"/>
        <v>0</v>
      </c>
      <c r="H93" s="27"/>
      <c r="I93" s="25">
        <f t="shared" si="7"/>
        <v>0</v>
      </c>
      <c r="J93" s="25"/>
      <c r="K93" s="25"/>
      <c r="L93" s="26">
        <f t="shared" si="4"/>
        <v>0</v>
      </c>
      <c r="M93" s="28">
        <f t="shared" si="5"/>
        <v>0</v>
      </c>
    </row>
    <row r="94" spans="1:13" x14ac:dyDescent="0.3">
      <c r="A94" s="22">
        <v>8</v>
      </c>
      <c r="B94" s="23">
        <v>1960</v>
      </c>
      <c r="C94" s="24" t="s">
        <v>47</v>
      </c>
      <c r="D94" s="25">
        <f t="shared" si="6"/>
        <v>0</v>
      </c>
      <c r="E94" s="25"/>
      <c r="F94" s="25"/>
      <c r="G94" s="26">
        <f t="shared" si="3"/>
        <v>0</v>
      </c>
      <c r="H94" s="27"/>
      <c r="I94" s="25">
        <f t="shared" si="7"/>
        <v>0</v>
      </c>
      <c r="J94" s="25"/>
      <c r="K94" s="25"/>
      <c r="L94" s="26">
        <f t="shared" si="4"/>
        <v>0</v>
      </c>
      <c r="M94" s="28">
        <f t="shared" si="5"/>
        <v>0</v>
      </c>
    </row>
    <row r="95" spans="1:13" ht="26.4" x14ac:dyDescent="0.3">
      <c r="A95" s="31">
        <v>47</v>
      </c>
      <c r="B95" s="23">
        <v>1970</v>
      </c>
      <c r="C95" s="24" t="s">
        <v>48</v>
      </c>
      <c r="D95" s="25">
        <f t="shared" si="6"/>
        <v>0</v>
      </c>
      <c r="E95" s="25"/>
      <c r="F95" s="25"/>
      <c r="G95" s="26">
        <f t="shared" si="3"/>
        <v>0</v>
      </c>
      <c r="H95" s="27"/>
      <c r="I95" s="25">
        <f t="shared" si="7"/>
        <v>0</v>
      </c>
      <c r="J95" s="25"/>
      <c r="K95" s="25"/>
      <c r="L95" s="26">
        <f t="shared" si="4"/>
        <v>0</v>
      </c>
      <c r="M95" s="28">
        <f t="shared" si="5"/>
        <v>0</v>
      </c>
    </row>
    <row r="96" spans="1:13" ht="26.4" x14ac:dyDescent="0.3">
      <c r="A96" s="22">
        <v>47</v>
      </c>
      <c r="B96" s="23">
        <v>1975</v>
      </c>
      <c r="C96" s="24" t="s">
        <v>49</v>
      </c>
      <c r="D96" s="25">
        <f t="shared" si="6"/>
        <v>0</v>
      </c>
      <c r="E96" s="25"/>
      <c r="F96" s="25"/>
      <c r="G96" s="26">
        <f t="shared" si="3"/>
        <v>0</v>
      </c>
      <c r="H96" s="27"/>
      <c r="I96" s="25">
        <f t="shared" si="7"/>
        <v>0</v>
      </c>
      <c r="J96" s="25"/>
      <c r="K96" s="25"/>
      <c r="L96" s="26">
        <f t="shared" si="4"/>
        <v>0</v>
      </c>
      <c r="M96" s="28">
        <f t="shared" si="5"/>
        <v>0</v>
      </c>
    </row>
    <row r="97" spans="1:13" x14ac:dyDescent="0.3">
      <c r="A97" s="22">
        <v>47</v>
      </c>
      <c r="B97" s="23">
        <v>1980</v>
      </c>
      <c r="C97" s="24" t="s">
        <v>50</v>
      </c>
      <c r="D97" s="25">
        <f t="shared" si="6"/>
        <v>742640.99</v>
      </c>
      <c r="E97" s="25">
        <f>'[2]Combined NM and Tay - U.2'!D28</f>
        <v>0</v>
      </c>
      <c r="F97" s="25">
        <f>'[2]Combined NM and Tay - U.2'!E28</f>
        <v>-313371.65000000002</v>
      </c>
      <c r="G97" s="26">
        <f t="shared" si="3"/>
        <v>429269.33999999997</v>
      </c>
      <c r="H97" s="27"/>
      <c r="I97" s="25">
        <f t="shared" si="7"/>
        <v>-563910.28</v>
      </c>
      <c r="J97" s="25">
        <f>-'[2]Combined NM and Tay - U.2'!J28</f>
        <v>-32812.35</v>
      </c>
      <c r="K97" s="25">
        <f>-'[2]Combined NM and Tay - U.2'!L28</f>
        <v>313371.65000000002</v>
      </c>
      <c r="L97" s="26">
        <f t="shared" si="4"/>
        <v>-283350.98</v>
      </c>
      <c r="M97" s="28">
        <f t="shared" si="5"/>
        <v>145918.35999999999</v>
      </c>
    </row>
    <row r="98" spans="1:13" x14ac:dyDescent="0.3">
      <c r="A98" s="22">
        <v>47</v>
      </c>
      <c r="B98" s="23">
        <v>1985</v>
      </c>
      <c r="C98" s="24" t="s">
        <v>51</v>
      </c>
      <c r="D98" s="25">
        <f t="shared" si="6"/>
        <v>23051.739999999998</v>
      </c>
      <c r="E98" s="25">
        <f>'[2]Combined NM and Tay - U.2'!D29</f>
        <v>0</v>
      </c>
      <c r="F98" s="25"/>
      <c r="G98" s="26">
        <f t="shared" si="3"/>
        <v>23051.739999999998</v>
      </c>
      <c r="H98" s="27"/>
      <c r="I98" s="25">
        <f t="shared" si="7"/>
        <v>-23052.21</v>
      </c>
      <c r="J98" s="25"/>
      <c r="K98" s="25"/>
      <c r="L98" s="26">
        <f t="shared" si="4"/>
        <v>-23052.21</v>
      </c>
      <c r="M98" s="28">
        <f t="shared" si="5"/>
        <v>-0.47000000000116415</v>
      </c>
    </row>
    <row r="99" spans="1:13" x14ac:dyDescent="0.3">
      <c r="A99" s="31">
        <v>47</v>
      </c>
      <c r="B99" s="23">
        <v>1990</v>
      </c>
      <c r="C99" s="32" t="s">
        <v>52</v>
      </c>
      <c r="D99" s="25">
        <f t="shared" si="6"/>
        <v>0</v>
      </c>
      <c r="E99" s="25"/>
      <c r="F99" s="25"/>
      <c r="G99" s="26">
        <f t="shared" si="3"/>
        <v>0</v>
      </c>
      <c r="H99" s="27"/>
      <c r="I99" s="25">
        <f t="shared" si="7"/>
        <v>0</v>
      </c>
      <c r="J99" s="25"/>
      <c r="K99" s="25"/>
      <c r="L99" s="26">
        <f t="shared" si="4"/>
        <v>0</v>
      </c>
      <c r="M99" s="28">
        <f t="shared" si="5"/>
        <v>0</v>
      </c>
    </row>
    <row r="100" spans="1:13" x14ac:dyDescent="0.3">
      <c r="A100" s="22">
        <v>47</v>
      </c>
      <c r="B100" s="23">
        <v>1995</v>
      </c>
      <c r="C100" s="24" t="s">
        <v>53</v>
      </c>
      <c r="D100" s="25">
        <f t="shared" si="6"/>
        <v>-17954601.91</v>
      </c>
      <c r="E100" s="25">
        <f>'[2]Combined NM and Tay - U.2'!D30</f>
        <v>-1105025.5900000001</v>
      </c>
      <c r="F100" s="25">
        <f>'[2]Combined NM and Tay - U.2'!E30</f>
        <v>0</v>
      </c>
      <c r="G100" s="26">
        <f t="shared" si="3"/>
        <v>-19059627.5</v>
      </c>
      <c r="H100" s="27"/>
      <c r="I100" s="25">
        <f t="shared" si="7"/>
        <v>3888574.8899999997</v>
      </c>
      <c r="J100" s="25">
        <f>-'[2]Combined NM and Tay - U.2'!J30</f>
        <v>736602.31</v>
      </c>
      <c r="K100" s="25">
        <f>-'[2]Combined NM and Tay - U.2'!L30</f>
        <v>0</v>
      </c>
      <c r="L100" s="26">
        <f t="shared" si="4"/>
        <v>4625177.1999999993</v>
      </c>
      <c r="M100" s="28">
        <f t="shared" si="5"/>
        <v>-14434450.300000001</v>
      </c>
    </row>
    <row r="101" spans="1:13" x14ac:dyDescent="0.3">
      <c r="A101" s="22">
        <v>47</v>
      </c>
      <c r="B101" s="23">
        <v>2440</v>
      </c>
      <c r="C101" s="24" t="s">
        <v>54</v>
      </c>
      <c r="D101" s="25">
        <f t="shared" si="6"/>
        <v>0</v>
      </c>
      <c r="E101" s="34"/>
      <c r="F101" s="34"/>
      <c r="G101" s="26">
        <f t="shared" si="3"/>
        <v>0</v>
      </c>
      <c r="I101" s="25">
        <f t="shared" si="7"/>
        <v>0</v>
      </c>
      <c r="J101" s="34"/>
      <c r="K101" s="34"/>
      <c r="L101" s="26">
        <f t="shared" si="4"/>
        <v>0</v>
      </c>
      <c r="M101" s="28">
        <f t="shared" si="5"/>
        <v>0</v>
      </c>
    </row>
    <row r="102" spans="1:13" x14ac:dyDescent="0.3">
      <c r="A102" s="35"/>
      <c r="B102" s="35"/>
      <c r="C102" s="36"/>
      <c r="D102" s="25">
        <v>0</v>
      </c>
      <c r="E102" s="34">
        <v>0</v>
      </c>
      <c r="F102" s="34">
        <v>0</v>
      </c>
      <c r="G102" s="26">
        <f t="shared" si="3"/>
        <v>0</v>
      </c>
      <c r="I102" s="25">
        <f t="shared" si="7"/>
        <v>0</v>
      </c>
      <c r="J102" s="34">
        <v>0</v>
      </c>
      <c r="K102" s="34">
        <v>0</v>
      </c>
      <c r="L102" s="26">
        <f t="shared" si="4"/>
        <v>0</v>
      </c>
      <c r="M102" s="28">
        <f t="shared" si="5"/>
        <v>0</v>
      </c>
    </row>
    <row r="103" spans="1:13" x14ac:dyDescent="0.3">
      <c r="A103" s="35"/>
      <c r="B103" s="35"/>
      <c r="C103" s="37" t="s">
        <v>55</v>
      </c>
      <c r="D103" s="38">
        <f>SUM(D63:D102)</f>
        <v>105929323.25999999</v>
      </c>
      <c r="E103" s="38">
        <f>SUM(E63:E102)</f>
        <v>5441644.4299999988</v>
      </c>
      <c r="F103" s="38">
        <f>SUM(F63:F102)</f>
        <v>-12542616.92</v>
      </c>
      <c r="G103" s="38">
        <f>SUM(G63:G102)</f>
        <v>98828350.770000011</v>
      </c>
      <c r="H103" s="38"/>
      <c r="I103" s="38">
        <f>SUM(I63:I102)</f>
        <v>-55388159.262750007</v>
      </c>
      <c r="J103" s="38">
        <f>SUM(J63:J102)</f>
        <v>-4477576.07</v>
      </c>
      <c r="K103" s="38">
        <f>SUM(K63:K102)</f>
        <v>12539438.9</v>
      </c>
      <c r="L103" s="38">
        <f>SUM(L63:L102)</f>
        <v>-47326296.432749987</v>
      </c>
      <c r="M103" s="38">
        <f>SUM(M63:M102)</f>
        <v>51502054.337249994</v>
      </c>
    </row>
    <row r="104" spans="1:13" ht="38.4" x14ac:dyDescent="0.3">
      <c r="A104" s="35"/>
      <c r="B104" s="35"/>
      <c r="C104" s="39" t="s">
        <v>56</v>
      </c>
      <c r="D104" s="40"/>
      <c r="E104" s="40"/>
      <c r="F104" s="40"/>
      <c r="G104" s="26">
        <v>0</v>
      </c>
      <c r="I104" s="40"/>
      <c r="J104" s="40"/>
      <c r="K104" s="40"/>
      <c r="L104" s="26">
        <v>0</v>
      </c>
      <c r="M104" s="28">
        <v>0</v>
      </c>
    </row>
    <row r="105" spans="1:13" ht="26.4" x14ac:dyDescent="0.3">
      <c r="A105" s="35"/>
      <c r="B105" s="35"/>
      <c r="C105" s="41" t="s">
        <v>57</v>
      </c>
      <c r="D105" s="40"/>
      <c r="E105" s="40"/>
      <c r="F105" s="40"/>
      <c r="G105" s="26">
        <v>0</v>
      </c>
      <c r="I105" s="40"/>
      <c r="J105" s="40"/>
      <c r="K105" s="40"/>
      <c r="L105" s="26">
        <v>0</v>
      </c>
      <c r="M105" s="28">
        <v>0</v>
      </c>
    </row>
    <row r="106" spans="1:13" x14ac:dyDescent="0.3">
      <c r="A106" s="35"/>
      <c r="B106" s="35"/>
      <c r="C106" s="37" t="s">
        <v>58</v>
      </c>
      <c r="D106" s="38">
        <f>SUM(D103:D105)</f>
        <v>105929323.25999999</v>
      </c>
      <c r="E106" s="38">
        <f>SUM(E103:E105)</f>
        <v>5441644.4299999988</v>
      </c>
      <c r="F106" s="38">
        <f>SUM(F103:F105)</f>
        <v>-12542616.92</v>
      </c>
      <c r="G106" s="38">
        <f>SUM(G103:G105)</f>
        <v>98828350.770000011</v>
      </c>
      <c r="H106" s="38"/>
      <c r="I106" s="38">
        <f>SUM(I103:I105)</f>
        <v>-55388159.262750007</v>
      </c>
      <c r="J106" s="38">
        <f>SUM(J103:J105)</f>
        <v>-4477576.07</v>
      </c>
      <c r="K106" s="38">
        <f>SUM(K103:K105)</f>
        <v>12539438.9</v>
      </c>
      <c r="L106" s="38">
        <f>SUM(L103:L105)</f>
        <v>-47326296.432749987</v>
      </c>
      <c r="M106" s="38">
        <f>SUM(M103:M105)</f>
        <v>51502054.337249994</v>
      </c>
    </row>
    <row r="107" spans="1:13" x14ac:dyDescent="0.3">
      <c r="A107" s="35"/>
      <c r="B107" s="35"/>
      <c r="C107" s="42" t="s">
        <v>59</v>
      </c>
      <c r="D107" s="43"/>
      <c r="E107" s="43"/>
      <c r="F107" s="43"/>
      <c r="G107" s="43"/>
      <c r="H107" s="43"/>
      <c r="I107" s="44"/>
      <c r="J107" s="40"/>
      <c r="K107" s="6"/>
      <c r="L107" s="45"/>
      <c r="M107" s="46"/>
    </row>
    <row r="108" spans="1:13" x14ac:dyDescent="0.3">
      <c r="A108" s="35"/>
      <c r="B108" s="35"/>
      <c r="C108" s="42" t="s">
        <v>60</v>
      </c>
      <c r="D108" s="43"/>
      <c r="E108" s="43"/>
      <c r="F108" s="43"/>
      <c r="G108" s="43"/>
      <c r="H108" s="43"/>
      <c r="I108" s="44"/>
      <c r="J108" s="38">
        <f>J106+J107</f>
        <v>-4477576.07</v>
      </c>
      <c r="K108" s="6"/>
      <c r="L108" s="45"/>
      <c r="M108" s="46"/>
    </row>
    <row r="109" spans="1:13" x14ac:dyDescent="0.3">
      <c r="F109" s="30"/>
      <c r="J109" s="30"/>
    </row>
    <row r="111" spans="1:13" ht="17.399999999999999" x14ac:dyDescent="0.3">
      <c r="A111" s="2" t="s">
        <v>1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7.399999999999999" x14ac:dyDescent="0.3">
      <c r="A112" s="2" t="s">
        <v>2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5" x14ac:dyDescent="0.3">
      <c r="E113" s="3" t="s">
        <v>3</v>
      </c>
      <c r="F113" s="4" t="s">
        <v>4</v>
      </c>
      <c r="G113" s="5"/>
      <c r="H113" s="6"/>
    </row>
    <row r="114" spans="1:15" x14ac:dyDescent="0.3">
      <c r="C114" s="6"/>
      <c r="E114" s="3" t="s">
        <v>5</v>
      </c>
      <c r="F114" s="7">
        <v>2011</v>
      </c>
      <c r="G114" s="8"/>
    </row>
    <row r="115" spans="1:15" x14ac:dyDescent="0.3">
      <c r="D115" s="9" t="s">
        <v>6</v>
      </c>
      <c r="E115" s="10"/>
      <c r="F115" s="10"/>
      <c r="G115" s="11"/>
      <c r="I115" s="12"/>
      <c r="J115" s="13" t="s">
        <v>7</v>
      </c>
      <c r="K115" s="13"/>
      <c r="L115" s="14"/>
      <c r="M115" s="6"/>
    </row>
    <row r="116" spans="1:15" ht="27" x14ac:dyDescent="0.3">
      <c r="A116" s="15" t="s">
        <v>8</v>
      </c>
      <c r="B116" s="15" t="s">
        <v>9</v>
      </c>
      <c r="C116" s="16" t="s">
        <v>10</v>
      </c>
      <c r="D116" s="15" t="s">
        <v>11</v>
      </c>
      <c r="E116" s="17" t="s">
        <v>12</v>
      </c>
      <c r="F116" s="17" t="s">
        <v>13</v>
      </c>
      <c r="G116" s="15" t="s">
        <v>14</v>
      </c>
      <c r="H116" s="18"/>
      <c r="I116" s="19" t="s">
        <v>11</v>
      </c>
      <c r="J116" s="20" t="s">
        <v>12</v>
      </c>
      <c r="K116" s="20" t="s">
        <v>13</v>
      </c>
      <c r="L116" s="21" t="s">
        <v>14</v>
      </c>
      <c r="M116" s="15" t="s">
        <v>15</v>
      </c>
    </row>
    <row r="117" spans="1:15" ht="26.4" x14ac:dyDescent="0.3">
      <c r="A117" s="22">
        <v>12</v>
      </c>
      <c r="B117" s="23">
        <v>1611</v>
      </c>
      <c r="C117" s="24" t="s">
        <v>16</v>
      </c>
      <c r="D117" s="25">
        <f>G63</f>
        <v>767447.2899999998</v>
      </c>
      <c r="E117" s="25">
        <f>'[3]NM and Tay'!D20</f>
        <v>474705.25</v>
      </c>
      <c r="F117" s="25">
        <f>'[3]NM and Tay'!E20</f>
        <v>-105761.8</v>
      </c>
      <c r="G117" s="26">
        <f t="shared" ref="G117:G156" si="8">D117+E117+F117</f>
        <v>1136390.7399999998</v>
      </c>
      <c r="H117" s="27"/>
      <c r="I117" s="25">
        <f>L63</f>
        <v>-449784.23</v>
      </c>
      <c r="J117" s="25">
        <f>'[3]NM and Tay'!J20</f>
        <v>-207598.69199999998</v>
      </c>
      <c r="K117" s="25">
        <f>'[3]NM and Tay'!M20</f>
        <v>112876.26</v>
      </c>
      <c r="L117" s="26">
        <f t="shared" ref="L117:L156" si="9">I117+J117+K117</f>
        <v>-544506.66200000001</v>
      </c>
      <c r="M117" s="28">
        <f t="shared" ref="M117:M156" si="10">G117+L117</f>
        <v>591884.07799999975</v>
      </c>
      <c r="O117" s="30"/>
    </row>
    <row r="118" spans="1:15" ht="26.4" x14ac:dyDescent="0.3">
      <c r="A118" s="22" t="s">
        <v>17</v>
      </c>
      <c r="B118" s="23">
        <v>1612</v>
      </c>
      <c r="C118" s="24" t="s">
        <v>18</v>
      </c>
      <c r="D118" s="25">
        <f t="shared" ref="D118:D156" si="11">G64</f>
        <v>617412.68999999994</v>
      </c>
      <c r="E118" s="25">
        <f>'[3]NM and Tay'!D6</f>
        <v>0</v>
      </c>
      <c r="F118" s="25">
        <f>'[3]NM and Tay'!E6</f>
        <v>-106714.56999999999</v>
      </c>
      <c r="G118" s="26">
        <f t="shared" si="8"/>
        <v>510698.11999999994</v>
      </c>
      <c r="H118" s="27"/>
      <c r="I118" s="25">
        <f t="shared" ref="I118:I156" si="12">L64</f>
        <v>-174460.75275000001</v>
      </c>
      <c r="J118" s="25">
        <f>'[3]NM and Tay'!J6</f>
        <v>-23820.55</v>
      </c>
      <c r="K118" s="25">
        <f>'[3]NM and Tay'!M6</f>
        <v>114184.56999999999</v>
      </c>
      <c r="L118" s="26">
        <f t="shared" si="9"/>
        <v>-84096.73275000001</v>
      </c>
      <c r="M118" s="28">
        <f t="shared" si="10"/>
        <v>426601.38724999991</v>
      </c>
      <c r="O118" s="30"/>
    </row>
    <row r="119" spans="1:15" x14ac:dyDescent="0.3">
      <c r="A119" s="22" t="s">
        <v>19</v>
      </c>
      <c r="B119" s="23">
        <v>1805</v>
      </c>
      <c r="C119" s="24" t="s">
        <v>20</v>
      </c>
      <c r="D119" s="25">
        <f t="shared" si="11"/>
        <v>3128229.18</v>
      </c>
      <c r="E119" s="25">
        <f>'[3]NM and Tay'!D5</f>
        <v>10950.49</v>
      </c>
      <c r="F119" s="25">
        <f>'[3]NM and Tay'!E5</f>
        <v>0</v>
      </c>
      <c r="G119" s="26">
        <f t="shared" si="8"/>
        <v>3139179.6700000004</v>
      </c>
      <c r="H119" s="27"/>
      <c r="I119" s="25">
        <f t="shared" si="12"/>
        <v>0</v>
      </c>
      <c r="J119" s="25">
        <f>'[3]NM and Tay'!J5</f>
        <v>0</v>
      </c>
      <c r="K119" s="25">
        <f>'[3]NM and Tay'!M5</f>
        <v>0</v>
      </c>
      <c r="L119" s="26">
        <f t="shared" si="9"/>
        <v>0</v>
      </c>
      <c r="M119" s="28">
        <f t="shared" si="10"/>
        <v>3139179.6700000004</v>
      </c>
      <c r="O119" s="30"/>
    </row>
    <row r="120" spans="1:15" x14ac:dyDescent="0.3">
      <c r="A120" s="22">
        <v>47</v>
      </c>
      <c r="B120" s="23">
        <v>1808</v>
      </c>
      <c r="C120" s="24" t="s">
        <v>21</v>
      </c>
      <c r="D120" s="25">
        <f t="shared" si="11"/>
        <v>0</v>
      </c>
      <c r="E120" s="25"/>
      <c r="F120" s="25"/>
      <c r="G120" s="26">
        <f t="shared" si="8"/>
        <v>0</v>
      </c>
      <c r="H120" s="27"/>
      <c r="I120" s="25">
        <f t="shared" si="12"/>
        <v>0</v>
      </c>
      <c r="J120" s="25"/>
      <c r="K120" s="25"/>
      <c r="L120" s="26">
        <f t="shared" si="9"/>
        <v>0</v>
      </c>
      <c r="M120" s="28">
        <f t="shared" si="10"/>
        <v>0</v>
      </c>
      <c r="O120" s="30"/>
    </row>
    <row r="121" spans="1:15" x14ac:dyDescent="0.3">
      <c r="A121" s="22">
        <v>13</v>
      </c>
      <c r="B121" s="23">
        <v>1810</v>
      </c>
      <c r="C121" s="24" t="s">
        <v>22</v>
      </c>
      <c r="D121" s="25">
        <f t="shared" si="11"/>
        <v>0</v>
      </c>
      <c r="E121" s="25"/>
      <c r="F121" s="25"/>
      <c r="G121" s="26">
        <f t="shared" si="8"/>
        <v>0</v>
      </c>
      <c r="H121" s="27"/>
      <c r="I121" s="25">
        <f t="shared" si="12"/>
        <v>0</v>
      </c>
      <c r="J121" s="25"/>
      <c r="K121" s="25"/>
      <c r="L121" s="26">
        <f t="shared" si="9"/>
        <v>0</v>
      </c>
      <c r="M121" s="28">
        <f t="shared" si="10"/>
        <v>0</v>
      </c>
      <c r="O121" s="30"/>
    </row>
    <row r="122" spans="1:15" ht="26.4" x14ac:dyDescent="0.3">
      <c r="A122" s="22">
        <v>47</v>
      </c>
      <c r="B122" s="23">
        <v>1815</v>
      </c>
      <c r="C122" s="24" t="s">
        <v>23</v>
      </c>
      <c r="D122" s="25">
        <f t="shared" si="11"/>
        <v>0</v>
      </c>
      <c r="E122" s="25"/>
      <c r="F122" s="25"/>
      <c r="G122" s="26">
        <f t="shared" si="8"/>
        <v>0</v>
      </c>
      <c r="H122" s="27"/>
      <c r="I122" s="25">
        <f t="shared" si="12"/>
        <v>0</v>
      </c>
      <c r="J122" s="25"/>
      <c r="K122" s="25"/>
      <c r="L122" s="26">
        <f t="shared" si="9"/>
        <v>0</v>
      </c>
      <c r="M122" s="28">
        <f t="shared" si="10"/>
        <v>0</v>
      </c>
      <c r="O122" s="30"/>
    </row>
    <row r="123" spans="1:15" ht="26.4" x14ac:dyDescent="0.3">
      <c r="A123" s="22">
        <v>47</v>
      </c>
      <c r="B123" s="23">
        <v>1820</v>
      </c>
      <c r="C123" s="24" t="s">
        <v>24</v>
      </c>
      <c r="D123" s="25">
        <f t="shared" si="11"/>
        <v>8715132.7600000016</v>
      </c>
      <c r="E123" s="25">
        <f>'[3]NM and Tay'!D7</f>
        <v>29935.690000000002</v>
      </c>
      <c r="F123" s="25">
        <f>'[3]NM and Tay'!E7</f>
        <v>-186158.25999999998</v>
      </c>
      <c r="G123" s="26">
        <f t="shared" si="8"/>
        <v>8558910.1900000013</v>
      </c>
      <c r="H123" s="27"/>
      <c r="I123" s="25">
        <f t="shared" si="12"/>
        <v>-4421065.67</v>
      </c>
      <c r="J123" s="25">
        <f>'[3]NM and Tay'!J7</f>
        <v>-295233.30119999999</v>
      </c>
      <c r="K123" s="25">
        <f>'[3]NM and Tay'!M7</f>
        <v>186654.68</v>
      </c>
      <c r="L123" s="26">
        <f t="shared" si="9"/>
        <v>-4529644.2911999999</v>
      </c>
      <c r="M123" s="28">
        <f t="shared" si="10"/>
        <v>4029265.8988000015</v>
      </c>
      <c r="O123" s="30"/>
    </row>
    <row r="124" spans="1:15" x14ac:dyDescent="0.3">
      <c r="A124" s="22">
        <v>47</v>
      </c>
      <c r="B124" s="23">
        <v>1825</v>
      </c>
      <c r="C124" s="24" t="s">
        <v>25</v>
      </c>
      <c r="D124" s="25">
        <f t="shared" si="11"/>
        <v>0</v>
      </c>
      <c r="E124" s="25"/>
      <c r="F124" s="25"/>
      <c r="G124" s="26">
        <f t="shared" si="8"/>
        <v>0</v>
      </c>
      <c r="H124" s="27"/>
      <c r="I124" s="25">
        <f t="shared" si="12"/>
        <v>0</v>
      </c>
      <c r="J124" s="25"/>
      <c r="K124" s="25"/>
      <c r="L124" s="26">
        <f t="shared" si="9"/>
        <v>0</v>
      </c>
      <c r="M124" s="28">
        <f t="shared" si="10"/>
        <v>0</v>
      </c>
      <c r="O124" s="30"/>
    </row>
    <row r="125" spans="1:15" x14ac:dyDescent="0.3">
      <c r="A125" s="22">
        <v>47</v>
      </c>
      <c r="B125" s="23">
        <v>1830</v>
      </c>
      <c r="C125" s="24" t="s">
        <v>26</v>
      </c>
      <c r="D125" s="25">
        <f t="shared" si="11"/>
        <v>14381533.299999997</v>
      </c>
      <c r="E125" s="25">
        <f>'[3]NM and Tay'!D8</f>
        <v>715498.99</v>
      </c>
      <c r="F125" s="25">
        <f>'[3]NM and Tay'!E8</f>
        <v>-728816.24</v>
      </c>
      <c r="G125" s="26">
        <f t="shared" si="8"/>
        <v>14368216.049999997</v>
      </c>
      <c r="H125" s="27"/>
      <c r="I125" s="25">
        <f t="shared" si="12"/>
        <v>-6899152.4500000002</v>
      </c>
      <c r="J125" s="25">
        <f>'[3]NM and Tay'!J8</f>
        <v>-580686.48840000003</v>
      </c>
      <c r="K125" s="25">
        <f>'[3]NM and Tay'!M8</f>
        <v>728553.38</v>
      </c>
      <c r="L125" s="26">
        <f t="shared" si="9"/>
        <v>-6751285.5584000004</v>
      </c>
      <c r="M125" s="28">
        <f t="shared" si="10"/>
        <v>7616930.4915999966</v>
      </c>
      <c r="O125" s="30"/>
    </row>
    <row r="126" spans="1:15" x14ac:dyDescent="0.3">
      <c r="A126" s="22">
        <v>47</v>
      </c>
      <c r="B126" s="23">
        <v>1835</v>
      </c>
      <c r="C126" s="24" t="s">
        <v>27</v>
      </c>
      <c r="D126" s="25">
        <f t="shared" si="11"/>
        <v>16311778.500000002</v>
      </c>
      <c r="E126" s="25">
        <f>'[3]NM and Tay'!D9</f>
        <v>708008.49</v>
      </c>
      <c r="F126" s="25">
        <f>'[3]NM and Tay'!E9</f>
        <v>-642230.14</v>
      </c>
      <c r="G126" s="26">
        <f t="shared" si="8"/>
        <v>16377556.850000001</v>
      </c>
      <c r="H126" s="27"/>
      <c r="I126" s="25">
        <f t="shared" si="12"/>
        <v>-8019231.7599999998</v>
      </c>
      <c r="J126" s="25">
        <f>'[3]NM and Tay'!J9</f>
        <v>-656411.75000000012</v>
      </c>
      <c r="K126" s="25">
        <f>'[3]NM and Tay'!M9</f>
        <v>639585.14</v>
      </c>
      <c r="L126" s="26">
        <f t="shared" si="9"/>
        <v>-8036058.3700000001</v>
      </c>
      <c r="M126" s="28">
        <f t="shared" si="10"/>
        <v>8341498.4800000014</v>
      </c>
      <c r="O126" s="30"/>
    </row>
    <row r="127" spans="1:15" x14ac:dyDescent="0.3">
      <c r="A127" s="22">
        <v>47</v>
      </c>
      <c r="B127" s="23">
        <v>1840</v>
      </c>
      <c r="C127" s="24" t="s">
        <v>28</v>
      </c>
      <c r="D127" s="25">
        <f t="shared" si="11"/>
        <v>8554786.2800000012</v>
      </c>
      <c r="E127" s="25">
        <f>'[3]NM and Tay'!D10</f>
        <v>42063.51</v>
      </c>
      <c r="F127" s="25">
        <f>'[3]NM and Tay'!E10</f>
        <v>-2011.13</v>
      </c>
      <c r="G127" s="26">
        <f t="shared" si="8"/>
        <v>8594838.6600000001</v>
      </c>
      <c r="H127" s="27"/>
      <c r="I127" s="25">
        <f t="shared" si="12"/>
        <v>-3746883.0299999993</v>
      </c>
      <c r="J127" s="25">
        <f>'[3]NM and Tay'!J10</f>
        <v>-251767.09</v>
      </c>
      <c r="K127" s="25">
        <f>'[3]NM and Tay'!M10</f>
        <v>0</v>
      </c>
      <c r="L127" s="26">
        <f t="shared" si="9"/>
        <v>-3998650.1199999992</v>
      </c>
      <c r="M127" s="28">
        <f t="shared" si="10"/>
        <v>4596188.540000001</v>
      </c>
      <c r="O127" s="30"/>
    </row>
    <row r="128" spans="1:15" x14ac:dyDescent="0.3">
      <c r="A128" s="22">
        <v>47</v>
      </c>
      <c r="B128" s="23">
        <v>1845</v>
      </c>
      <c r="C128" s="24" t="s">
        <v>29</v>
      </c>
      <c r="D128" s="25">
        <f t="shared" si="11"/>
        <v>23996509.949999999</v>
      </c>
      <c r="E128" s="25">
        <f>'[3]NM and Tay'!D11</f>
        <v>791887.76</v>
      </c>
      <c r="F128" s="25">
        <f>'[3]NM and Tay'!E11</f>
        <v>-83708.14</v>
      </c>
      <c r="G128" s="26">
        <f t="shared" si="8"/>
        <v>24704689.57</v>
      </c>
      <c r="H128" s="27"/>
      <c r="I128" s="25">
        <f t="shared" si="12"/>
        <v>-11896222.050000001</v>
      </c>
      <c r="J128" s="25">
        <f>'[3]NM and Tay'!J11</f>
        <v>-1066194.2635999999</v>
      </c>
      <c r="K128" s="25">
        <f>'[3]NM and Tay'!M11</f>
        <v>86388.96</v>
      </c>
      <c r="L128" s="26">
        <f t="shared" si="9"/>
        <v>-12876027.353599999</v>
      </c>
      <c r="M128" s="28">
        <f t="shared" si="10"/>
        <v>11828662.216400001</v>
      </c>
      <c r="O128" s="30"/>
    </row>
    <row r="129" spans="1:15" x14ac:dyDescent="0.3">
      <c r="A129" s="22">
        <v>47</v>
      </c>
      <c r="B129" s="23">
        <v>1850</v>
      </c>
      <c r="C129" s="24" t="s">
        <v>30</v>
      </c>
      <c r="D129" s="25">
        <f t="shared" si="11"/>
        <v>16554822.91</v>
      </c>
      <c r="E129" s="25">
        <f>'[3]NM and Tay'!D12</f>
        <v>1013493.48</v>
      </c>
      <c r="F129" s="25">
        <f>'[3]NM and Tay'!E12</f>
        <v>-406400.29</v>
      </c>
      <c r="G129" s="26">
        <f t="shared" si="8"/>
        <v>17161916.100000001</v>
      </c>
      <c r="H129" s="27"/>
      <c r="I129" s="25">
        <f t="shared" si="12"/>
        <v>-7757766.0500000017</v>
      </c>
      <c r="J129" s="25">
        <f>'[3]NM and Tay'!J12</f>
        <v>-675027.90639999998</v>
      </c>
      <c r="K129" s="25">
        <f>'[3]NM and Tay'!M12</f>
        <v>404445.91</v>
      </c>
      <c r="L129" s="26">
        <f t="shared" si="9"/>
        <v>-8028348.0464000013</v>
      </c>
      <c r="M129" s="28">
        <f t="shared" si="10"/>
        <v>9133568.0536000002</v>
      </c>
      <c r="O129" s="30"/>
    </row>
    <row r="130" spans="1:15" x14ac:dyDescent="0.3">
      <c r="A130" s="22">
        <v>47</v>
      </c>
      <c r="B130" s="23">
        <v>1855</v>
      </c>
      <c r="C130" s="24" t="s">
        <v>31</v>
      </c>
      <c r="D130" s="25">
        <f t="shared" si="11"/>
        <v>8558567.6499999985</v>
      </c>
      <c r="E130" s="25">
        <f>'[3]NM and Tay'!D13</f>
        <v>658807.34</v>
      </c>
      <c r="F130" s="25">
        <f>'[3]NM and Tay'!E13</f>
        <v>-459630.66</v>
      </c>
      <c r="G130" s="26">
        <f t="shared" si="8"/>
        <v>8757744.3299999982</v>
      </c>
      <c r="H130" s="27"/>
      <c r="I130" s="25">
        <f t="shared" si="12"/>
        <v>-1930451.23</v>
      </c>
      <c r="J130" s="25">
        <f>'[3]NM and Tay'!J13</f>
        <v>-347906.26</v>
      </c>
      <c r="K130" s="25">
        <f>'[3]NM and Tay'!M13</f>
        <v>450583.25</v>
      </c>
      <c r="L130" s="26">
        <f t="shared" si="9"/>
        <v>-1827774.2400000002</v>
      </c>
      <c r="M130" s="28">
        <f t="shared" si="10"/>
        <v>6929970.089999998</v>
      </c>
      <c r="O130" s="30"/>
    </row>
    <row r="131" spans="1:15" x14ac:dyDescent="0.3">
      <c r="A131" s="22">
        <v>47</v>
      </c>
      <c r="B131" s="23">
        <v>1860</v>
      </c>
      <c r="C131" s="24" t="s">
        <v>32</v>
      </c>
      <c r="D131" s="25">
        <f t="shared" si="11"/>
        <v>5348028.2300000004</v>
      </c>
      <c r="E131" s="25">
        <f>'[3]NM and Tay'!D14</f>
        <v>13647.15</v>
      </c>
      <c r="F131" s="25">
        <f>'[3]NM and Tay'!E14</f>
        <v>-1581340.81</v>
      </c>
      <c r="G131" s="26">
        <f t="shared" si="8"/>
        <v>3780334.5700000008</v>
      </c>
      <c r="H131" s="27"/>
      <c r="I131" s="25">
        <f t="shared" si="12"/>
        <v>-2664842.5499999998</v>
      </c>
      <c r="J131" s="25">
        <f>'[3]NM and Tay'!J14</f>
        <v>-176445.96000000002</v>
      </c>
      <c r="K131" s="25">
        <f>'[3]NM and Tay'!M14</f>
        <v>1129530.05</v>
      </c>
      <c r="L131" s="26">
        <f t="shared" si="9"/>
        <v>-1711758.4599999997</v>
      </c>
      <c r="M131" s="28">
        <f t="shared" si="10"/>
        <v>2068576.110000001</v>
      </c>
      <c r="O131" s="30"/>
    </row>
    <row r="132" spans="1:15" x14ac:dyDescent="0.3">
      <c r="A132" s="22">
        <v>47</v>
      </c>
      <c r="B132" s="23">
        <v>1860</v>
      </c>
      <c r="C132" s="24" t="s">
        <v>33</v>
      </c>
      <c r="D132" s="25">
        <f t="shared" si="11"/>
        <v>5390414.5300000012</v>
      </c>
      <c r="E132" s="25">
        <f>'[3]NM and Tay'!D15</f>
        <v>1594024.83</v>
      </c>
      <c r="F132" s="25">
        <f>'[3]NM and Tay'!E15</f>
        <v>-51210</v>
      </c>
      <c r="G132" s="26">
        <f t="shared" si="8"/>
        <v>6933229.3600000013</v>
      </c>
      <c r="H132" s="27"/>
      <c r="I132" s="25">
        <f t="shared" si="12"/>
        <v>-1132634.55</v>
      </c>
      <c r="J132" s="25">
        <f>'[3]NM and Tay'!J15</f>
        <v>-403236.59733333334</v>
      </c>
      <c r="K132" s="25">
        <f>'[3]NM and Tay'!M15</f>
        <v>13656</v>
      </c>
      <c r="L132" s="26">
        <f t="shared" si="9"/>
        <v>-1522215.1473333333</v>
      </c>
      <c r="M132" s="28">
        <f t="shared" si="10"/>
        <v>5411014.212666668</v>
      </c>
      <c r="O132" s="30"/>
    </row>
    <row r="133" spans="1:15" x14ac:dyDescent="0.3">
      <c r="A133" s="22" t="s">
        <v>19</v>
      </c>
      <c r="B133" s="23">
        <v>1905</v>
      </c>
      <c r="C133" s="24" t="s">
        <v>20</v>
      </c>
      <c r="D133" s="25">
        <f t="shared" si="11"/>
        <v>0</v>
      </c>
      <c r="E133" s="25"/>
      <c r="F133" s="25"/>
      <c r="G133" s="26">
        <f t="shared" si="8"/>
        <v>0</v>
      </c>
      <c r="H133" s="27"/>
      <c r="I133" s="25">
        <f t="shared" si="12"/>
        <v>0</v>
      </c>
      <c r="J133" s="25"/>
      <c r="K133" s="25"/>
      <c r="L133" s="26">
        <f t="shared" si="9"/>
        <v>0</v>
      </c>
      <c r="M133" s="28">
        <f t="shared" si="10"/>
        <v>0</v>
      </c>
      <c r="O133" s="30"/>
    </row>
    <row r="134" spans="1:15" x14ac:dyDescent="0.3">
      <c r="A134" s="22">
        <v>47</v>
      </c>
      <c r="B134" s="23">
        <v>1908</v>
      </c>
      <c r="C134" s="24" t="s">
        <v>34</v>
      </c>
      <c r="D134" s="25">
        <f t="shared" si="11"/>
        <v>303073.11000000004</v>
      </c>
      <c r="E134" s="25">
        <f>'[3]NM and Tay'!D16</f>
        <v>11951</v>
      </c>
      <c r="F134" s="25">
        <f>'[3]NM and Tay'!E16</f>
        <v>-37414.54</v>
      </c>
      <c r="G134" s="26">
        <f t="shared" si="8"/>
        <v>277609.57000000007</v>
      </c>
      <c r="H134" s="27"/>
      <c r="I134" s="25">
        <f t="shared" si="12"/>
        <v>-100009.04</v>
      </c>
      <c r="J134" s="25">
        <f>'[3]NM and Tay'!J16</f>
        <v>-8092.0811999999996</v>
      </c>
      <c r="K134" s="25">
        <f>'[3]NM and Tay'!M16</f>
        <v>37414.54</v>
      </c>
      <c r="L134" s="26">
        <f t="shared" si="9"/>
        <v>-70686.581199999986</v>
      </c>
      <c r="M134" s="28">
        <f t="shared" si="10"/>
        <v>206922.98880000008</v>
      </c>
      <c r="O134" s="30"/>
    </row>
    <row r="135" spans="1:15" x14ac:dyDescent="0.3">
      <c r="A135" s="22">
        <v>13</v>
      </c>
      <c r="B135" s="23">
        <v>1910</v>
      </c>
      <c r="C135" s="24" t="s">
        <v>22</v>
      </c>
      <c r="D135" s="25">
        <f t="shared" si="11"/>
        <v>934029.50000000012</v>
      </c>
      <c r="E135" s="25">
        <f>'[3]NM and Tay'!D17</f>
        <v>53325.65</v>
      </c>
      <c r="F135" s="25">
        <f>'[3]NM and Tay'!E17</f>
        <v>-38958.959999999999</v>
      </c>
      <c r="G135" s="26">
        <f t="shared" si="8"/>
        <v>948396.19000000018</v>
      </c>
      <c r="H135" s="27"/>
      <c r="I135" s="25">
        <f t="shared" si="12"/>
        <v>-229958.65000000002</v>
      </c>
      <c r="J135" s="25">
        <f>'[3]NM and Tay'!J17</f>
        <v>-187238.71</v>
      </c>
      <c r="K135" s="25">
        <f>'[3]NM and Tay'!M17</f>
        <v>39732.39</v>
      </c>
      <c r="L135" s="26">
        <f t="shared" si="9"/>
        <v>-377464.97</v>
      </c>
      <c r="M135" s="28">
        <f t="shared" si="10"/>
        <v>570931.2200000002</v>
      </c>
      <c r="O135" s="30"/>
    </row>
    <row r="136" spans="1:15" ht="26.4" x14ac:dyDescent="0.3">
      <c r="A136" s="22">
        <v>8</v>
      </c>
      <c r="B136" s="23">
        <v>1915</v>
      </c>
      <c r="C136" s="24" t="s">
        <v>35</v>
      </c>
      <c r="D136" s="25">
        <f t="shared" si="11"/>
        <v>377267.75</v>
      </c>
      <c r="E136" s="25">
        <f>'[3]NM and Tay'!D18</f>
        <v>17335.02</v>
      </c>
      <c r="F136" s="25">
        <f>'[3]NM and Tay'!E18</f>
        <v>-43183.1</v>
      </c>
      <c r="G136" s="26">
        <f t="shared" si="8"/>
        <v>351419.67000000004</v>
      </c>
      <c r="H136" s="27"/>
      <c r="I136" s="25">
        <f t="shared" si="12"/>
        <v>-166149.64999999997</v>
      </c>
      <c r="J136" s="25">
        <f>'[3]NM and Tay'!J18</f>
        <v>-33555.56</v>
      </c>
      <c r="K136" s="25">
        <f>'[3]NM and Tay'!M18</f>
        <v>43178.21</v>
      </c>
      <c r="L136" s="26">
        <f t="shared" si="9"/>
        <v>-156526.99999999997</v>
      </c>
      <c r="M136" s="28">
        <f t="shared" si="10"/>
        <v>194892.67000000007</v>
      </c>
      <c r="O136" s="30"/>
    </row>
    <row r="137" spans="1:15" ht="26.4" x14ac:dyDescent="0.3">
      <c r="A137" s="22">
        <v>8</v>
      </c>
      <c r="B137" s="23">
        <v>1915</v>
      </c>
      <c r="C137" s="24" t="s">
        <v>36</v>
      </c>
      <c r="D137" s="25">
        <f t="shared" si="11"/>
        <v>0</v>
      </c>
      <c r="E137" s="25"/>
      <c r="F137" s="25"/>
      <c r="G137" s="26">
        <f t="shared" si="8"/>
        <v>0</v>
      </c>
      <c r="H137" s="27"/>
      <c r="I137" s="25">
        <f t="shared" si="12"/>
        <v>0</v>
      </c>
      <c r="J137" s="25"/>
      <c r="K137" s="25"/>
      <c r="L137" s="26">
        <f t="shared" si="9"/>
        <v>0</v>
      </c>
      <c r="M137" s="28">
        <f t="shared" si="10"/>
        <v>0</v>
      </c>
      <c r="O137" s="30"/>
    </row>
    <row r="138" spans="1:15" x14ac:dyDescent="0.3">
      <c r="A138" s="22">
        <v>10</v>
      </c>
      <c r="B138" s="23">
        <v>1920</v>
      </c>
      <c r="C138" s="24" t="s">
        <v>37</v>
      </c>
      <c r="D138" s="25">
        <f t="shared" si="11"/>
        <v>446982.53999999992</v>
      </c>
      <c r="E138" s="25">
        <f>'[3]NM and Tay'!D19</f>
        <v>159188.32999999999</v>
      </c>
      <c r="F138" s="25">
        <f>'[3]NM and Tay'!E19</f>
        <v>-66565.7</v>
      </c>
      <c r="G138" s="26">
        <f t="shared" si="8"/>
        <v>539605.16999999993</v>
      </c>
      <c r="H138" s="27"/>
      <c r="I138" s="25">
        <f t="shared" si="12"/>
        <v>-283405.07000000007</v>
      </c>
      <c r="J138" s="25">
        <f>'[3]NM and Tay'!J19</f>
        <v>-69977.23</v>
      </c>
      <c r="K138" s="25">
        <f>'[3]NM and Tay'!M19</f>
        <v>59521.570000000007</v>
      </c>
      <c r="L138" s="26">
        <f t="shared" si="9"/>
        <v>-293860.73000000004</v>
      </c>
      <c r="M138" s="28">
        <f t="shared" si="10"/>
        <v>245744.43999999989</v>
      </c>
      <c r="O138" s="30"/>
    </row>
    <row r="139" spans="1:15" ht="26.4" x14ac:dyDescent="0.3">
      <c r="A139" s="22">
        <v>45</v>
      </c>
      <c r="B139" s="23">
        <v>1920</v>
      </c>
      <c r="C139" s="24" t="s">
        <v>38</v>
      </c>
      <c r="D139" s="25">
        <f t="shared" si="11"/>
        <v>0</v>
      </c>
      <c r="E139" s="25"/>
      <c r="F139" s="25"/>
      <c r="G139" s="26">
        <f t="shared" si="8"/>
        <v>0</v>
      </c>
      <c r="H139" s="27"/>
      <c r="I139" s="25">
        <f t="shared" si="12"/>
        <v>0</v>
      </c>
      <c r="J139" s="25"/>
      <c r="K139" s="25"/>
      <c r="L139" s="26">
        <f t="shared" si="9"/>
        <v>0</v>
      </c>
      <c r="M139" s="28">
        <f t="shared" si="10"/>
        <v>0</v>
      </c>
      <c r="O139" s="30"/>
    </row>
    <row r="140" spans="1:15" ht="26.4" x14ac:dyDescent="0.3">
      <c r="A140" s="22">
        <v>45.1</v>
      </c>
      <c r="B140" s="23">
        <v>1920</v>
      </c>
      <c r="C140" s="24" t="s">
        <v>39</v>
      </c>
      <c r="D140" s="25">
        <f t="shared" si="11"/>
        <v>0</v>
      </c>
      <c r="E140" s="25"/>
      <c r="F140" s="25"/>
      <c r="G140" s="26">
        <f t="shared" si="8"/>
        <v>0</v>
      </c>
      <c r="H140" s="27"/>
      <c r="I140" s="25">
        <f t="shared" si="12"/>
        <v>0</v>
      </c>
      <c r="J140" s="25"/>
      <c r="K140" s="25"/>
      <c r="L140" s="26">
        <f t="shared" si="9"/>
        <v>0</v>
      </c>
      <c r="M140" s="28">
        <f t="shared" si="10"/>
        <v>0</v>
      </c>
      <c r="O140" s="30"/>
    </row>
    <row r="141" spans="1:15" x14ac:dyDescent="0.3">
      <c r="A141" s="22">
        <v>10</v>
      </c>
      <c r="B141" s="23">
        <v>1930</v>
      </c>
      <c r="C141" s="24" t="s">
        <v>40</v>
      </c>
      <c r="D141" s="25">
        <f t="shared" si="11"/>
        <v>2599527.4300000006</v>
      </c>
      <c r="E141" s="25">
        <f>'[3]NM and Tay'!D21</f>
        <v>123209.51999999999</v>
      </c>
      <c r="F141" s="25">
        <f>'[3]NM and Tay'!E21</f>
        <v>-265610.57</v>
      </c>
      <c r="G141" s="26">
        <f t="shared" si="8"/>
        <v>2457126.3800000008</v>
      </c>
      <c r="H141" s="27"/>
      <c r="I141" s="25">
        <f t="shared" si="12"/>
        <v>-1521459.4300000004</v>
      </c>
      <c r="J141" s="25">
        <f>'[3]NM and Tay'!J21</f>
        <v>-323386.67000000004</v>
      </c>
      <c r="K141" s="25">
        <f>'[3]NM and Tay'!M21</f>
        <v>267870.56</v>
      </c>
      <c r="L141" s="26">
        <f t="shared" si="9"/>
        <v>-1576975.5400000005</v>
      </c>
      <c r="M141" s="28">
        <f t="shared" si="10"/>
        <v>880150.84000000032</v>
      </c>
      <c r="O141" s="30"/>
    </row>
    <row r="142" spans="1:15" x14ac:dyDescent="0.3">
      <c r="A142" s="22">
        <v>8</v>
      </c>
      <c r="B142" s="23">
        <v>1935</v>
      </c>
      <c r="C142" s="24" t="s">
        <v>41</v>
      </c>
      <c r="D142" s="25">
        <f t="shared" si="11"/>
        <v>86717.400000000023</v>
      </c>
      <c r="E142" s="25">
        <f>'[3]NM and Tay'!D22</f>
        <v>0</v>
      </c>
      <c r="F142" s="25">
        <f>'[3]NM and Tay'!E22</f>
        <v>-6384.82</v>
      </c>
      <c r="G142" s="26">
        <f t="shared" si="8"/>
        <v>80332.580000000016</v>
      </c>
      <c r="H142" s="27"/>
      <c r="I142" s="25">
        <f t="shared" si="12"/>
        <v>-60042.30000000001</v>
      </c>
      <c r="J142" s="25">
        <f>'[3]NM and Tay'!J22</f>
        <v>-7475.11</v>
      </c>
      <c r="K142" s="25">
        <f>'[3]NM and Tay'!M22</f>
        <v>6384.82</v>
      </c>
      <c r="L142" s="26">
        <f t="shared" si="9"/>
        <v>-61132.590000000004</v>
      </c>
      <c r="M142" s="28">
        <f t="shared" si="10"/>
        <v>19199.990000000013</v>
      </c>
      <c r="O142" s="30"/>
    </row>
    <row r="143" spans="1:15" x14ac:dyDescent="0.3">
      <c r="A143" s="22">
        <v>8</v>
      </c>
      <c r="B143" s="23">
        <v>1940</v>
      </c>
      <c r="C143" s="24" t="s">
        <v>42</v>
      </c>
      <c r="D143" s="25">
        <f t="shared" si="11"/>
        <v>263076.20999999996</v>
      </c>
      <c r="E143" s="25">
        <f>'[3]NM and Tay'!D23</f>
        <v>14551.96</v>
      </c>
      <c r="F143" s="25">
        <f>'[3]NM and Tay'!E23</f>
        <v>-41614.47</v>
      </c>
      <c r="G143" s="26">
        <f t="shared" si="8"/>
        <v>236013.69999999998</v>
      </c>
      <c r="H143" s="27"/>
      <c r="I143" s="25">
        <f t="shared" si="12"/>
        <v>-142331.91000000009</v>
      </c>
      <c r="J143" s="25">
        <f>'[3]NM and Tay'!J23</f>
        <v>-18942.690999999999</v>
      </c>
      <c r="K143" s="25">
        <f>'[3]NM and Tay'!M23</f>
        <v>35434.21</v>
      </c>
      <c r="L143" s="26">
        <f t="shared" si="9"/>
        <v>-125840.39100000009</v>
      </c>
      <c r="M143" s="28">
        <f t="shared" si="10"/>
        <v>110173.30899999989</v>
      </c>
      <c r="O143" s="30"/>
    </row>
    <row r="144" spans="1:15" x14ac:dyDescent="0.3">
      <c r="A144" s="22">
        <v>8</v>
      </c>
      <c r="B144" s="23">
        <v>1945</v>
      </c>
      <c r="C144" s="24" t="s">
        <v>43</v>
      </c>
      <c r="D144" s="25">
        <f t="shared" si="11"/>
        <v>100319.98000000001</v>
      </c>
      <c r="E144" s="25">
        <f>'[3]NM and Tay'!D24</f>
        <v>0</v>
      </c>
      <c r="F144" s="25">
        <f>'[3]NM and Tay'!E24</f>
        <v>0</v>
      </c>
      <c r="G144" s="26">
        <f t="shared" si="8"/>
        <v>100319.98000000001</v>
      </c>
      <c r="H144" s="27"/>
      <c r="I144" s="25">
        <f t="shared" si="12"/>
        <v>-49220.07</v>
      </c>
      <c r="J144" s="25">
        <f>'[3]NM and Tay'!J24</f>
        <v>-9738.2900000000009</v>
      </c>
      <c r="K144" s="25">
        <f>'[3]NM and Tay'!M24</f>
        <v>0</v>
      </c>
      <c r="L144" s="26">
        <f t="shared" si="9"/>
        <v>-58958.36</v>
      </c>
      <c r="M144" s="28">
        <f t="shared" si="10"/>
        <v>41361.62000000001</v>
      </c>
      <c r="O144" s="30"/>
    </row>
    <row r="145" spans="1:16" x14ac:dyDescent="0.3">
      <c r="A145" s="22">
        <v>8</v>
      </c>
      <c r="B145" s="23">
        <v>1950</v>
      </c>
      <c r="C145" s="24" t="s">
        <v>44</v>
      </c>
      <c r="D145" s="25">
        <f t="shared" si="11"/>
        <v>0</v>
      </c>
      <c r="E145" s="25"/>
      <c r="F145" s="25"/>
      <c r="G145" s="26">
        <f t="shared" si="8"/>
        <v>0</v>
      </c>
      <c r="H145" s="27"/>
      <c r="I145" s="25">
        <f t="shared" si="12"/>
        <v>0</v>
      </c>
      <c r="J145" s="25"/>
      <c r="K145" s="25"/>
      <c r="L145" s="26">
        <f t="shared" si="9"/>
        <v>0</v>
      </c>
      <c r="M145" s="28">
        <f t="shared" si="10"/>
        <v>0</v>
      </c>
      <c r="O145" s="30"/>
    </row>
    <row r="146" spans="1:16" x14ac:dyDescent="0.3">
      <c r="A146" s="22">
        <v>8</v>
      </c>
      <c r="B146" s="23">
        <v>1955</v>
      </c>
      <c r="C146" s="24" t="s">
        <v>45</v>
      </c>
      <c r="D146" s="25">
        <f t="shared" si="11"/>
        <v>0</v>
      </c>
      <c r="E146" s="25"/>
      <c r="F146" s="25"/>
      <c r="G146" s="26">
        <f t="shared" si="8"/>
        <v>0</v>
      </c>
      <c r="H146" s="27"/>
      <c r="I146" s="25">
        <f t="shared" si="12"/>
        <v>0</v>
      </c>
      <c r="J146" s="25"/>
      <c r="K146" s="25"/>
      <c r="L146" s="26">
        <f t="shared" si="9"/>
        <v>0</v>
      </c>
      <c r="M146" s="28">
        <f t="shared" si="10"/>
        <v>0</v>
      </c>
      <c r="O146" s="30"/>
    </row>
    <row r="147" spans="1:16" ht="26.4" x14ac:dyDescent="0.3">
      <c r="A147" s="22">
        <v>8</v>
      </c>
      <c r="B147" s="23">
        <v>1955</v>
      </c>
      <c r="C147" s="24" t="s">
        <v>46</v>
      </c>
      <c r="D147" s="25">
        <f t="shared" si="11"/>
        <v>0</v>
      </c>
      <c r="E147" s="25"/>
      <c r="F147" s="25"/>
      <c r="G147" s="26">
        <f t="shared" si="8"/>
        <v>0</v>
      </c>
      <c r="H147" s="27"/>
      <c r="I147" s="25">
        <f t="shared" si="12"/>
        <v>0</v>
      </c>
      <c r="J147" s="25"/>
      <c r="K147" s="25"/>
      <c r="L147" s="26">
        <f t="shared" si="9"/>
        <v>0</v>
      </c>
      <c r="M147" s="28">
        <f t="shared" si="10"/>
        <v>0</v>
      </c>
      <c r="O147" s="30"/>
    </row>
    <row r="148" spans="1:16" x14ac:dyDescent="0.3">
      <c r="A148" s="22">
        <v>8</v>
      </c>
      <c r="B148" s="23">
        <v>1960</v>
      </c>
      <c r="C148" s="24" t="s">
        <v>47</v>
      </c>
      <c r="D148" s="25">
        <f t="shared" si="11"/>
        <v>0</v>
      </c>
      <c r="E148" s="25"/>
      <c r="F148" s="25"/>
      <c r="G148" s="26">
        <f t="shared" si="8"/>
        <v>0</v>
      </c>
      <c r="H148" s="27"/>
      <c r="I148" s="25">
        <f t="shared" si="12"/>
        <v>0</v>
      </c>
      <c r="J148" s="25"/>
      <c r="K148" s="25"/>
      <c r="L148" s="26">
        <f t="shared" si="9"/>
        <v>0</v>
      </c>
      <c r="M148" s="28">
        <f t="shared" si="10"/>
        <v>0</v>
      </c>
      <c r="O148" s="30"/>
    </row>
    <row r="149" spans="1:16" ht="26.4" x14ac:dyDescent="0.3">
      <c r="A149" s="31">
        <v>47</v>
      </c>
      <c r="B149" s="23">
        <v>1970</v>
      </c>
      <c r="C149" s="24" t="s">
        <v>48</v>
      </c>
      <c r="D149" s="25">
        <f t="shared" si="11"/>
        <v>0</v>
      </c>
      <c r="E149" s="25"/>
      <c r="F149" s="25"/>
      <c r="G149" s="26">
        <f t="shared" si="8"/>
        <v>0</v>
      </c>
      <c r="H149" s="27"/>
      <c r="I149" s="25">
        <f t="shared" si="12"/>
        <v>0</v>
      </c>
      <c r="J149" s="25"/>
      <c r="K149" s="25"/>
      <c r="L149" s="26">
        <f t="shared" si="9"/>
        <v>0</v>
      </c>
      <c r="M149" s="28">
        <f t="shared" si="10"/>
        <v>0</v>
      </c>
      <c r="O149" s="30"/>
    </row>
    <row r="150" spans="1:16" ht="26.4" x14ac:dyDescent="0.3">
      <c r="A150" s="22">
        <v>47</v>
      </c>
      <c r="B150" s="23">
        <v>1975</v>
      </c>
      <c r="C150" s="24" t="s">
        <v>49</v>
      </c>
      <c r="D150" s="25">
        <f t="shared" si="11"/>
        <v>0</v>
      </c>
      <c r="E150" s="25"/>
      <c r="F150" s="25"/>
      <c r="G150" s="26">
        <f t="shared" si="8"/>
        <v>0</v>
      </c>
      <c r="H150" s="27"/>
      <c r="I150" s="25">
        <f t="shared" si="12"/>
        <v>0</v>
      </c>
      <c r="J150" s="25"/>
      <c r="K150" s="25"/>
      <c r="L150" s="26">
        <f t="shared" si="9"/>
        <v>0</v>
      </c>
      <c r="M150" s="28">
        <f t="shared" si="10"/>
        <v>0</v>
      </c>
      <c r="O150" s="30"/>
    </row>
    <row r="151" spans="1:16" x14ac:dyDescent="0.3">
      <c r="A151" s="22">
        <v>47</v>
      </c>
      <c r="B151" s="23">
        <v>1980</v>
      </c>
      <c r="C151" s="24" t="s">
        <v>50</v>
      </c>
      <c r="D151" s="25">
        <f t="shared" si="11"/>
        <v>429269.33999999997</v>
      </c>
      <c r="E151" s="25">
        <f>'[3]NM and Tay'!D25</f>
        <v>0</v>
      </c>
      <c r="F151" s="25">
        <f>'[3]NM and Tay'!E25</f>
        <v>0</v>
      </c>
      <c r="G151" s="26">
        <f t="shared" si="8"/>
        <v>429269.33999999997</v>
      </c>
      <c r="H151" s="27"/>
      <c r="I151" s="25">
        <f t="shared" si="12"/>
        <v>-283350.98</v>
      </c>
      <c r="J151" s="25">
        <f>'[3]NM and Tay'!J25</f>
        <v>-27657.69</v>
      </c>
      <c r="K151" s="25">
        <f>'[3]NM and Tay'!M25</f>
        <v>0</v>
      </c>
      <c r="L151" s="26">
        <f t="shared" si="9"/>
        <v>-311008.67</v>
      </c>
      <c r="M151" s="28">
        <f t="shared" si="10"/>
        <v>118260.66999999998</v>
      </c>
      <c r="O151" s="30"/>
    </row>
    <row r="152" spans="1:16" x14ac:dyDescent="0.3">
      <c r="A152" s="22">
        <v>47</v>
      </c>
      <c r="B152" s="23">
        <v>1985</v>
      </c>
      <c r="C152" s="24" t="s">
        <v>51</v>
      </c>
      <c r="D152" s="25">
        <f t="shared" si="11"/>
        <v>23051.739999999998</v>
      </c>
      <c r="E152" s="25">
        <f>'[3]NM and Tay'!D26</f>
        <v>0</v>
      </c>
      <c r="F152" s="25">
        <f>'[3]NM and Tay'!E26</f>
        <v>-23051.739999999998</v>
      </c>
      <c r="G152" s="26">
        <f t="shared" si="8"/>
        <v>0</v>
      </c>
      <c r="H152" s="27"/>
      <c r="I152" s="25">
        <f t="shared" si="12"/>
        <v>-23052.21</v>
      </c>
      <c r="J152" s="25">
        <f>'[3]NM and Tay'!J26</f>
        <v>0</v>
      </c>
      <c r="K152" s="25">
        <f>'[3]NM and Tay'!M26</f>
        <v>23052.21</v>
      </c>
      <c r="L152" s="26">
        <f t="shared" si="9"/>
        <v>0</v>
      </c>
      <c r="M152" s="28">
        <f t="shared" si="10"/>
        <v>0</v>
      </c>
      <c r="O152" s="30"/>
    </row>
    <row r="153" spans="1:16" x14ac:dyDescent="0.3">
      <c r="A153" s="31">
        <v>47</v>
      </c>
      <c r="B153" s="23">
        <v>1990</v>
      </c>
      <c r="C153" s="32" t="s">
        <v>52</v>
      </c>
      <c r="D153" s="25">
        <f t="shared" si="11"/>
        <v>0</v>
      </c>
      <c r="E153" s="25"/>
      <c r="F153" s="25"/>
      <c r="G153" s="26">
        <f t="shared" si="8"/>
        <v>0</v>
      </c>
      <c r="H153" s="27"/>
      <c r="I153" s="25">
        <f t="shared" si="12"/>
        <v>0</v>
      </c>
      <c r="J153" s="25"/>
      <c r="K153" s="25"/>
      <c r="L153" s="26">
        <f t="shared" si="9"/>
        <v>0</v>
      </c>
      <c r="M153" s="28">
        <f t="shared" si="10"/>
        <v>0</v>
      </c>
      <c r="O153" s="30"/>
    </row>
    <row r="154" spans="1:16" x14ac:dyDescent="0.3">
      <c r="A154" s="22">
        <v>47</v>
      </c>
      <c r="B154" s="23">
        <v>1995</v>
      </c>
      <c r="C154" s="24" t="s">
        <v>53</v>
      </c>
      <c r="D154" s="25">
        <f t="shared" si="11"/>
        <v>-19059627.5</v>
      </c>
      <c r="E154" s="25">
        <f>'[3]NM and Tay'!D27</f>
        <v>-1239904.78</v>
      </c>
      <c r="F154" s="25">
        <f>'[3]NM and Tay'!E27</f>
        <v>12717.92</v>
      </c>
      <c r="G154" s="26">
        <f t="shared" si="8"/>
        <v>-20286814.359999999</v>
      </c>
      <c r="H154" s="27"/>
      <c r="I154" s="25">
        <f t="shared" si="12"/>
        <v>4625177.1999999993</v>
      </c>
      <c r="J154" s="25">
        <f>'[3]NM and Tay'!J27</f>
        <v>782676.41</v>
      </c>
      <c r="K154" s="25">
        <f>'[3]NM and Tay'!M27</f>
        <v>3708.43</v>
      </c>
      <c r="L154" s="26">
        <f t="shared" si="9"/>
        <v>5411562.0399999991</v>
      </c>
      <c r="M154" s="28">
        <f t="shared" si="10"/>
        <v>-14875252.32</v>
      </c>
      <c r="O154" s="30"/>
    </row>
    <row r="155" spans="1:16" ht="15.6" x14ac:dyDescent="0.3">
      <c r="A155" s="22">
        <v>47</v>
      </c>
      <c r="B155" s="23">
        <v>2440</v>
      </c>
      <c r="C155" s="24" t="s">
        <v>62</v>
      </c>
      <c r="D155" s="25">
        <f t="shared" si="11"/>
        <v>0</v>
      </c>
      <c r="E155" s="34"/>
      <c r="F155" s="34"/>
      <c r="G155" s="26">
        <f t="shared" si="8"/>
        <v>0</v>
      </c>
      <c r="I155" s="25">
        <f t="shared" si="12"/>
        <v>0</v>
      </c>
      <c r="J155" s="34"/>
      <c r="K155" s="34"/>
      <c r="L155" s="26">
        <f t="shared" si="9"/>
        <v>0</v>
      </c>
      <c r="M155" s="28">
        <f t="shared" si="10"/>
        <v>0</v>
      </c>
      <c r="O155" s="30"/>
    </row>
    <row r="156" spans="1:16" x14ac:dyDescent="0.3">
      <c r="A156" s="35"/>
      <c r="B156" s="35"/>
      <c r="C156" s="36"/>
      <c r="D156" s="25">
        <f t="shared" si="11"/>
        <v>0</v>
      </c>
      <c r="E156" s="34">
        <v>0</v>
      </c>
      <c r="F156" s="34">
        <v>0</v>
      </c>
      <c r="G156" s="26">
        <f t="shared" si="8"/>
        <v>0</v>
      </c>
      <c r="I156" s="25">
        <f t="shared" si="12"/>
        <v>0</v>
      </c>
      <c r="J156" s="34">
        <v>0</v>
      </c>
      <c r="K156" s="34">
        <v>0</v>
      </c>
      <c r="L156" s="26">
        <f t="shared" si="9"/>
        <v>0</v>
      </c>
      <c r="M156" s="28">
        <f t="shared" si="10"/>
        <v>0</v>
      </c>
      <c r="O156" s="30"/>
    </row>
    <row r="157" spans="1:16" x14ac:dyDescent="0.3">
      <c r="A157" s="35"/>
      <c r="B157" s="35"/>
      <c r="C157" s="37" t="s">
        <v>55</v>
      </c>
      <c r="D157" s="38">
        <f>SUM(D117:D156)</f>
        <v>98828350.770000011</v>
      </c>
      <c r="E157" s="38">
        <f>SUM(E117:E156)</f>
        <v>5192679.68</v>
      </c>
      <c r="F157" s="38">
        <f>SUM(F117:F156)</f>
        <v>-4864048.0200000005</v>
      </c>
      <c r="G157" s="38">
        <f>SUM(G117:G156)</f>
        <v>99156982.429999992</v>
      </c>
      <c r="H157" s="38"/>
      <c r="I157" s="38">
        <f>SUM(I117:I156)</f>
        <v>-47326296.432749987</v>
      </c>
      <c r="J157" s="38">
        <f>SUM(J117:J156)</f>
        <v>-4587716.4811333334</v>
      </c>
      <c r="K157" s="38">
        <f>SUM(K117:K156)</f>
        <v>4382755.1399999997</v>
      </c>
      <c r="L157" s="38">
        <f>SUM(L117:L156)</f>
        <v>-47531257.77388335</v>
      </c>
      <c r="M157" s="38">
        <f>SUM(M117:M156)</f>
        <v>51625724.656116664</v>
      </c>
      <c r="O157" s="30"/>
      <c r="P157" s="30"/>
    </row>
    <row r="158" spans="1:16" ht="38.4" x14ac:dyDescent="0.3">
      <c r="A158" s="35"/>
      <c r="B158" s="35"/>
      <c r="C158" s="39" t="s">
        <v>56</v>
      </c>
      <c r="D158" s="40"/>
      <c r="E158" s="40"/>
      <c r="F158" s="40"/>
      <c r="G158" s="26">
        <v>0</v>
      </c>
      <c r="I158" s="40"/>
      <c r="J158" s="40"/>
      <c r="K158" s="40"/>
      <c r="L158" s="26">
        <v>0</v>
      </c>
      <c r="M158" s="28">
        <v>0</v>
      </c>
    </row>
    <row r="159" spans="1:16" ht="26.4" x14ac:dyDescent="0.3">
      <c r="A159" s="35"/>
      <c r="B159" s="35"/>
      <c r="C159" s="41" t="s">
        <v>57</v>
      </c>
      <c r="D159" s="40"/>
      <c r="E159" s="40"/>
      <c r="F159" s="40"/>
      <c r="G159" s="26">
        <v>0</v>
      </c>
      <c r="I159" s="40"/>
      <c r="J159" s="40"/>
      <c r="K159" s="40"/>
      <c r="L159" s="26">
        <v>0</v>
      </c>
      <c r="M159" s="28">
        <v>0</v>
      </c>
    </row>
    <row r="160" spans="1:16" x14ac:dyDescent="0.3">
      <c r="A160" s="35"/>
      <c r="B160" s="35"/>
      <c r="C160" s="37" t="s">
        <v>58</v>
      </c>
      <c r="D160" s="38">
        <f>SUM(D157:D159)</f>
        <v>98828350.770000011</v>
      </c>
      <c r="E160" s="38">
        <f>SUM(E157:E159)</f>
        <v>5192679.68</v>
      </c>
      <c r="F160" s="38">
        <f>SUM(F157:F159)</f>
        <v>-4864048.0200000005</v>
      </c>
      <c r="G160" s="38">
        <f>SUM(G157:G159)</f>
        <v>99156982.429999992</v>
      </c>
      <c r="H160" s="38"/>
      <c r="I160" s="38">
        <f>SUM(I157:I159)</f>
        <v>-47326296.432749987</v>
      </c>
      <c r="J160" s="38">
        <f>SUM(J157:J159)</f>
        <v>-4587716.4811333334</v>
      </c>
      <c r="K160" s="38">
        <f>SUM(K157:K159)</f>
        <v>4382755.1399999997</v>
      </c>
      <c r="L160" s="38">
        <f>SUM(L157:L159)</f>
        <v>-47531257.77388335</v>
      </c>
      <c r="M160" s="38">
        <f>SUM(M157:M159)</f>
        <v>51625724.656116664</v>
      </c>
    </row>
    <row r="161" spans="1:27" ht="16.2" x14ac:dyDescent="0.3">
      <c r="A161" s="35"/>
      <c r="B161" s="35"/>
      <c r="C161" s="42" t="s">
        <v>63</v>
      </c>
      <c r="D161" s="43"/>
      <c r="E161" s="43"/>
      <c r="F161" s="43"/>
      <c r="G161" s="43"/>
      <c r="H161" s="43"/>
      <c r="I161" s="44"/>
      <c r="J161" s="40"/>
      <c r="K161" s="6"/>
      <c r="L161" s="45"/>
    </row>
    <row r="162" spans="1:27" x14ac:dyDescent="0.3">
      <c r="A162" s="35"/>
      <c r="B162" s="35"/>
      <c r="C162" s="42" t="s">
        <v>60</v>
      </c>
      <c r="D162" s="43"/>
      <c r="E162" s="43"/>
      <c r="F162" s="43"/>
      <c r="G162" s="43"/>
      <c r="H162" s="43"/>
      <c r="I162" s="44"/>
      <c r="J162" s="38">
        <f>J160+J161</f>
        <v>-4587716.4811333334</v>
      </c>
      <c r="K162" s="6"/>
      <c r="L162" s="45"/>
      <c r="M162" s="46"/>
    </row>
    <row r="163" spans="1:27" x14ac:dyDescent="0.3">
      <c r="M163" s="46"/>
    </row>
    <row r="165" spans="1:27" s="29" customFormat="1" ht="17.399999999999999" x14ac:dyDescent="0.3">
      <c r="A165" s="2" t="s">
        <v>1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47"/>
      <c r="O165" s="47"/>
      <c r="S165"/>
      <c r="T165"/>
      <c r="U165"/>
      <c r="V165"/>
      <c r="W165"/>
      <c r="X165"/>
      <c r="Y165"/>
      <c r="Z165"/>
      <c r="AA165"/>
    </row>
    <row r="166" spans="1:27" s="29" customFormat="1" ht="17.399999999999999" x14ac:dyDescent="0.3">
      <c r="A166" s="2" t="s">
        <v>2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47"/>
      <c r="O166" s="47"/>
      <c r="S166"/>
      <c r="T166"/>
      <c r="U166"/>
      <c r="V166"/>
      <c r="W166"/>
      <c r="X166"/>
      <c r="Y166"/>
      <c r="Z166"/>
      <c r="AA166"/>
    </row>
    <row r="167" spans="1:27" x14ac:dyDescent="0.3">
      <c r="E167" s="3" t="s">
        <v>3</v>
      </c>
      <c r="F167" s="48" t="s">
        <v>64</v>
      </c>
      <c r="H167" s="6"/>
    </row>
    <row r="168" spans="1:27" x14ac:dyDescent="0.3">
      <c r="C168" s="6"/>
      <c r="E168" s="3" t="s">
        <v>5</v>
      </c>
      <c r="F168" s="7">
        <v>2012</v>
      </c>
      <c r="G168" s="8"/>
    </row>
    <row r="169" spans="1:27" x14ac:dyDescent="0.3">
      <c r="D169" s="9" t="s">
        <v>6</v>
      </c>
      <c r="E169" s="10"/>
      <c r="F169" s="10"/>
      <c r="G169" s="11"/>
      <c r="I169" s="12"/>
      <c r="J169" s="13" t="s">
        <v>7</v>
      </c>
      <c r="K169" s="13"/>
      <c r="L169" s="14"/>
      <c r="M169" s="6"/>
      <c r="P169"/>
      <c r="Q169"/>
      <c r="R169"/>
    </row>
    <row r="170" spans="1:27" ht="27" x14ac:dyDescent="0.3">
      <c r="A170" s="15" t="s">
        <v>8</v>
      </c>
      <c r="B170" s="15" t="s">
        <v>9</v>
      </c>
      <c r="C170" s="16" t="s">
        <v>10</v>
      </c>
      <c r="D170" s="15" t="s">
        <v>11</v>
      </c>
      <c r="E170" s="17" t="s">
        <v>12</v>
      </c>
      <c r="F170" s="17" t="s">
        <v>13</v>
      </c>
      <c r="G170" s="15" t="s">
        <v>14</v>
      </c>
      <c r="H170" s="18"/>
      <c r="I170" s="19" t="s">
        <v>11</v>
      </c>
      <c r="J170" s="20" t="s">
        <v>12</v>
      </c>
      <c r="K170" s="20" t="s">
        <v>13</v>
      </c>
      <c r="L170" s="21" t="s">
        <v>14</v>
      </c>
      <c r="M170" s="15" t="s">
        <v>15</v>
      </c>
      <c r="P170"/>
      <c r="Q170"/>
      <c r="R170"/>
    </row>
    <row r="171" spans="1:27" ht="26.4" x14ac:dyDescent="0.3">
      <c r="A171" s="22">
        <v>12</v>
      </c>
      <c r="B171" s="23">
        <v>1611</v>
      </c>
      <c r="C171" s="24" t="s">
        <v>16</v>
      </c>
      <c r="D171" s="25">
        <v>1136391.1499999997</v>
      </c>
      <c r="E171" s="34">
        <v>136843.37</v>
      </c>
      <c r="F171" s="34">
        <v>-388689.6</v>
      </c>
      <c r="G171" s="26">
        <f t="shared" ref="G171:G210" si="13">D171+E171+F171</f>
        <v>884544.91999999958</v>
      </c>
      <c r="H171" s="27"/>
      <c r="I171" s="33">
        <v>-544506.58000000007</v>
      </c>
      <c r="J171" s="34">
        <v>-215730.57</v>
      </c>
      <c r="K171" s="34">
        <v>388689.6</v>
      </c>
      <c r="L171" s="26">
        <f t="shared" ref="L171:L210" si="14">I171+J171+K171</f>
        <v>-371547.55000000016</v>
      </c>
      <c r="M171" s="28">
        <f t="shared" ref="M171:M210" si="15">G171+L171</f>
        <v>512997.36999999941</v>
      </c>
      <c r="N171" s="30"/>
      <c r="O171" s="30"/>
      <c r="P171"/>
      <c r="Q171"/>
      <c r="R171"/>
    </row>
    <row r="172" spans="1:27" ht="26.4" x14ac:dyDescent="0.3">
      <c r="A172" s="22" t="s">
        <v>17</v>
      </c>
      <c r="B172" s="23">
        <v>1612</v>
      </c>
      <c r="C172" s="24" t="s">
        <v>18</v>
      </c>
      <c r="D172" s="25">
        <v>510698.12</v>
      </c>
      <c r="E172" s="34">
        <v>0</v>
      </c>
      <c r="F172" s="34">
        <v>0</v>
      </c>
      <c r="G172" s="26">
        <f t="shared" si="13"/>
        <v>510698.12</v>
      </c>
      <c r="H172" s="27"/>
      <c r="I172" s="33">
        <v>-84096.76999999999</v>
      </c>
      <c r="J172" s="34">
        <v>-16350.47</v>
      </c>
      <c r="K172" s="34">
        <v>0</v>
      </c>
      <c r="L172" s="26">
        <f t="shared" si="14"/>
        <v>-100447.23999999999</v>
      </c>
      <c r="M172" s="28">
        <f t="shared" si="15"/>
        <v>410250.88</v>
      </c>
      <c r="N172" s="30"/>
      <c r="O172" s="30"/>
      <c r="P172"/>
      <c r="Q172"/>
      <c r="R172"/>
    </row>
    <row r="173" spans="1:27" x14ac:dyDescent="0.3">
      <c r="A173" s="22" t="s">
        <v>19</v>
      </c>
      <c r="B173" s="23">
        <v>1805</v>
      </c>
      <c r="C173" s="24" t="s">
        <v>20</v>
      </c>
      <c r="D173" s="25">
        <v>3139179.6700000004</v>
      </c>
      <c r="E173" s="34">
        <v>1836821.21</v>
      </c>
      <c r="F173" s="34">
        <v>-1366609.84</v>
      </c>
      <c r="G173" s="26">
        <f t="shared" si="13"/>
        <v>3609391.040000001</v>
      </c>
      <c r="H173" s="27"/>
      <c r="I173" s="33">
        <v>0</v>
      </c>
      <c r="J173" s="34">
        <v>0</v>
      </c>
      <c r="K173" s="34">
        <v>0</v>
      </c>
      <c r="L173" s="26">
        <f t="shared" si="14"/>
        <v>0</v>
      </c>
      <c r="M173" s="28">
        <f t="shared" si="15"/>
        <v>3609391.040000001</v>
      </c>
      <c r="N173" s="30"/>
      <c r="O173" s="30"/>
    </row>
    <row r="174" spans="1:27" x14ac:dyDescent="0.3">
      <c r="A174" s="22">
        <v>47</v>
      </c>
      <c r="B174" s="23">
        <v>1808</v>
      </c>
      <c r="C174" s="24" t="s">
        <v>21</v>
      </c>
      <c r="D174" s="25">
        <v>0</v>
      </c>
      <c r="E174" s="34">
        <v>0</v>
      </c>
      <c r="F174" s="34">
        <v>0</v>
      </c>
      <c r="G174" s="26">
        <f t="shared" si="13"/>
        <v>0</v>
      </c>
      <c r="H174" s="27"/>
      <c r="I174" s="33">
        <v>0</v>
      </c>
      <c r="J174" s="34">
        <v>0</v>
      </c>
      <c r="K174" s="34">
        <v>0</v>
      </c>
      <c r="L174" s="26">
        <f t="shared" si="14"/>
        <v>0</v>
      </c>
      <c r="M174" s="28">
        <f t="shared" si="15"/>
        <v>0</v>
      </c>
      <c r="N174" s="30"/>
      <c r="O174" s="30"/>
    </row>
    <row r="175" spans="1:27" x14ac:dyDescent="0.3">
      <c r="A175" s="22">
        <v>13</v>
      </c>
      <c r="B175" s="23">
        <v>1810</v>
      </c>
      <c r="C175" s="24" t="s">
        <v>22</v>
      </c>
      <c r="D175" s="25">
        <v>0</v>
      </c>
      <c r="E175" s="34">
        <v>0</v>
      </c>
      <c r="F175" s="34">
        <v>0</v>
      </c>
      <c r="G175" s="26">
        <f t="shared" si="13"/>
        <v>0</v>
      </c>
      <c r="H175" s="27"/>
      <c r="I175" s="33">
        <v>0</v>
      </c>
      <c r="J175" s="34">
        <v>0</v>
      </c>
      <c r="K175" s="34">
        <v>0</v>
      </c>
      <c r="L175" s="26">
        <f t="shared" si="14"/>
        <v>0</v>
      </c>
      <c r="M175" s="28">
        <f t="shared" si="15"/>
        <v>0</v>
      </c>
      <c r="N175" s="30"/>
      <c r="O175" s="30"/>
    </row>
    <row r="176" spans="1:27" ht="26.4" x14ac:dyDescent="0.3">
      <c r="A176" s="22">
        <v>47</v>
      </c>
      <c r="B176" s="23">
        <v>1815</v>
      </c>
      <c r="C176" s="24" t="s">
        <v>23</v>
      </c>
      <c r="D176" s="25">
        <v>0</v>
      </c>
      <c r="E176" s="34">
        <v>0</v>
      </c>
      <c r="F176" s="34">
        <v>0</v>
      </c>
      <c r="G176" s="26">
        <f t="shared" si="13"/>
        <v>0</v>
      </c>
      <c r="H176" s="27"/>
      <c r="I176" s="33">
        <v>0</v>
      </c>
      <c r="J176" s="34">
        <v>0</v>
      </c>
      <c r="K176" s="34">
        <v>0</v>
      </c>
      <c r="L176" s="26">
        <f t="shared" si="14"/>
        <v>0</v>
      </c>
      <c r="M176" s="28">
        <f t="shared" si="15"/>
        <v>0</v>
      </c>
      <c r="N176" s="30"/>
      <c r="O176" s="30"/>
    </row>
    <row r="177" spans="1:27" ht="26.4" x14ac:dyDescent="0.3">
      <c r="A177" s="22">
        <v>47</v>
      </c>
      <c r="B177" s="23">
        <v>1820</v>
      </c>
      <c r="C177" s="24" t="s">
        <v>24</v>
      </c>
      <c r="D177" s="25">
        <v>8558910.1899999995</v>
      </c>
      <c r="E177" s="34">
        <v>18734.72</v>
      </c>
      <c r="F177" s="34">
        <v>0</v>
      </c>
      <c r="G177" s="26">
        <f t="shared" si="13"/>
        <v>8577644.9100000001</v>
      </c>
      <c r="H177" s="27"/>
      <c r="I177" s="33">
        <v>-4529643.6900000004</v>
      </c>
      <c r="J177" s="34">
        <v>-161341.07</v>
      </c>
      <c r="K177" s="34">
        <v>0</v>
      </c>
      <c r="L177" s="26">
        <f t="shared" si="14"/>
        <v>-4690984.7600000007</v>
      </c>
      <c r="M177" s="28">
        <f t="shared" si="15"/>
        <v>3886660.1499999994</v>
      </c>
      <c r="N177" s="30"/>
      <c r="O177" s="30"/>
    </row>
    <row r="178" spans="1:27" x14ac:dyDescent="0.3">
      <c r="A178" s="22">
        <v>47</v>
      </c>
      <c r="B178" s="23">
        <v>1825</v>
      </c>
      <c r="C178" s="24" t="s">
        <v>25</v>
      </c>
      <c r="D178" s="25">
        <v>0</v>
      </c>
      <c r="E178" s="34">
        <v>0</v>
      </c>
      <c r="F178" s="34">
        <v>0</v>
      </c>
      <c r="G178" s="26">
        <f t="shared" si="13"/>
        <v>0</v>
      </c>
      <c r="H178" s="27"/>
      <c r="I178" s="33">
        <v>0</v>
      </c>
      <c r="J178" s="34">
        <v>0</v>
      </c>
      <c r="K178" s="34">
        <v>0</v>
      </c>
      <c r="L178" s="26">
        <f t="shared" si="14"/>
        <v>0</v>
      </c>
      <c r="M178" s="28">
        <f t="shared" si="15"/>
        <v>0</v>
      </c>
      <c r="N178" s="30"/>
      <c r="O178" s="30"/>
    </row>
    <row r="179" spans="1:27" x14ac:dyDescent="0.3">
      <c r="A179" s="22">
        <v>47</v>
      </c>
      <c r="B179" s="23">
        <v>1830</v>
      </c>
      <c r="C179" s="24" t="s">
        <v>26</v>
      </c>
      <c r="D179" s="25">
        <v>14368216.049999999</v>
      </c>
      <c r="E179" s="34">
        <v>3273143.9</v>
      </c>
      <c r="F179" s="34">
        <v>0</v>
      </c>
      <c r="G179" s="26">
        <f t="shared" si="13"/>
        <v>17641359.949999999</v>
      </c>
      <c r="H179" s="27"/>
      <c r="I179" s="33">
        <v>-6751285.1899999995</v>
      </c>
      <c r="J179" s="34">
        <v>-215423.1</v>
      </c>
      <c r="K179" s="34">
        <v>0</v>
      </c>
      <c r="L179" s="26">
        <f t="shared" si="14"/>
        <v>-6966708.2899999991</v>
      </c>
      <c r="M179" s="28">
        <f t="shared" si="15"/>
        <v>10674651.66</v>
      </c>
      <c r="N179" s="30"/>
      <c r="O179" s="30"/>
    </row>
    <row r="180" spans="1:27" x14ac:dyDescent="0.3">
      <c r="A180" s="22">
        <v>47</v>
      </c>
      <c r="B180" s="23">
        <v>1835</v>
      </c>
      <c r="C180" s="24" t="s">
        <v>27</v>
      </c>
      <c r="D180" s="25">
        <v>16377556.849999998</v>
      </c>
      <c r="E180" s="34">
        <v>1770398.3399999999</v>
      </c>
      <c r="F180" s="34">
        <v>0</v>
      </c>
      <c r="G180" s="26">
        <f t="shared" si="13"/>
        <v>18147955.189999998</v>
      </c>
      <c r="H180" s="27"/>
      <c r="I180" s="33">
        <v>-8036058.7499999991</v>
      </c>
      <c r="J180" s="34">
        <v>-222906.44</v>
      </c>
      <c r="K180" s="34">
        <v>0</v>
      </c>
      <c r="L180" s="26">
        <f t="shared" si="14"/>
        <v>-8258965.1899999995</v>
      </c>
      <c r="M180" s="28">
        <f t="shared" si="15"/>
        <v>9888989.9999999981</v>
      </c>
      <c r="N180" s="30"/>
      <c r="O180" s="30"/>
    </row>
    <row r="181" spans="1:27" x14ac:dyDescent="0.3">
      <c r="A181" s="22">
        <v>47</v>
      </c>
      <c r="B181" s="23">
        <v>1840</v>
      </c>
      <c r="C181" s="24" t="s">
        <v>28</v>
      </c>
      <c r="D181" s="25">
        <v>8594838.660000002</v>
      </c>
      <c r="E181" s="34">
        <v>285515.27</v>
      </c>
      <c r="F181" s="34">
        <v>0</v>
      </c>
      <c r="G181" s="26">
        <f t="shared" si="13"/>
        <v>8880353.9300000016</v>
      </c>
      <c r="H181" s="27"/>
      <c r="I181" s="33">
        <v>-3998650.0700000003</v>
      </c>
      <c r="J181" s="34">
        <v>-146546.85999999999</v>
      </c>
      <c r="K181" s="34">
        <v>0</v>
      </c>
      <c r="L181" s="26">
        <f t="shared" si="14"/>
        <v>-4145196.93</v>
      </c>
      <c r="M181" s="28">
        <f t="shared" si="15"/>
        <v>4735157.0000000019</v>
      </c>
      <c r="N181" s="30"/>
      <c r="O181" s="30"/>
    </row>
    <row r="182" spans="1:27" s="29" customFormat="1" x14ac:dyDescent="0.3">
      <c r="A182" s="22">
        <v>47</v>
      </c>
      <c r="B182" s="23">
        <v>1845</v>
      </c>
      <c r="C182" s="24" t="s">
        <v>29</v>
      </c>
      <c r="D182" s="25">
        <v>24704689.570000004</v>
      </c>
      <c r="E182" s="34">
        <v>1003795.59</v>
      </c>
      <c r="F182" s="34">
        <v>0</v>
      </c>
      <c r="G182" s="26">
        <f t="shared" si="13"/>
        <v>25708485.160000004</v>
      </c>
      <c r="H182" s="27"/>
      <c r="I182" s="33">
        <v>-12876027.500000002</v>
      </c>
      <c r="J182" s="34">
        <v>-425828.67</v>
      </c>
      <c r="K182" s="34">
        <v>0</v>
      </c>
      <c r="L182" s="26">
        <f t="shared" si="14"/>
        <v>-13301856.170000002</v>
      </c>
      <c r="M182" s="28">
        <f t="shared" si="15"/>
        <v>12406628.990000002</v>
      </c>
      <c r="N182" s="30"/>
      <c r="O182" s="30"/>
      <c r="S182"/>
      <c r="T182"/>
      <c r="U182"/>
      <c r="V182"/>
      <c r="W182"/>
      <c r="X182"/>
      <c r="Y182"/>
      <c r="Z182"/>
      <c r="AA182"/>
    </row>
    <row r="183" spans="1:27" s="29" customFormat="1" x14ac:dyDescent="0.3">
      <c r="A183" s="22">
        <v>47</v>
      </c>
      <c r="B183" s="23">
        <v>1850</v>
      </c>
      <c r="C183" s="24" t="s">
        <v>30</v>
      </c>
      <c r="D183" s="25">
        <v>17161916.050000001</v>
      </c>
      <c r="E183" s="34">
        <v>1024432.8200000001</v>
      </c>
      <c r="F183" s="34">
        <v>0</v>
      </c>
      <c r="G183" s="26">
        <f t="shared" si="13"/>
        <v>18186348.870000001</v>
      </c>
      <c r="H183" s="27"/>
      <c r="I183" s="33">
        <v>-8028348.0499999998</v>
      </c>
      <c r="J183" s="34">
        <v>-356959.55</v>
      </c>
      <c r="K183" s="34">
        <v>0</v>
      </c>
      <c r="L183" s="26">
        <f t="shared" si="14"/>
        <v>-8385307.5999999996</v>
      </c>
      <c r="M183" s="28">
        <f t="shared" si="15"/>
        <v>9801041.2700000014</v>
      </c>
      <c r="N183" s="30"/>
      <c r="O183" s="30"/>
      <c r="S183"/>
      <c r="T183"/>
      <c r="U183"/>
      <c r="V183"/>
      <c r="W183"/>
      <c r="X183"/>
      <c r="Y183"/>
      <c r="Z183"/>
      <c r="AA183"/>
    </row>
    <row r="184" spans="1:27" s="29" customFormat="1" x14ac:dyDescent="0.3">
      <c r="A184" s="22">
        <v>47</v>
      </c>
      <c r="B184" s="23">
        <v>1855</v>
      </c>
      <c r="C184" s="24" t="s">
        <v>31</v>
      </c>
      <c r="D184" s="25">
        <v>8757744.379999999</v>
      </c>
      <c r="E184" s="34">
        <v>869099.76</v>
      </c>
      <c r="F184" s="34">
        <v>0</v>
      </c>
      <c r="G184" s="26">
        <f t="shared" si="13"/>
        <v>9626844.1399999987</v>
      </c>
      <c r="H184" s="27"/>
      <c r="I184" s="33">
        <v>-1827774.1400000001</v>
      </c>
      <c r="J184" s="34">
        <v>-160382.62</v>
      </c>
      <c r="K184" s="34">
        <v>0</v>
      </c>
      <c r="L184" s="26">
        <f t="shared" si="14"/>
        <v>-1988156.7600000002</v>
      </c>
      <c r="M184" s="28">
        <f t="shared" si="15"/>
        <v>7638687.379999999</v>
      </c>
      <c r="N184" s="30"/>
      <c r="O184" s="30"/>
      <c r="S184"/>
      <c r="T184"/>
      <c r="U184"/>
      <c r="V184"/>
      <c r="W184"/>
      <c r="X184"/>
      <c r="Y184"/>
      <c r="Z184"/>
      <c r="AA184"/>
    </row>
    <row r="185" spans="1:27" s="29" customFormat="1" x14ac:dyDescent="0.3">
      <c r="A185" s="22">
        <v>47</v>
      </c>
      <c r="B185" s="23">
        <v>1860</v>
      </c>
      <c r="C185" s="24" t="s">
        <v>32</v>
      </c>
      <c r="D185" s="25">
        <v>3780334.5700000008</v>
      </c>
      <c r="E185" s="34">
        <v>12557.15</v>
      </c>
      <c r="F185" s="34">
        <v>-11594.18</v>
      </c>
      <c r="G185" s="26">
        <f t="shared" si="13"/>
        <v>3781297.5400000005</v>
      </c>
      <c r="H185" s="27"/>
      <c r="I185" s="33">
        <v>-1711758.0799999996</v>
      </c>
      <c r="J185" s="34">
        <v>-127980.04</v>
      </c>
      <c r="K185" s="34">
        <v>6857.18</v>
      </c>
      <c r="L185" s="26">
        <f t="shared" si="14"/>
        <v>-1832880.9399999997</v>
      </c>
      <c r="M185" s="28">
        <f t="shared" si="15"/>
        <v>1948416.6000000008</v>
      </c>
      <c r="N185" s="30"/>
      <c r="O185" s="30"/>
      <c r="S185"/>
      <c r="T185"/>
      <c r="U185"/>
      <c r="V185"/>
      <c r="W185"/>
      <c r="X185"/>
      <c r="Y185"/>
      <c r="Z185"/>
      <c r="AA185"/>
    </row>
    <row r="186" spans="1:27" s="29" customFormat="1" x14ac:dyDescent="0.3">
      <c r="A186" s="22">
        <v>47</v>
      </c>
      <c r="B186" s="23">
        <v>1860</v>
      </c>
      <c r="C186" s="24" t="s">
        <v>33</v>
      </c>
      <c r="D186" s="25">
        <v>6933229.3600000003</v>
      </c>
      <c r="E186" s="34">
        <v>284679.13</v>
      </c>
      <c r="F186" s="34">
        <v>-66600</v>
      </c>
      <c r="G186" s="26">
        <f t="shared" si="13"/>
        <v>7151308.4900000002</v>
      </c>
      <c r="H186" s="27"/>
      <c r="I186" s="33">
        <v>-1522215.52</v>
      </c>
      <c r="J186" s="34">
        <v>-469707.59</v>
      </c>
      <c r="K186" s="34">
        <v>22200</v>
      </c>
      <c r="L186" s="26">
        <f t="shared" si="14"/>
        <v>-1969723.11</v>
      </c>
      <c r="M186" s="28">
        <f t="shared" si="15"/>
        <v>5181585.38</v>
      </c>
      <c r="N186" s="30"/>
      <c r="O186" s="30"/>
      <c r="S186"/>
      <c r="T186"/>
      <c r="U186"/>
      <c r="V186"/>
      <c r="W186"/>
      <c r="X186"/>
      <c r="Y186"/>
      <c r="Z186"/>
      <c r="AA186"/>
    </row>
    <row r="187" spans="1:27" s="29" customFormat="1" x14ac:dyDescent="0.3">
      <c r="A187" s="22" t="s">
        <v>19</v>
      </c>
      <c r="B187" s="23">
        <v>1905</v>
      </c>
      <c r="C187" s="24" t="s">
        <v>20</v>
      </c>
      <c r="D187" s="25">
        <v>0</v>
      </c>
      <c r="E187" s="34">
        <v>0</v>
      </c>
      <c r="F187" s="34">
        <v>0</v>
      </c>
      <c r="G187" s="26">
        <f t="shared" si="13"/>
        <v>0</v>
      </c>
      <c r="H187" s="27"/>
      <c r="I187" s="33">
        <v>0</v>
      </c>
      <c r="J187" s="34">
        <v>0</v>
      </c>
      <c r="K187" s="34">
        <v>0</v>
      </c>
      <c r="L187" s="26">
        <f t="shared" si="14"/>
        <v>0</v>
      </c>
      <c r="M187" s="28">
        <f t="shared" si="15"/>
        <v>0</v>
      </c>
      <c r="N187" s="30"/>
      <c r="O187" s="30"/>
      <c r="S187"/>
      <c r="T187"/>
      <c r="U187"/>
      <c r="V187"/>
      <c r="W187"/>
      <c r="X187"/>
      <c r="Y187"/>
      <c r="Z187"/>
      <c r="AA187"/>
    </row>
    <row r="188" spans="1:27" s="29" customFormat="1" x14ac:dyDescent="0.3">
      <c r="A188" s="22">
        <v>47</v>
      </c>
      <c r="B188" s="23">
        <v>1908</v>
      </c>
      <c r="C188" s="24" t="s">
        <v>34</v>
      </c>
      <c r="D188" s="25">
        <v>277609.57000000007</v>
      </c>
      <c r="E188" s="34">
        <v>4095</v>
      </c>
      <c r="F188" s="34">
        <v>0</v>
      </c>
      <c r="G188" s="26">
        <f t="shared" si="13"/>
        <v>281704.57000000007</v>
      </c>
      <c r="H188" s="27"/>
      <c r="I188" s="33">
        <v>-70686.579999999987</v>
      </c>
      <c r="J188" s="34">
        <v>-8370.42</v>
      </c>
      <c r="K188" s="34">
        <v>0</v>
      </c>
      <c r="L188" s="26">
        <f t="shared" si="14"/>
        <v>-79056.999999999985</v>
      </c>
      <c r="M188" s="28">
        <f t="shared" si="15"/>
        <v>202647.57000000007</v>
      </c>
      <c r="N188" s="30"/>
      <c r="O188" s="30"/>
      <c r="S188"/>
      <c r="T188"/>
      <c r="U188"/>
      <c r="V188"/>
      <c r="W188"/>
      <c r="X188"/>
      <c r="Y188"/>
      <c r="Z188"/>
      <c r="AA188"/>
    </row>
    <row r="189" spans="1:27" s="29" customFormat="1" x14ac:dyDescent="0.3">
      <c r="A189" s="22">
        <v>13</v>
      </c>
      <c r="B189" s="23">
        <v>1910</v>
      </c>
      <c r="C189" s="24" t="s">
        <v>22</v>
      </c>
      <c r="D189" s="25">
        <v>948396.19000000018</v>
      </c>
      <c r="E189" s="34">
        <v>92733.69</v>
      </c>
      <c r="F189" s="34">
        <v>-29109.17</v>
      </c>
      <c r="G189" s="26">
        <f t="shared" si="13"/>
        <v>1012020.7100000001</v>
      </c>
      <c r="H189" s="27"/>
      <c r="I189" s="33">
        <v>-377464.97000000003</v>
      </c>
      <c r="J189" s="34">
        <v>-144780.88</v>
      </c>
      <c r="K189" s="34">
        <v>29109.17</v>
      </c>
      <c r="L189" s="26">
        <f t="shared" si="14"/>
        <v>-493136.68000000005</v>
      </c>
      <c r="M189" s="28">
        <f t="shared" si="15"/>
        <v>518884.03</v>
      </c>
      <c r="N189" s="30"/>
      <c r="O189" s="30"/>
      <c r="S189"/>
      <c r="T189"/>
      <c r="U189"/>
      <c r="V189"/>
      <c r="W189"/>
      <c r="X189"/>
      <c r="Y189"/>
      <c r="Z189"/>
      <c r="AA189"/>
    </row>
    <row r="190" spans="1:27" s="29" customFormat="1" ht="26.4" x14ac:dyDescent="0.3">
      <c r="A190" s="22">
        <v>8</v>
      </c>
      <c r="B190" s="23">
        <v>1915</v>
      </c>
      <c r="C190" s="24" t="s">
        <v>35</v>
      </c>
      <c r="D190" s="25">
        <v>351419.67000000004</v>
      </c>
      <c r="E190" s="34">
        <v>1617</v>
      </c>
      <c r="F190" s="34">
        <v>-19923.41</v>
      </c>
      <c r="G190" s="26">
        <f t="shared" si="13"/>
        <v>333113.26000000007</v>
      </c>
      <c r="H190" s="27"/>
      <c r="I190" s="33">
        <v>-156526.85999999999</v>
      </c>
      <c r="J190" s="34">
        <v>-32954.080000000002</v>
      </c>
      <c r="K190" s="34">
        <v>19923.59</v>
      </c>
      <c r="L190" s="26">
        <f t="shared" si="14"/>
        <v>-169557.35</v>
      </c>
      <c r="M190" s="28">
        <f t="shared" si="15"/>
        <v>163555.91000000006</v>
      </c>
      <c r="N190" s="30"/>
      <c r="O190" s="30"/>
      <c r="S190"/>
      <c r="T190"/>
      <c r="U190"/>
      <c r="V190"/>
      <c r="W190"/>
      <c r="X190"/>
      <c r="Y190"/>
      <c r="Z190"/>
      <c r="AA190"/>
    </row>
    <row r="191" spans="1:27" s="29" customFormat="1" ht="26.4" x14ac:dyDescent="0.3">
      <c r="A191" s="22">
        <v>8</v>
      </c>
      <c r="B191" s="23">
        <v>1915</v>
      </c>
      <c r="C191" s="24" t="s">
        <v>36</v>
      </c>
      <c r="D191" s="25">
        <v>0</v>
      </c>
      <c r="E191" s="34">
        <v>0</v>
      </c>
      <c r="F191" s="34"/>
      <c r="G191" s="26">
        <f t="shared" si="13"/>
        <v>0</v>
      </c>
      <c r="H191" s="27"/>
      <c r="I191" s="33">
        <v>0</v>
      </c>
      <c r="J191" s="34"/>
      <c r="K191" s="34"/>
      <c r="L191" s="26">
        <f t="shared" si="14"/>
        <v>0</v>
      </c>
      <c r="M191" s="28">
        <f t="shared" si="15"/>
        <v>0</v>
      </c>
      <c r="N191" s="30"/>
      <c r="O191" s="30"/>
      <c r="S191"/>
      <c r="T191"/>
      <c r="U191"/>
      <c r="V191"/>
      <c r="W191"/>
      <c r="X191"/>
      <c r="Y191"/>
      <c r="Z191"/>
      <c r="AA191"/>
    </row>
    <row r="192" spans="1:27" s="29" customFormat="1" x14ac:dyDescent="0.3">
      <c r="A192" s="22">
        <v>10</v>
      </c>
      <c r="B192" s="23">
        <v>1920</v>
      </c>
      <c r="C192" s="24" t="s">
        <v>37</v>
      </c>
      <c r="D192" s="25">
        <v>539605.16999999993</v>
      </c>
      <c r="E192" s="34">
        <v>69710.039999999994</v>
      </c>
      <c r="F192" s="34">
        <v>-207285.19</v>
      </c>
      <c r="G192" s="26">
        <f t="shared" si="13"/>
        <v>402030.01999999996</v>
      </c>
      <c r="H192" s="27"/>
      <c r="I192" s="33">
        <v>-293860.73000000004</v>
      </c>
      <c r="J192" s="34">
        <v>-84470.68</v>
      </c>
      <c r="K192" s="34">
        <v>207285.19</v>
      </c>
      <c r="L192" s="26">
        <f t="shared" si="14"/>
        <v>-171046.22000000003</v>
      </c>
      <c r="M192" s="28">
        <f t="shared" si="15"/>
        <v>230983.79999999993</v>
      </c>
      <c r="N192" s="30"/>
      <c r="O192" s="30"/>
      <c r="S192"/>
      <c r="T192"/>
      <c r="U192"/>
      <c r="V192"/>
      <c r="W192"/>
      <c r="X192"/>
      <c r="Y192"/>
      <c r="Z192"/>
      <c r="AA192"/>
    </row>
    <row r="193" spans="1:27" s="29" customFormat="1" ht="26.4" x14ac:dyDescent="0.3">
      <c r="A193" s="22">
        <v>45</v>
      </c>
      <c r="B193" s="23">
        <v>1920</v>
      </c>
      <c r="C193" s="24" t="s">
        <v>38</v>
      </c>
      <c r="D193" s="25">
        <v>0</v>
      </c>
      <c r="E193" s="34">
        <v>0</v>
      </c>
      <c r="F193" s="34">
        <v>0</v>
      </c>
      <c r="G193" s="26">
        <f t="shared" si="13"/>
        <v>0</v>
      </c>
      <c r="H193" s="27"/>
      <c r="I193" s="33">
        <v>0</v>
      </c>
      <c r="J193" s="34">
        <v>0</v>
      </c>
      <c r="K193" s="34">
        <v>0</v>
      </c>
      <c r="L193" s="26">
        <f t="shared" si="14"/>
        <v>0</v>
      </c>
      <c r="M193" s="28">
        <f t="shared" si="15"/>
        <v>0</v>
      </c>
      <c r="N193" s="30"/>
      <c r="O193" s="30"/>
      <c r="S193"/>
      <c r="T193"/>
      <c r="U193"/>
      <c r="V193"/>
      <c r="W193"/>
      <c r="X193"/>
      <c r="Y193"/>
      <c r="Z193"/>
      <c r="AA193"/>
    </row>
    <row r="194" spans="1:27" s="29" customFormat="1" ht="26.4" x14ac:dyDescent="0.3">
      <c r="A194" s="22">
        <v>45.1</v>
      </c>
      <c r="B194" s="23">
        <v>1920</v>
      </c>
      <c r="C194" s="24" t="s">
        <v>39</v>
      </c>
      <c r="D194" s="25">
        <v>0</v>
      </c>
      <c r="E194" s="34">
        <v>0</v>
      </c>
      <c r="F194" s="34">
        <v>0</v>
      </c>
      <c r="G194" s="26">
        <f t="shared" si="13"/>
        <v>0</v>
      </c>
      <c r="H194" s="27"/>
      <c r="I194" s="33">
        <v>0</v>
      </c>
      <c r="J194" s="34">
        <v>0</v>
      </c>
      <c r="K194" s="34">
        <v>0</v>
      </c>
      <c r="L194" s="26">
        <f t="shared" si="14"/>
        <v>0</v>
      </c>
      <c r="M194" s="28">
        <f t="shared" si="15"/>
        <v>0</v>
      </c>
      <c r="N194" s="30"/>
      <c r="O194" s="30"/>
      <c r="S194"/>
      <c r="T194"/>
      <c r="U194"/>
      <c r="V194"/>
      <c r="W194"/>
      <c r="X194"/>
      <c r="Y194"/>
      <c r="Z194"/>
      <c r="AA194"/>
    </row>
    <row r="195" spans="1:27" s="29" customFormat="1" x14ac:dyDescent="0.3">
      <c r="A195" s="22">
        <v>10</v>
      </c>
      <c r="B195" s="23">
        <v>1930</v>
      </c>
      <c r="C195" s="24" t="s">
        <v>40</v>
      </c>
      <c r="D195" s="25">
        <v>2457126.3800000008</v>
      </c>
      <c r="E195" s="34">
        <v>512446.81</v>
      </c>
      <c r="F195" s="34">
        <v>0</v>
      </c>
      <c r="G195" s="26">
        <f t="shared" si="13"/>
        <v>2969573.1900000009</v>
      </c>
      <c r="H195" s="27"/>
      <c r="I195" s="33">
        <v>-1576976.3199999998</v>
      </c>
      <c r="J195" s="34">
        <v>-183555.53</v>
      </c>
      <c r="K195" s="34">
        <v>0</v>
      </c>
      <c r="L195" s="26">
        <f t="shared" si="14"/>
        <v>-1760531.8499999999</v>
      </c>
      <c r="M195" s="28">
        <f t="shared" si="15"/>
        <v>1209041.340000001</v>
      </c>
      <c r="N195" s="30"/>
      <c r="O195" s="30"/>
      <c r="S195"/>
      <c r="T195"/>
      <c r="U195"/>
      <c r="V195"/>
      <c r="W195"/>
      <c r="X195"/>
      <c r="Y195"/>
      <c r="Z195"/>
      <c r="AA195"/>
    </row>
    <row r="196" spans="1:27" s="29" customFormat="1" x14ac:dyDescent="0.3">
      <c r="A196" s="22">
        <v>8</v>
      </c>
      <c r="B196" s="23">
        <v>1935</v>
      </c>
      <c r="C196" s="24" t="s">
        <v>41</v>
      </c>
      <c r="D196" s="25">
        <v>80332.180000000022</v>
      </c>
      <c r="E196" s="34">
        <v>0</v>
      </c>
      <c r="F196" s="34">
        <v>-14126.3</v>
      </c>
      <c r="G196" s="26">
        <f t="shared" si="13"/>
        <v>66205.880000000019</v>
      </c>
      <c r="H196" s="27"/>
      <c r="I196" s="33">
        <v>-61132.21</v>
      </c>
      <c r="J196" s="34">
        <v>-6062.51</v>
      </c>
      <c r="K196" s="34">
        <v>14126.3</v>
      </c>
      <c r="L196" s="26">
        <f t="shared" si="14"/>
        <v>-53068.42</v>
      </c>
      <c r="M196" s="28">
        <f t="shared" si="15"/>
        <v>13137.460000000021</v>
      </c>
      <c r="N196" s="30"/>
      <c r="O196" s="30"/>
      <c r="S196"/>
      <c r="T196"/>
      <c r="U196"/>
      <c r="V196"/>
      <c r="W196"/>
      <c r="X196"/>
      <c r="Y196"/>
      <c r="Z196"/>
      <c r="AA196"/>
    </row>
    <row r="197" spans="1:27" s="29" customFormat="1" x14ac:dyDescent="0.3">
      <c r="A197" s="22">
        <v>8</v>
      </c>
      <c r="B197" s="23">
        <v>1940</v>
      </c>
      <c r="C197" s="24" t="s">
        <v>42</v>
      </c>
      <c r="D197" s="25">
        <v>236013.69999999998</v>
      </c>
      <c r="E197" s="34">
        <v>45084.72</v>
      </c>
      <c r="F197" s="34">
        <v>-29593.7</v>
      </c>
      <c r="G197" s="26">
        <f t="shared" si="13"/>
        <v>251504.71999999997</v>
      </c>
      <c r="H197" s="27"/>
      <c r="I197" s="33">
        <v>-125840.32000000004</v>
      </c>
      <c r="J197" s="34">
        <v>-22435.43</v>
      </c>
      <c r="K197" s="34">
        <v>29593.7</v>
      </c>
      <c r="L197" s="26">
        <f t="shared" si="14"/>
        <v>-118682.05000000003</v>
      </c>
      <c r="M197" s="28">
        <f t="shared" si="15"/>
        <v>132822.66999999993</v>
      </c>
      <c r="N197" s="30"/>
      <c r="O197" s="30"/>
      <c r="S197"/>
      <c r="T197"/>
      <c r="U197"/>
      <c r="V197"/>
      <c r="W197"/>
      <c r="X197"/>
      <c r="Y197"/>
      <c r="Z197"/>
      <c r="AA197"/>
    </row>
    <row r="198" spans="1:27" s="29" customFormat="1" x14ac:dyDescent="0.3">
      <c r="A198" s="22">
        <v>8</v>
      </c>
      <c r="B198" s="23">
        <v>1945</v>
      </c>
      <c r="C198" s="24" t="s">
        <v>43</v>
      </c>
      <c r="D198" s="25">
        <v>100319.91</v>
      </c>
      <c r="E198" s="34">
        <v>0</v>
      </c>
      <c r="F198" s="34">
        <v>-3007.2</v>
      </c>
      <c r="G198" s="26">
        <f t="shared" si="13"/>
        <v>97312.71</v>
      </c>
      <c r="H198" s="27"/>
      <c r="I198" s="33">
        <v>-58957.79</v>
      </c>
      <c r="J198" s="34">
        <v>-9601.7099999999991</v>
      </c>
      <c r="K198" s="34">
        <v>3007.2</v>
      </c>
      <c r="L198" s="26">
        <f t="shared" si="14"/>
        <v>-65552.3</v>
      </c>
      <c r="M198" s="28">
        <f t="shared" si="15"/>
        <v>31760.410000000003</v>
      </c>
      <c r="N198" s="30"/>
      <c r="O198" s="30"/>
      <c r="S198"/>
      <c r="T198"/>
      <c r="U198"/>
      <c r="V198"/>
      <c r="W198"/>
      <c r="X198"/>
      <c r="Y198"/>
      <c r="Z198"/>
      <c r="AA198"/>
    </row>
    <row r="199" spans="1:27" s="29" customFormat="1" x14ac:dyDescent="0.3">
      <c r="A199" s="22">
        <v>8</v>
      </c>
      <c r="B199" s="23">
        <v>1950</v>
      </c>
      <c r="C199" s="24" t="s">
        <v>44</v>
      </c>
      <c r="D199" s="25">
        <v>0</v>
      </c>
      <c r="E199" s="34">
        <v>0</v>
      </c>
      <c r="F199" s="34">
        <v>0</v>
      </c>
      <c r="G199" s="26">
        <f t="shared" si="13"/>
        <v>0</v>
      </c>
      <c r="H199" s="27"/>
      <c r="I199" s="33">
        <v>0</v>
      </c>
      <c r="J199" s="34">
        <v>0</v>
      </c>
      <c r="K199" s="34">
        <v>0</v>
      </c>
      <c r="L199" s="26">
        <f t="shared" si="14"/>
        <v>0</v>
      </c>
      <c r="M199" s="28">
        <f t="shared" si="15"/>
        <v>0</v>
      </c>
      <c r="N199" s="30"/>
      <c r="O199" s="30"/>
      <c r="S199"/>
      <c r="T199"/>
      <c r="U199"/>
      <c r="V199"/>
      <c r="W199"/>
      <c r="X199"/>
      <c r="Y199"/>
      <c r="Z199"/>
      <c r="AA199"/>
    </row>
    <row r="200" spans="1:27" s="29" customFormat="1" x14ac:dyDescent="0.3">
      <c r="A200" s="22">
        <v>8</v>
      </c>
      <c r="B200" s="23">
        <v>1955</v>
      </c>
      <c r="C200" s="24" t="s">
        <v>45</v>
      </c>
      <c r="D200" s="25">
        <v>0</v>
      </c>
      <c r="E200" s="34">
        <v>0</v>
      </c>
      <c r="F200" s="34">
        <v>0</v>
      </c>
      <c r="G200" s="26">
        <f t="shared" si="13"/>
        <v>0</v>
      </c>
      <c r="H200" s="27"/>
      <c r="I200" s="33">
        <v>0</v>
      </c>
      <c r="J200" s="34">
        <v>0</v>
      </c>
      <c r="K200" s="34">
        <v>0</v>
      </c>
      <c r="L200" s="26">
        <f t="shared" si="14"/>
        <v>0</v>
      </c>
      <c r="M200" s="28">
        <f t="shared" si="15"/>
        <v>0</v>
      </c>
      <c r="N200" s="30"/>
      <c r="O200" s="30"/>
      <c r="S200"/>
      <c r="T200"/>
      <c r="U200"/>
      <c r="V200"/>
      <c r="W200"/>
      <c r="X200"/>
      <c r="Y200"/>
      <c r="Z200"/>
      <c r="AA200"/>
    </row>
    <row r="201" spans="1:27" s="29" customFormat="1" ht="26.4" x14ac:dyDescent="0.3">
      <c r="A201" s="22">
        <v>8</v>
      </c>
      <c r="B201" s="23">
        <v>1955</v>
      </c>
      <c r="C201" s="24" t="s">
        <v>46</v>
      </c>
      <c r="D201" s="25">
        <v>0</v>
      </c>
      <c r="E201" s="34">
        <v>0</v>
      </c>
      <c r="F201" s="34">
        <v>0</v>
      </c>
      <c r="G201" s="26">
        <f t="shared" si="13"/>
        <v>0</v>
      </c>
      <c r="H201" s="27"/>
      <c r="I201" s="33">
        <v>0</v>
      </c>
      <c r="J201" s="34">
        <v>0</v>
      </c>
      <c r="K201" s="34">
        <v>0</v>
      </c>
      <c r="L201" s="26">
        <f t="shared" si="14"/>
        <v>0</v>
      </c>
      <c r="M201" s="28">
        <f t="shared" si="15"/>
        <v>0</v>
      </c>
      <c r="N201" s="30"/>
      <c r="O201" s="30"/>
      <c r="S201"/>
      <c r="T201"/>
      <c r="U201"/>
      <c r="V201"/>
      <c r="W201"/>
      <c r="X201"/>
      <c r="Y201"/>
      <c r="Z201"/>
      <c r="AA201"/>
    </row>
    <row r="202" spans="1:27" s="29" customFormat="1" x14ac:dyDescent="0.3">
      <c r="A202" s="22">
        <v>8</v>
      </c>
      <c r="B202" s="23">
        <v>1960</v>
      </c>
      <c r="C202" s="24" t="s">
        <v>47</v>
      </c>
      <c r="D202" s="25">
        <v>0</v>
      </c>
      <c r="E202" s="34">
        <v>0</v>
      </c>
      <c r="F202" s="34">
        <v>0</v>
      </c>
      <c r="G202" s="26">
        <f t="shared" si="13"/>
        <v>0</v>
      </c>
      <c r="H202" s="27"/>
      <c r="I202" s="33">
        <v>0</v>
      </c>
      <c r="J202" s="34">
        <v>0</v>
      </c>
      <c r="K202" s="34">
        <v>0</v>
      </c>
      <c r="L202" s="26">
        <f t="shared" si="14"/>
        <v>0</v>
      </c>
      <c r="M202" s="28">
        <f t="shared" si="15"/>
        <v>0</v>
      </c>
      <c r="N202" s="30"/>
      <c r="O202" s="30"/>
      <c r="S202"/>
      <c r="T202"/>
      <c r="U202"/>
      <c r="V202"/>
      <c r="W202"/>
      <c r="X202"/>
      <c r="Y202"/>
      <c r="Z202"/>
      <c r="AA202"/>
    </row>
    <row r="203" spans="1:27" s="29" customFormat="1" ht="26.4" x14ac:dyDescent="0.3">
      <c r="A203" s="31">
        <v>47</v>
      </c>
      <c r="B203" s="23">
        <v>1970</v>
      </c>
      <c r="C203" s="24" t="s">
        <v>48</v>
      </c>
      <c r="D203" s="25">
        <v>0</v>
      </c>
      <c r="E203" s="34">
        <v>0</v>
      </c>
      <c r="F203" s="34">
        <v>0</v>
      </c>
      <c r="G203" s="26">
        <f t="shared" si="13"/>
        <v>0</v>
      </c>
      <c r="H203" s="27"/>
      <c r="I203" s="33">
        <v>0</v>
      </c>
      <c r="J203" s="34">
        <v>0</v>
      </c>
      <c r="K203" s="34">
        <v>0</v>
      </c>
      <c r="L203" s="26">
        <f t="shared" si="14"/>
        <v>0</v>
      </c>
      <c r="M203" s="28">
        <f t="shared" si="15"/>
        <v>0</v>
      </c>
      <c r="N203" s="30"/>
      <c r="O203" s="30"/>
      <c r="S203"/>
      <c r="T203"/>
      <c r="U203"/>
      <c r="V203"/>
      <c r="W203"/>
      <c r="X203"/>
      <c r="Y203"/>
      <c r="Z203"/>
      <c r="AA203"/>
    </row>
    <row r="204" spans="1:27" s="29" customFormat="1" ht="26.4" x14ac:dyDescent="0.3">
      <c r="A204" s="22">
        <v>47</v>
      </c>
      <c r="B204" s="23">
        <v>1975</v>
      </c>
      <c r="C204" s="24" t="s">
        <v>49</v>
      </c>
      <c r="D204" s="25">
        <v>0</v>
      </c>
      <c r="E204" s="34">
        <v>0</v>
      </c>
      <c r="F204" s="34">
        <v>0</v>
      </c>
      <c r="G204" s="26">
        <f t="shared" si="13"/>
        <v>0</v>
      </c>
      <c r="H204" s="27"/>
      <c r="I204" s="33">
        <v>0</v>
      </c>
      <c r="J204" s="34">
        <v>0</v>
      </c>
      <c r="K204" s="34">
        <v>0</v>
      </c>
      <c r="L204" s="26">
        <f t="shared" si="14"/>
        <v>0</v>
      </c>
      <c r="M204" s="28">
        <f t="shared" si="15"/>
        <v>0</v>
      </c>
      <c r="N204" s="30"/>
      <c r="O204" s="30"/>
      <c r="S204"/>
      <c r="T204"/>
      <c r="U204"/>
      <c r="V204"/>
      <c r="W204"/>
      <c r="X204"/>
      <c r="Y204"/>
      <c r="Z204"/>
      <c r="AA204"/>
    </row>
    <row r="205" spans="1:27" s="29" customFormat="1" x14ac:dyDescent="0.3">
      <c r="A205" s="22">
        <v>47</v>
      </c>
      <c r="B205" s="23">
        <v>1980</v>
      </c>
      <c r="C205" s="24" t="s">
        <v>50</v>
      </c>
      <c r="D205" s="25">
        <v>429269.35</v>
      </c>
      <c r="E205" s="34">
        <v>0</v>
      </c>
      <c r="F205" s="34">
        <v>-147540.57</v>
      </c>
      <c r="G205" s="26">
        <f t="shared" si="13"/>
        <v>281728.77999999997</v>
      </c>
      <c r="H205" s="27"/>
      <c r="I205" s="33">
        <v>-311008.67</v>
      </c>
      <c r="J205" s="34">
        <v>-20047.8</v>
      </c>
      <c r="K205" s="34">
        <v>147540.57</v>
      </c>
      <c r="L205" s="26">
        <f t="shared" si="14"/>
        <v>-183515.89999999997</v>
      </c>
      <c r="M205" s="28">
        <f t="shared" si="15"/>
        <v>98212.88</v>
      </c>
      <c r="N205" s="30"/>
      <c r="O205" s="30"/>
      <c r="S205"/>
      <c r="T205"/>
      <c r="U205"/>
      <c r="V205"/>
      <c r="W205"/>
      <c r="X205"/>
      <c r="Y205"/>
      <c r="Z205"/>
      <c r="AA205"/>
    </row>
    <row r="206" spans="1:27" s="29" customFormat="1" x14ac:dyDescent="0.3">
      <c r="A206" s="22">
        <v>47</v>
      </c>
      <c r="B206" s="23">
        <v>1985</v>
      </c>
      <c r="C206" s="24" t="s">
        <v>51</v>
      </c>
      <c r="D206" s="25">
        <v>0.15000000000145519</v>
      </c>
      <c r="E206" s="34">
        <v>0</v>
      </c>
      <c r="F206" s="34">
        <v>0</v>
      </c>
      <c r="G206" s="26">
        <f t="shared" si="13"/>
        <v>0.15000000000145519</v>
      </c>
      <c r="H206" s="27"/>
      <c r="I206" s="33">
        <v>0</v>
      </c>
      <c r="J206" s="34">
        <v>0</v>
      </c>
      <c r="K206" s="34">
        <v>0</v>
      </c>
      <c r="L206" s="26">
        <f t="shared" si="14"/>
        <v>0</v>
      </c>
      <c r="M206" s="28">
        <f t="shared" si="15"/>
        <v>0.15000000000145519</v>
      </c>
      <c r="N206" s="30"/>
      <c r="O206" s="30"/>
      <c r="S206"/>
      <c r="T206"/>
      <c r="U206"/>
      <c r="V206"/>
      <c r="W206"/>
      <c r="X206"/>
      <c r="Y206"/>
      <c r="Z206"/>
      <c r="AA206"/>
    </row>
    <row r="207" spans="1:27" s="29" customFormat="1" x14ac:dyDescent="0.3">
      <c r="A207" s="31">
        <v>47</v>
      </c>
      <c r="B207" s="23">
        <v>1990</v>
      </c>
      <c r="C207" s="32" t="s">
        <v>52</v>
      </c>
      <c r="D207" s="25">
        <v>0</v>
      </c>
      <c r="E207" s="34">
        <v>0</v>
      </c>
      <c r="F207" s="34">
        <v>0</v>
      </c>
      <c r="G207" s="26">
        <f t="shared" si="13"/>
        <v>0</v>
      </c>
      <c r="H207" s="27"/>
      <c r="I207" s="33">
        <v>0</v>
      </c>
      <c r="J207" s="34">
        <v>0</v>
      </c>
      <c r="K207" s="34">
        <v>0</v>
      </c>
      <c r="L207" s="26">
        <f t="shared" si="14"/>
        <v>0</v>
      </c>
      <c r="M207" s="28">
        <f t="shared" si="15"/>
        <v>0</v>
      </c>
      <c r="N207" s="30"/>
      <c r="O207" s="30"/>
      <c r="S207"/>
      <c r="T207"/>
      <c r="U207"/>
      <c r="V207"/>
      <c r="W207"/>
      <c r="X207"/>
      <c r="Y207"/>
      <c r="Z207"/>
      <c r="AA207"/>
    </row>
    <row r="208" spans="1:27" s="29" customFormat="1" x14ac:dyDescent="0.3">
      <c r="A208" s="22">
        <v>47</v>
      </c>
      <c r="B208" s="23">
        <v>1995</v>
      </c>
      <c r="C208" s="24" t="s">
        <v>53</v>
      </c>
      <c r="D208" s="25">
        <v>-20286814.359999999</v>
      </c>
      <c r="E208" s="34">
        <v>-4906870.8099999996</v>
      </c>
      <c r="F208" s="34">
        <v>0</v>
      </c>
      <c r="G208" s="26">
        <f t="shared" si="13"/>
        <v>-25193685.169999998</v>
      </c>
      <c r="H208" s="27"/>
      <c r="I208" s="33">
        <v>5411561.7800000003</v>
      </c>
      <c r="J208" s="34">
        <v>369717.44</v>
      </c>
      <c r="K208" s="34">
        <v>0</v>
      </c>
      <c r="L208" s="26">
        <f t="shared" si="14"/>
        <v>5781279.2200000007</v>
      </c>
      <c r="M208" s="28">
        <f t="shared" si="15"/>
        <v>-19412405.949999996</v>
      </c>
      <c r="N208" s="30"/>
      <c r="O208" s="30"/>
      <c r="S208"/>
      <c r="T208"/>
      <c r="U208"/>
      <c r="V208"/>
      <c r="W208"/>
      <c r="X208"/>
      <c r="Y208"/>
      <c r="Z208"/>
      <c r="AA208"/>
    </row>
    <row r="209" spans="1:27" s="29" customFormat="1" ht="15.6" x14ac:dyDescent="0.3">
      <c r="A209" s="22">
        <v>47</v>
      </c>
      <c r="B209" s="23">
        <v>2440</v>
      </c>
      <c r="C209" s="24" t="s">
        <v>62</v>
      </c>
      <c r="D209" s="25">
        <v>0</v>
      </c>
      <c r="E209" s="34">
        <v>0</v>
      </c>
      <c r="F209" s="34">
        <v>0</v>
      </c>
      <c r="G209" s="26">
        <f t="shared" si="13"/>
        <v>0</v>
      </c>
      <c r="H209"/>
      <c r="I209" s="33">
        <v>0</v>
      </c>
      <c r="J209" s="34"/>
      <c r="K209" s="34">
        <v>0</v>
      </c>
      <c r="L209" s="26">
        <f t="shared" si="14"/>
        <v>0</v>
      </c>
      <c r="M209" s="28">
        <f t="shared" si="15"/>
        <v>0</v>
      </c>
      <c r="N209" s="30"/>
      <c r="O209" s="30"/>
      <c r="S209"/>
      <c r="T209"/>
      <c r="U209"/>
      <c r="V209"/>
      <c r="W209"/>
      <c r="X209"/>
      <c r="Y209"/>
      <c r="Z209"/>
      <c r="AA209"/>
    </row>
    <row r="210" spans="1:27" s="29" customFormat="1" x14ac:dyDescent="0.3">
      <c r="A210" s="35"/>
      <c r="B210" s="35"/>
      <c r="C210" s="36"/>
      <c r="D210" s="25">
        <v>0</v>
      </c>
      <c r="E210" s="34">
        <v>0</v>
      </c>
      <c r="F210" s="34">
        <v>0</v>
      </c>
      <c r="G210" s="26">
        <f t="shared" si="13"/>
        <v>0</v>
      </c>
      <c r="H210"/>
      <c r="I210" s="33">
        <v>0</v>
      </c>
      <c r="J210" s="34">
        <v>0</v>
      </c>
      <c r="K210" s="34">
        <v>0</v>
      </c>
      <c r="L210" s="26">
        <f t="shared" si="14"/>
        <v>0</v>
      </c>
      <c r="M210" s="28">
        <f t="shared" si="15"/>
        <v>0</v>
      </c>
      <c r="N210" s="46"/>
      <c r="O210" s="46"/>
      <c r="S210"/>
      <c r="T210"/>
      <c r="U210"/>
      <c r="V210"/>
      <c r="W210"/>
      <c r="X210"/>
      <c r="Y210"/>
      <c r="Z210"/>
      <c r="AA210"/>
    </row>
    <row r="211" spans="1:27" s="29" customFormat="1" x14ac:dyDescent="0.3">
      <c r="A211" s="35"/>
      <c r="B211" s="35"/>
      <c r="C211" s="37" t="s">
        <v>55</v>
      </c>
      <c r="D211" s="38">
        <f>SUM(D171:D210)</f>
        <v>99156982.530000001</v>
      </c>
      <c r="E211" s="38">
        <f>SUM(E171:E210)</f>
        <v>6334837.7100000018</v>
      </c>
      <c r="F211" s="38">
        <f>SUM(F171:F210)</f>
        <v>-2284079.1599999997</v>
      </c>
      <c r="G211" s="38">
        <f>SUM(G171:G210)</f>
        <v>103207741.07999998</v>
      </c>
      <c r="H211" s="38"/>
      <c r="I211" s="38">
        <f>SUM(I171:I210)</f>
        <v>-47531257.009999998</v>
      </c>
      <c r="J211" s="38">
        <f>SUM(J171:J210)</f>
        <v>-2661718.5799999996</v>
      </c>
      <c r="K211" s="38">
        <f>SUM(K171:K210)</f>
        <v>868332.5</v>
      </c>
      <c r="L211" s="38">
        <f>SUM(L171:L210)</f>
        <v>-49324643.089999996</v>
      </c>
      <c r="M211" s="38">
        <f>SUM(M171:M210)</f>
        <v>53883097.990000002</v>
      </c>
      <c r="N211" s="49"/>
      <c r="O211" s="49"/>
      <c r="S211"/>
      <c r="T211"/>
      <c r="U211"/>
      <c r="V211"/>
      <c r="W211"/>
      <c r="X211"/>
      <c r="Y211"/>
      <c r="Z211"/>
      <c r="AA211"/>
    </row>
    <row r="212" spans="1:27" s="29" customFormat="1" ht="38.4" x14ac:dyDescent="0.3">
      <c r="A212" s="35"/>
      <c r="B212" s="35"/>
      <c r="C212" s="39" t="s">
        <v>56</v>
      </c>
      <c r="D212" s="40"/>
      <c r="E212" s="40"/>
      <c r="F212" s="40"/>
      <c r="G212" s="26">
        <v>0</v>
      </c>
      <c r="H212"/>
      <c r="I212" s="40"/>
      <c r="J212" s="40"/>
      <c r="K212" s="40"/>
      <c r="L212" s="26">
        <v>0</v>
      </c>
      <c r="M212" s="28">
        <v>0</v>
      </c>
      <c r="N212" s="46"/>
      <c r="O212" s="46"/>
      <c r="S212"/>
      <c r="T212"/>
      <c r="U212"/>
      <c r="V212"/>
      <c r="W212"/>
      <c r="X212"/>
      <c r="Y212"/>
      <c r="Z212"/>
      <c r="AA212"/>
    </row>
    <row r="213" spans="1:27" s="29" customFormat="1" ht="26.4" x14ac:dyDescent="0.3">
      <c r="A213" s="35"/>
      <c r="B213" s="35"/>
      <c r="C213" s="41" t="s">
        <v>57</v>
      </c>
      <c r="D213" s="40"/>
      <c r="E213" s="40"/>
      <c r="F213" s="40"/>
      <c r="G213" s="26">
        <v>0</v>
      </c>
      <c r="H213"/>
      <c r="I213" s="40"/>
      <c r="J213" s="40"/>
      <c r="K213" s="40"/>
      <c r="L213" s="26">
        <v>0</v>
      </c>
      <c r="M213" s="28">
        <v>0</v>
      </c>
      <c r="N213" s="46"/>
      <c r="O213" s="46"/>
      <c r="S213"/>
      <c r="T213"/>
      <c r="U213"/>
      <c r="V213"/>
      <c r="W213"/>
      <c r="X213"/>
      <c r="Y213"/>
      <c r="Z213"/>
      <c r="AA213"/>
    </row>
    <row r="214" spans="1:27" s="29" customFormat="1" x14ac:dyDescent="0.3">
      <c r="A214" s="35"/>
      <c r="B214" s="35"/>
      <c r="C214" s="37" t="s">
        <v>58</v>
      </c>
      <c r="D214" s="38">
        <f>SUM(D211:D213)</f>
        <v>99156982.530000001</v>
      </c>
      <c r="E214" s="38">
        <f>SUM(E211:E213)</f>
        <v>6334837.7100000018</v>
      </c>
      <c r="F214" s="38">
        <f>SUM(F211:F213)</f>
        <v>-2284079.1599999997</v>
      </c>
      <c r="G214" s="38">
        <f>SUM(G211:G213)</f>
        <v>103207741.07999998</v>
      </c>
      <c r="H214" s="38"/>
      <c r="I214" s="38">
        <f>SUM(I211:I213)</f>
        <v>-47531257.009999998</v>
      </c>
      <c r="J214" s="38">
        <f>SUM(J211:J213)</f>
        <v>-2661718.5799999996</v>
      </c>
      <c r="K214" s="38">
        <f>SUM(K211:K213)</f>
        <v>868332.5</v>
      </c>
      <c r="L214" s="38">
        <f>SUM(L211:L213)</f>
        <v>-49324643.089999996</v>
      </c>
      <c r="M214" s="38">
        <f>SUM(M211:M213)</f>
        <v>53883097.990000002</v>
      </c>
      <c r="N214" s="49"/>
      <c r="O214" s="49"/>
      <c r="S214"/>
      <c r="T214"/>
      <c r="U214"/>
      <c r="V214"/>
      <c r="W214"/>
      <c r="X214"/>
      <c r="Y214"/>
      <c r="Z214"/>
      <c r="AA214"/>
    </row>
    <row r="215" spans="1:27" s="29" customFormat="1" ht="16.2" x14ac:dyDescent="0.3">
      <c r="A215" s="35"/>
      <c r="B215" s="35"/>
      <c r="C215" s="42" t="s">
        <v>63</v>
      </c>
      <c r="D215" s="43"/>
      <c r="E215" s="43"/>
      <c r="F215" s="43"/>
      <c r="G215" s="43"/>
      <c r="H215" s="43"/>
      <c r="I215" s="44"/>
      <c r="J215" s="40"/>
      <c r="K215" s="6"/>
      <c r="L215" s="45"/>
      <c r="M215" s="46"/>
      <c r="N215" s="46"/>
      <c r="O215" s="46"/>
      <c r="S215"/>
      <c r="T215"/>
      <c r="U215"/>
      <c r="V215"/>
      <c r="W215"/>
      <c r="X215"/>
      <c r="Y215"/>
      <c r="Z215"/>
      <c r="AA215"/>
    </row>
    <row r="216" spans="1:27" s="29" customFormat="1" x14ac:dyDescent="0.3">
      <c r="A216" s="35"/>
      <c r="B216" s="35"/>
      <c r="C216" s="42" t="s">
        <v>60</v>
      </c>
      <c r="D216" s="43"/>
      <c r="E216" s="43"/>
      <c r="F216" s="43"/>
      <c r="G216" s="43"/>
      <c r="H216" s="43"/>
      <c r="I216" s="44"/>
      <c r="J216" s="38">
        <f>J214+J215</f>
        <v>-2661718.5799999996</v>
      </c>
      <c r="K216" s="6"/>
      <c r="L216" s="45"/>
      <c r="M216" s="46"/>
      <c r="N216" s="46"/>
      <c r="O216" s="46"/>
      <c r="S216"/>
      <c r="T216"/>
      <c r="U216"/>
      <c r="V216"/>
      <c r="W216"/>
      <c r="X216"/>
      <c r="Y216"/>
      <c r="Z216"/>
      <c r="AA216"/>
    </row>
    <row r="217" spans="1:27" s="29" customFormat="1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 s="46"/>
      <c r="N217" s="46"/>
      <c r="O217" s="46"/>
      <c r="S217"/>
      <c r="T217"/>
      <c r="U217"/>
      <c r="V217"/>
      <c r="W217"/>
      <c r="X217"/>
      <c r="Y217"/>
      <c r="Z217"/>
      <c r="AA217"/>
    </row>
    <row r="219" spans="1:27" s="29" customFormat="1" ht="17.399999999999999" hidden="1" x14ac:dyDescent="0.3">
      <c r="A219" s="2" t="s">
        <v>1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47"/>
      <c r="O219" s="47"/>
      <c r="S219"/>
      <c r="T219"/>
      <c r="U219"/>
      <c r="V219"/>
      <c r="W219"/>
      <c r="X219"/>
      <c r="Y219"/>
      <c r="Z219"/>
      <c r="AA219"/>
    </row>
    <row r="220" spans="1:27" s="29" customFormat="1" ht="19.2" hidden="1" x14ac:dyDescent="0.3">
      <c r="A220" s="2" t="s">
        <v>65</v>
      </c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47"/>
      <c r="O220" s="47"/>
      <c r="S220"/>
      <c r="T220"/>
      <c r="U220"/>
      <c r="V220"/>
      <c r="W220"/>
      <c r="X220"/>
      <c r="Y220"/>
      <c r="Z220"/>
      <c r="AA220"/>
    </row>
    <row r="221" spans="1:27" s="29" customFormat="1" hidden="1" x14ac:dyDescent="0.3">
      <c r="A221"/>
      <c r="B221"/>
      <c r="C221"/>
      <c r="D221"/>
      <c r="E221"/>
      <c r="F221"/>
      <c r="G221"/>
      <c r="H221" s="6"/>
      <c r="I221"/>
      <c r="J221"/>
      <c r="K221"/>
      <c r="L221"/>
      <c r="M221"/>
      <c r="N221"/>
      <c r="O221"/>
      <c r="S221"/>
      <c r="T221"/>
      <c r="U221"/>
      <c r="V221"/>
      <c r="W221"/>
      <c r="X221"/>
      <c r="Y221"/>
      <c r="Z221"/>
      <c r="AA221"/>
    </row>
    <row r="222" spans="1:27" s="29" customFormat="1" hidden="1" x14ac:dyDescent="0.3">
      <c r="A222"/>
      <c r="B222"/>
      <c r="C222"/>
      <c r="D222"/>
      <c r="E222" s="3" t="s">
        <v>3</v>
      </c>
      <c r="F222" s="50" t="s">
        <v>4</v>
      </c>
      <c r="G222"/>
      <c r="H222" s="6"/>
      <c r="I222"/>
      <c r="J222"/>
      <c r="K222"/>
      <c r="L222"/>
      <c r="M222"/>
      <c r="N222"/>
      <c r="O222"/>
      <c r="S222"/>
      <c r="T222"/>
      <c r="U222"/>
      <c r="V222"/>
      <c r="W222"/>
      <c r="X222"/>
      <c r="Y222"/>
      <c r="Z222"/>
      <c r="AA222"/>
    </row>
    <row r="223" spans="1:27" s="29" customFormat="1" hidden="1" x14ac:dyDescent="0.3">
      <c r="A223"/>
      <c r="B223"/>
      <c r="C223" s="6"/>
      <c r="D223"/>
      <c r="E223" s="3" t="s">
        <v>5</v>
      </c>
      <c r="F223" s="7">
        <v>2013</v>
      </c>
      <c r="G223" s="8"/>
      <c r="H223"/>
      <c r="I223"/>
      <c r="J223"/>
      <c r="K223"/>
      <c r="L223"/>
      <c r="M223"/>
      <c r="N223"/>
      <c r="O223"/>
      <c r="S223"/>
      <c r="T223"/>
      <c r="U223"/>
      <c r="V223"/>
      <c r="W223"/>
      <c r="X223"/>
      <c r="Y223"/>
      <c r="Z223"/>
      <c r="AA223"/>
    </row>
    <row r="224" spans="1:27" s="29" customFormat="1" hidden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S224"/>
      <c r="T224"/>
      <c r="U224"/>
      <c r="V224"/>
      <c r="W224"/>
      <c r="X224"/>
      <c r="Y224"/>
      <c r="Z224"/>
      <c r="AA224"/>
    </row>
    <row r="225" spans="1:27" s="29" customFormat="1" hidden="1" x14ac:dyDescent="0.3">
      <c r="A225"/>
      <c r="B225"/>
      <c r="C225"/>
      <c r="D225" s="9" t="s">
        <v>6</v>
      </c>
      <c r="E225" s="10"/>
      <c r="F225" s="10"/>
      <c r="G225" s="11"/>
      <c r="H225"/>
      <c r="I225" s="12"/>
      <c r="J225" s="13" t="s">
        <v>7</v>
      </c>
      <c r="K225" s="13"/>
      <c r="L225" s="14"/>
      <c r="M225" s="6"/>
      <c r="N225" s="6"/>
      <c r="O225" s="6"/>
      <c r="S225"/>
      <c r="T225"/>
      <c r="U225"/>
      <c r="V225"/>
      <c r="W225"/>
      <c r="X225"/>
      <c r="Y225"/>
      <c r="Z225"/>
      <c r="AA225"/>
    </row>
    <row r="226" spans="1:27" s="29" customFormat="1" ht="42.6" hidden="1" x14ac:dyDescent="0.3">
      <c r="A226" s="15" t="s">
        <v>66</v>
      </c>
      <c r="B226" s="15" t="s">
        <v>67</v>
      </c>
      <c r="C226" s="16" t="s">
        <v>68</v>
      </c>
      <c r="D226" s="15" t="s">
        <v>11</v>
      </c>
      <c r="E226" s="17" t="s">
        <v>69</v>
      </c>
      <c r="F226" s="17" t="s">
        <v>13</v>
      </c>
      <c r="G226" s="15" t="s">
        <v>14</v>
      </c>
      <c r="H226" s="18"/>
      <c r="I226" s="19" t="s">
        <v>11</v>
      </c>
      <c r="J226" s="20" t="s">
        <v>12</v>
      </c>
      <c r="K226" s="20" t="s">
        <v>13</v>
      </c>
      <c r="L226" s="21" t="s">
        <v>14</v>
      </c>
      <c r="M226" s="15" t="s">
        <v>15</v>
      </c>
      <c r="N226" s="51" t="s">
        <v>70</v>
      </c>
      <c r="O226" s="52" t="s">
        <v>71</v>
      </c>
      <c r="S226"/>
      <c r="T226"/>
      <c r="U226"/>
      <c r="V226"/>
      <c r="W226"/>
      <c r="X226"/>
      <c r="Y226"/>
      <c r="Z226"/>
      <c r="AA226"/>
    </row>
    <row r="227" spans="1:27" s="29" customFormat="1" ht="26.4" hidden="1" x14ac:dyDescent="0.3">
      <c r="A227" s="22">
        <v>12</v>
      </c>
      <c r="B227" s="23">
        <v>1611</v>
      </c>
      <c r="C227" s="24" t="s">
        <v>16</v>
      </c>
      <c r="D227" s="53" t="e">
        <f>+#REF!</f>
        <v>#REF!</v>
      </c>
      <c r="E227" s="54">
        <v>239579.57</v>
      </c>
      <c r="F227" s="34">
        <v>0</v>
      </c>
      <c r="G227" s="26" t="e">
        <f t="shared" ref="G227:G266" si="16">D227+E227+F227</f>
        <v>#REF!</v>
      </c>
      <c r="H227" s="27"/>
      <c r="I227" s="55" t="e">
        <f>#REF!</f>
        <v>#REF!</v>
      </c>
      <c r="J227" s="34">
        <v>-216045.15</v>
      </c>
      <c r="K227" s="34">
        <v>0</v>
      </c>
      <c r="L227" s="26" t="e">
        <f t="shared" ref="L227:L266" si="17">SUM(I227:K227)</f>
        <v>#REF!</v>
      </c>
      <c r="M227" s="28" t="e">
        <f t="shared" ref="M227:M266" si="18">+G227+L227</f>
        <v>#REF!</v>
      </c>
      <c r="N227" s="56">
        <v>536531.78999999934</v>
      </c>
      <c r="O227" s="57" t="e">
        <f t="shared" ref="O227:O272" si="19">+M227-N227</f>
        <v>#REF!</v>
      </c>
      <c r="S227"/>
      <c r="T227"/>
      <c r="U227"/>
      <c r="V227"/>
      <c r="W227"/>
      <c r="X227"/>
      <c r="Y227"/>
      <c r="Z227"/>
      <c r="AA227"/>
    </row>
    <row r="228" spans="1:27" s="29" customFormat="1" ht="26.4" hidden="1" x14ac:dyDescent="0.3">
      <c r="A228" s="22" t="s">
        <v>17</v>
      </c>
      <c r="B228" s="23">
        <v>1612</v>
      </c>
      <c r="C228" s="24" t="s">
        <v>18</v>
      </c>
      <c r="D228" s="53" t="e">
        <f>+#REF!</f>
        <v>#REF!</v>
      </c>
      <c r="E228" s="34">
        <v>6475</v>
      </c>
      <c r="F228" s="34">
        <v>0</v>
      </c>
      <c r="G228" s="26" t="e">
        <f t="shared" si="16"/>
        <v>#REF!</v>
      </c>
      <c r="H228" s="27"/>
      <c r="I228" s="55" t="e">
        <f>#REF!</f>
        <v>#REF!</v>
      </c>
      <c r="J228" s="34">
        <v>-16368.46</v>
      </c>
      <c r="K228" s="34">
        <v>0</v>
      </c>
      <c r="L228" s="26" t="e">
        <f t="shared" si="17"/>
        <v>#REF!</v>
      </c>
      <c r="M228" s="28" t="e">
        <f t="shared" si="18"/>
        <v>#REF!</v>
      </c>
      <c r="N228" s="56">
        <v>400357.42000000004</v>
      </c>
      <c r="O228" s="57" t="e">
        <f t="shared" si="19"/>
        <v>#REF!</v>
      </c>
      <c r="S228"/>
      <c r="T228"/>
      <c r="U228"/>
      <c r="V228"/>
      <c r="W228"/>
      <c r="X228"/>
      <c r="Y228"/>
      <c r="Z228"/>
      <c r="AA228"/>
    </row>
    <row r="229" spans="1:27" s="29" customFormat="1" hidden="1" x14ac:dyDescent="0.3">
      <c r="A229" s="22" t="s">
        <v>19</v>
      </c>
      <c r="B229" s="23">
        <v>1805</v>
      </c>
      <c r="C229" s="24" t="s">
        <v>20</v>
      </c>
      <c r="D229" s="53" t="e">
        <f>+#REF!</f>
        <v>#REF!</v>
      </c>
      <c r="E229" s="58">
        <f>608751.83</f>
        <v>608751.82999999996</v>
      </c>
      <c r="F229" s="34">
        <v>0</v>
      </c>
      <c r="G229" s="26" t="e">
        <f t="shared" si="16"/>
        <v>#REF!</v>
      </c>
      <c r="H229" s="27"/>
      <c r="I229" s="55" t="e">
        <f>#REF!</f>
        <v>#REF!</v>
      </c>
      <c r="J229" s="34">
        <v>0</v>
      </c>
      <c r="K229" s="34">
        <v>0</v>
      </c>
      <c r="L229" s="26" t="e">
        <f t="shared" si="17"/>
        <v>#REF!</v>
      </c>
      <c r="M229" s="28" t="e">
        <f t="shared" si="18"/>
        <v>#REF!</v>
      </c>
      <c r="N229" s="56">
        <v>4218143.870000001</v>
      </c>
      <c r="O229" s="57" t="e">
        <f t="shared" si="19"/>
        <v>#REF!</v>
      </c>
      <c r="S229"/>
      <c r="T229"/>
      <c r="U229"/>
      <c r="V229"/>
      <c r="W229"/>
      <c r="X229"/>
      <c r="Y229"/>
      <c r="Z229"/>
      <c r="AA229"/>
    </row>
    <row r="230" spans="1:27" s="29" customFormat="1" hidden="1" x14ac:dyDescent="0.3">
      <c r="A230" s="22">
        <v>47</v>
      </c>
      <c r="B230" s="23">
        <v>1808</v>
      </c>
      <c r="C230" s="24" t="s">
        <v>21</v>
      </c>
      <c r="D230" s="53" t="e">
        <f>+#REF!</f>
        <v>#REF!</v>
      </c>
      <c r="E230" s="34">
        <v>0</v>
      </c>
      <c r="F230" s="34">
        <v>0</v>
      </c>
      <c r="G230" s="26" t="e">
        <f t="shared" si="16"/>
        <v>#REF!</v>
      </c>
      <c r="H230" s="27"/>
      <c r="I230" s="55" t="e">
        <f>#REF!</f>
        <v>#REF!</v>
      </c>
      <c r="J230" s="34">
        <v>0</v>
      </c>
      <c r="K230" s="34">
        <v>0</v>
      </c>
      <c r="L230" s="26" t="e">
        <f t="shared" si="17"/>
        <v>#REF!</v>
      </c>
      <c r="M230" s="28" t="e">
        <f t="shared" si="18"/>
        <v>#REF!</v>
      </c>
      <c r="N230" s="56">
        <v>0</v>
      </c>
      <c r="O230" s="57" t="e">
        <f t="shared" si="19"/>
        <v>#REF!</v>
      </c>
      <c r="S230"/>
      <c r="T230"/>
      <c r="U230"/>
      <c r="V230"/>
      <c r="W230"/>
      <c r="X230"/>
      <c r="Y230"/>
      <c r="Z230"/>
      <c r="AA230"/>
    </row>
    <row r="231" spans="1:27" s="29" customFormat="1" hidden="1" x14ac:dyDescent="0.3">
      <c r="A231" s="22">
        <v>13</v>
      </c>
      <c r="B231" s="23">
        <v>1810</v>
      </c>
      <c r="C231" s="24" t="s">
        <v>22</v>
      </c>
      <c r="D231" s="53" t="e">
        <f>+#REF!</f>
        <v>#REF!</v>
      </c>
      <c r="E231" s="34">
        <v>0</v>
      </c>
      <c r="F231" s="34">
        <v>0</v>
      </c>
      <c r="G231" s="26" t="e">
        <f t="shared" si="16"/>
        <v>#REF!</v>
      </c>
      <c r="H231" s="27"/>
      <c r="I231" s="55" t="e">
        <f>#REF!</f>
        <v>#REF!</v>
      </c>
      <c r="J231" s="34">
        <v>0</v>
      </c>
      <c r="K231" s="34">
        <v>0</v>
      </c>
      <c r="L231" s="26" t="e">
        <f t="shared" si="17"/>
        <v>#REF!</v>
      </c>
      <c r="M231" s="28" t="e">
        <f t="shared" si="18"/>
        <v>#REF!</v>
      </c>
      <c r="N231" s="56">
        <v>0</v>
      </c>
      <c r="O231" s="57" t="e">
        <f t="shared" si="19"/>
        <v>#REF!</v>
      </c>
      <c r="S231"/>
      <c r="T231"/>
      <c r="U231"/>
      <c r="V231"/>
      <c r="W231"/>
      <c r="X231"/>
      <c r="Y231"/>
      <c r="Z231"/>
      <c r="AA231"/>
    </row>
    <row r="232" spans="1:27" s="29" customFormat="1" ht="26.4" hidden="1" x14ac:dyDescent="0.3">
      <c r="A232" s="22">
        <v>47</v>
      </c>
      <c r="B232" s="23">
        <v>1815</v>
      </c>
      <c r="C232" s="24" t="s">
        <v>23</v>
      </c>
      <c r="D232" s="53" t="e">
        <f>+#REF!</f>
        <v>#REF!</v>
      </c>
      <c r="E232" s="34">
        <v>0</v>
      </c>
      <c r="F232" s="34">
        <v>0</v>
      </c>
      <c r="G232" s="26" t="e">
        <f t="shared" si="16"/>
        <v>#REF!</v>
      </c>
      <c r="H232" s="27"/>
      <c r="I232" s="55" t="e">
        <f>#REF!</f>
        <v>#REF!</v>
      </c>
      <c r="J232" s="34">
        <v>0</v>
      </c>
      <c r="K232" s="34">
        <v>0</v>
      </c>
      <c r="L232" s="26" t="e">
        <f t="shared" si="17"/>
        <v>#REF!</v>
      </c>
      <c r="M232" s="28" t="e">
        <f t="shared" si="18"/>
        <v>#REF!</v>
      </c>
      <c r="N232" s="56">
        <v>0</v>
      </c>
      <c r="O232" s="57" t="e">
        <f t="shared" si="19"/>
        <v>#REF!</v>
      </c>
      <c r="S232"/>
      <c r="T232"/>
      <c r="U232"/>
      <c r="V232"/>
      <c r="W232"/>
      <c r="X232"/>
      <c r="Y232"/>
      <c r="Z232"/>
      <c r="AA232"/>
    </row>
    <row r="233" spans="1:27" s="29" customFormat="1" ht="26.4" hidden="1" x14ac:dyDescent="0.3">
      <c r="A233" s="22">
        <v>47</v>
      </c>
      <c r="B233" s="23">
        <v>1820</v>
      </c>
      <c r="C233" s="24" t="s">
        <v>24</v>
      </c>
      <c r="D233" s="53" t="e">
        <f>+#REF!</f>
        <v>#REF!</v>
      </c>
      <c r="E233" s="34">
        <v>22371.75</v>
      </c>
      <c r="F233" s="34">
        <v>0</v>
      </c>
      <c r="G233" s="26" t="e">
        <f t="shared" si="16"/>
        <v>#REF!</v>
      </c>
      <c r="H233" s="27"/>
      <c r="I233" s="55" t="e">
        <f>#REF!</f>
        <v>#REF!</v>
      </c>
      <c r="J233" s="34">
        <v>-293914.33</v>
      </c>
      <c r="K233" s="34">
        <v>0</v>
      </c>
      <c r="L233" s="26" t="e">
        <f t="shared" si="17"/>
        <v>#REF!</v>
      </c>
      <c r="M233" s="28" t="e">
        <f t="shared" si="18"/>
        <v>#REF!</v>
      </c>
      <c r="N233" s="56">
        <v>3481434.55</v>
      </c>
      <c r="O233" s="57" t="e">
        <f t="shared" si="19"/>
        <v>#REF!</v>
      </c>
      <c r="S233"/>
      <c r="T233"/>
      <c r="U233"/>
      <c r="V233"/>
      <c r="W233"/>
      <c r="X233"/>
      <c r="Y233"/>
      <c r="Z233"/>
      <c r="AA233"/>
    </row>
    <row r="234" spans="1:27" s="29" customFormat="1" hidden="1" x14ac:dyDescent="0.3">
      <c r="A234" s="22">
        <v>47</v>
      </c>
      <c r="B234" s="23">
        <v>1825</v>
      </c>
      <c r="C234" s="24" t="s">
        <v>25</v>
      </c>
      <c r="D234" s="53" t="e">
        <f>+#REF!</f>
        <v>#REF!</v>
      </c>
      <c r="E234" s="34">
        <v>0</v>
      </c>
      <c r="F234" s="34">
        <v>0</v>
      </c>
      <c r="G234" s="26" t="e">
        <f t="shared" si="16"/>
        <v>#REF!</v>
      </c>
      <c r="H234" s="27"/>
      <c r="I234" s="55" t="e">
        <f>#REF!</f>
        <v>#REF!</v>
      </c>
      <c r="J234" s="34">
        <v>0</v>
      </c>
      <c r="K234" s="34">
        <v>0</v>
      </c>
      <c r="L234" s="26" t="e">
        <f t="shared" si="17"/>
        <v>#REF!</v>
      </c>
      <c r="M234" s="28" t="e">
        <f t="shared" si="18"/>
        <v>#REF!</v>
      </c>
      <c r="N234" s="56">
        <v>0</v>
      </c>
      <c r="O234" s="57" t="e">
        <f t="shared" si="19"/>
        <v>#REF!</v>
      </c>
      <c r="S234"/>
      <c r="T234"/>
      <c r="U234"/>
      <c r="V234"/>
      <c r="W234"/>
      <c r="X234"/>
      <c r="Y234"/>
      <c r="Z234"/>
      <c r="AA234"/>
    </row>
    <row r="235" spans="1:27" s="29" customFormat="1" hidden="1" x14ac:dyDescent="0.3">
      <c r="A235" s="22">
        <v>47</v>
      </c>
      <c r="B235" s="23">
        <v>1830</v>
      </c>
      <c r="C235" s="24" t="s">
        <v>26</v>
      </c>
      <c r="D235" s="53" t="e">
        <f>+#REF!</f>
        <v>#REF!</v>
      </c>
      <c r="E235" s="34">
        <f>1424245.72</f>
        <v>1424245.72</v>
      </c>
      <c r="F235" s="34">
        <v>0</v>
      </c>
      <c r="G235" s="26" t="e">
        <f t="shared" si="16"/>
        <v>#REF!</v>
      </c>
      <c r="H235" s="27"/>
      <c r="I235" s="55" t="e">
        <f>#REF!</f>
        <v>#REF!</v>
      </c>
      <c r="J235" s="34">
        <v>-774495.88175888755</v>
      </c>
      <c r="K235" s="34">
        <v>0</v>
      </c>
      <c r="L235" s="26" t="e">
        <f t="shared" si="17"/>
        <v>#REF!</v>
      </c>
      <c r="M235" s="28" t="e">
        <f t="shared" si="18"/>
        <v>#REF!</v>
      </c>
      <c r="N235" s="56">
        <v>11093574.75219111</v>
      </c>
      <c r="O235" s="57" t="e">
        <f t="shared" si="19"/>
        <v>#REF!</v>
      </c>
      <c r="S235"/>
      <c r="T235"/>
      <c r="U235"/>
      <c r="V235"/>
      <c r="W235"/>
      <c r="X235"/>
      <c r="Y235"/>
      <c r="Z235"/>
      <c r="AA235"/>
    </row>
    <row r="236" spans="1:27" s="29" customFormat="1" hidden="1" x14ac:dyDescent="0.3">
      <c r="A236" s="22">
        <v>47</v>
      </c>
      <c r="B236" s="23">
        <v>1835</v>
      </c>
      <c r="C236" s="24" t="s">
        <v>27</v>
      </c>
      <c r="D236" s="53" t="e">
        <f>+#REF!</f>
        <v>#REF!</v>
      </c>
      <c r="E236" s="34">
        <f>1366845.65</f>
        <v>1366845.65</v>
      </c>
      <c r="F236" s="34">
        <v>0</v>
      </c>
      <c r="G236" s="26" t="e">
        <f t="shared" si="16"/>
        <v>#REF!</v>
      </c>
      <c r="H236" s="27"/>
      <c r="I236" s="55" t="e">
        <f>#REF!</f>
        <v>#REF!</v>
      </c>
      <c r="J236" s="34">
        <v>-618588.92225403455</v>
      </c>
      <c r="K236" s="34">
        <v>0</v>
      </c>
      <c r="L236" s="26" t="e">
        <f t="shared" si="17"/>
        <v>#REF!</v>
      </c>
      <c r="M236" s="28" t="e">
        <f t="shared" si="18"/>
        <v>#REF!</v>
      </c>
      <c r="N236" s="56">
        <v>10331567.383275814</v>
      </c>
      <c r="O236" s="57" t="e">
        <f t="shared" si="19"/>
        <v>#REF!</v>
      </c>
      <c r="S236"/>
      <c r="T236"/>
      <c r="U236"/>
      <c r="V236"/>
      <c r="W236"/>
      <c r="X236"/>
      <c r="Y236"/>
      <c r="Z236"/>
      <c r="AA236"/>
    </row>
    <row r="237" spans="1:27" s="29" customFormat="1" hidden="1" x14ac:dyDescent="0.3">
      <c r="A237" s="22">
        <v>47</v>
      </c>
      <c r="B237" s="23">
        <v>1840</v>
      </c>
      <c r="C237" s="24" t="s">
        <v>28</v>
      </c>
      <c r="D237" s="53" t="e">
        <f>+#REF!</f>
        <v>#REF!</v>
      </c>
      <c r="E237" s="34">
        <f>696750.38</f>
        <v>696750.38</v>
      </c>
      <c r="F237" s="34">
        <v>0</v>
      </c>
      <c r="G237" s="26" t="e">
        <f t="shared" si="16"/>
        <v>#REF!</v>
      </c>
      <c r="H237" s="27"/>
      <c r="I237" s="55" t="e">
        <f>#REF!</f>
        <v>#REF!</v>
      </c>
      <c r="J237" s="34">
        <v>-406068.82640223915</v>
      </c>
      <c r="K237" s="34">
        <v>0</v>
      </c>
      <c r="L237" s="26" t="e">
        <f t="shared" si="17"/>
        <v>#REF!</v>
      </c>
      <c r="M237" s="28" t="e">
        <f t="shared" si="18"/>
        <v>#REF!</v>
      </c>
      <c r="N237" s="56">
        <v>4942928.9040172994</v>
      </c>
      <c r="O237" s="57" t="e">
        <f t="shared" si="19"/>
        <v>#REF!</v>
      </c>
      <c r="S237"/>
      <c r="T237"/>
      <c r="U237"/>
      <c r="V237"/>
      <c r="W237"/>
      <c r="X237"/>
      <c r="Y237"/>
      <c r="Z237"/>
      <c r="AA237"/>
    </row>
    <row r="238" spans="1:27" s="29" customFormat="1" hidden="1" x14ac:dyDescent="0.3">
      <c r="A238" s="22">
        <v>47</v>
      </c>
      <c r="B238" s="23">
        <v>1845</v>
      </c>
      <c r="C238" s="24" t="s">
        <v>29</v>
      </c>
      <c r="D238" s="53" t="e">
        <f>+#REF!</f>
        <v>#REF!</v>
      </c>
      <c r="E238" s="34">
        <f>946643.72</f>
        <v>946643.72</v>
      </c>
      <c r="F238" s="34">
        <v>0</v>
      </c>
      <c r="G238" s="26" t="e">
        <f t="shared" si="16"/>
        <v>#REF!</v>
      </c>
      <c r="H238" s="27"/>
      <c r="I238" s="55" t="e">
        <f>#REF!</f>
        <v>#REF!</v>
      </c>
      <c r="J238" s="34">
        <v>-882703.80256738502</v>
      </c>
      <c r="K238" s="34">
        <v>0</v>
      </c>
      <c r="L238" s="26" t="e">
        <f t="shared" si="17"/>
        <v>#REF!</v>
      </c>
      <c r="M238" s="28" t="e">
        <f t="shared" si="18"/>
        <v>#REF!</v>
      </c>
      <c r="N238" s="56">
        <v>11896832.268359806</v>
      </c>
      <c r="O238" s="57" t="e">
        <f t="shared" si="19"/>
        <v>#REF!</v>
      </c>
      <c r="S238"/>
      <c r="T238"/>
      <c r="U238"/>
      <c r="V238"/>
      <c r="W238"/>
      <c r="X238"/>
      <c r="Y238"/>
      <c r="Z238"/>
      <c r="AA238"/>
    </row>
    <row r="239" spans="1:27" s="29" customFormat="1" hidden="1" x14ac:dyDescent="0.3">
      <c r="A239" s="22">
        <v>47</v>
      </c>
      <c r="B239" s="23">
        <v>1850</v>
      </c>
      <c r="C239" s="24" t="s">
        <v>30</v>
      </c>
      <c r="D239" s="53" t="e">
        <f>+#REF!</f>
        <v>#REF!</v>
      </c>
      <c r="E239" s="34">
        <f>862366.33</f>
        <v>862366.33</v>
      </c>
      <c r="F239" s="34">
        <v>0</v>
      </c>
      <c r="G239" s="26" t="e">
        <f t="shared" si="16"/>
        <v>#REF!</v>
      </c>
      <c r="H239" s="27"/>
      <c r="I239" s="55" t="e">
        <f>#REF!</f>
        <v>#REF!</v>
      </c>
      <c r="J239" s="34">
        <v>-669800.45338013303</v>
      </c>
      <c r="K239" s="34">
        <v>0</v>
      </c>
      <c r="L239" s="26" t="e">
        <f t="shared" si="17"/>
        <v>#REF!</v>
      </c>
      <c r="M239" s="28" t="e">
        <f t="shared" si="18"/>
        <v>#REF!</v>
      </c>
      <c r="N239" s="56">
        <v>9695061.7895396948</v>
      </c>
      <c r="O239" s="57" t="e">
        <f t="shared" si="19"/>
        <v>#REF!</v>
      </c>
      <c r="S239"/>
      <c r="T239"/>
      <c r="U239"/>
      <c r="V239"/>
      <c r="W239"/>
      <c r="X239"/>
      <c r="Y239"/>
      <c r="Z239"/>
      <c r="AA239"/>
    </row>
    <row r="240" spans="1:27" s="29" customFormat="1" hidden="1" x14ac:dyDescent="0.3">
      <c r="A240" s="22">
        <v>47</v>
      </c>
      <c r="B240" s="23">
        <v>1855</v>
      </c>
      <c r="C240" s="24" t="s">
        <v>31</v>
      </c>
      <c r="D240" s="53" t="e">
        <f>+#REF!</f>
        <v>#REF!</v>
      </c>
      <c r="E240" s="34">
        <f>756199.83</f>
        <v>756199.83</v>
      </c>
      <c r="F240" s="34">
        <v>0</v>
      </c>
      <c r="G240" s="26" t="e">
        <f t="shared" si="16"/>
        <v>#REF!</v>
      </c>
      <c r="H240" s="27"/>
      <c r="I240" s="55" t="e">
        <f>#REF!</f>
        <v>#REF!</v>
      </c>
      <c r="J240" s="34">
        <v>-383507.60065940244</v>
      </c>
      <c r="K240" s="34">
        <v>0</v>
      </c>
      <c r="L240" s="26" t="e">
        <f t="shared" si="17"/>
        <v>#REF!</v>
      </c>
      <c r="M240" s="28" t="e">
        <f t="shared" si="18"/>
        <v>#REF!</v>
      </c>
      <c r="N240" s="56">
        <v>7817427.6474304274</v>
      </c>
      <c r="O240" s="57" t="e">
        <f t="shared" si="19"/>
        <v>#REF!</v>
      </c>
      <c r="S240"/>
      <c r="T240"/>
      <c r="U240"/>
      <c r="V240"/>
      <c r="W240"/>
      <c r="X240"/>
      <c r="Y240"/>
      <c r="Z240"/>
      <c r="AA240"/>
    </row>
    <row r="241" spans="1:27" s="29" customFormat="1" hidden="1" x14ac:dyDescent="0.3">
      <c r="A241" s="22">
        <v>47</v>
      </c>
      <c r="B241" s="23">
        <v>1860</v>
      </c>
      <c r="C241" s="24" t="s">
        <v>32</v>
      </c>
      <c r="D241" s="53" t="e">
        <f>+#REF!</f>
        <v>#REF!</v>
      </c>
      <c r="E241" s="34">
        <v>62536.11</v>
      </c>
      <c r="F241" s="34">
        <v>0</v>
      </c>
      <c r="G241" s="26" t="e">
        <f t="shared" si="16"/>
        <v>#REF!</v>
      </c>
      <c r="H241" s="27"/>
      <c r="I241" s="55" t="e">
        <f>#REF!</f>
        <v>#REF!</v>
      </c>
      <c r="J241" s="34">
        <v>-141397.98485529493</v>
      </c>
      <c r="K241" s="34">
        <v>0</v>
      </c>
      <c r="L241" s="26" t="e">
        <f t="shared" si="17"/>
        <v>#REF!</v>
      </c>
      <c r="M241" s="28" t="e">
        <f t="shared" si="18"/>
        <v>#REF!</v>
      </c>
      <c r="N241" s="56">
        <v>1874225.0308286999</v>
      </c>
      <c r="O241" s="57" t="e">
        <f t="shared" si="19"/>
        <v>#REF!</v>
      </c>
      <c r="S241"/>
      <c r="T241"/>
      <c r="U241"/>
      <c r="V241"/>
      <c r="W241"/>
      <c r="X241"/>
      <c r="Y241"/>
      <c r="Z241"/>
      <c r="AA241"/>
    </row>
    <row r="242" spans="1:27" s="29" customFormat="1" hidden="1" x14ac:dyDescent="0.3">
      <c r="A242" s="22">
        <v>47</v>
      </c>
      <c r="B242" s="23">
        <v>1860</v>
      </c>
      <c r="C242" s="24" t="s">
        <v>33</v>
      </c>
      <c r="D242" s="53" t="e">
        <f>+#REF!</f>
        <v>#REF!</v>
      </c>
      <c r="E242" s="34">
        <v>306540.86000000004</v>
      </c>
      <c r="F242" s="34">
        <v>-201921.97999999998</v>
      </c>
      <c r="G242" s="26" t="e">
        <f t="shared" si="16"/>
        <v>#REF!</v>
      </c>
      <c r="H242" s="27"/>
      <c r="I242" s="55" t="e">
        <f>#REF!</f>
        <v>#REF!</v>
      </c>
      <c r="J242" s="34">
        <v>-470701.82812262332</v>
      </c>
      <c r="K242" s="34">
        <v>78259.13</v>
      </c>
      <c r="L242" s="26" t="e">
        <f t="shared" si="17"/>
        <v>#REF!</v>
      </c>
      <c r="M242" s="28" t="e">
        <f t="shared" si="18"/>
        <v>#REF!</v>
      </c>
      <c r="N242" s="56">
        <v>4910902.3443571478</v>
      </c>
      <c r="O242" s="57" t="e">
        <f t="shared" si="19"/>
        <v>#REF!</v>
      </c>
      <c r="S242"/>
      <c r="T242"/>
      <c r="U242"/>
      <c r="V242"/>
      <c r="W242"/>
      <c r="X242"/>
      <c r="Y242"/>
      <c r="Z242"/>
      <c r="AA242"/>
    </row>
    <row r="243" spans="1:27" s="29" customFormat="1" hidden="1" x14ac:dyDescent="0.3">
      <c r="A243" s="22" t="s">
        <v>19</v>
      </c>
      <c r="B243" s="23">
        <v>1905</v>
      </c>
      <c r="C243" s="24" t="s">
        <v>20</v>
      </c>
      <c r="D243" s="53" t="e">
        <f>+#REF!</f>
        <v>#REF!</v>
      </c>
      <c r="E243" s="34">
        <v>0</v>
      </c>
      <c r="F243" s="34">
        <v>0</v>
      </c>
      <c r="G243" s="26" t="e">
        <f t="shared" si="16"/>
        <v>#REF!</v>
      </c>
      <c r="H243" s="27"/>
      <c r="I243" s="55" t="e">
        <f>#REF!</f>
        <v>#REF!</v>
      </c>
      <c r="J243" s="34">
        <v>0</v>
      </c>
      <c r="K243" s="34">
        <v>0</v>
      </c>
      <c r="L243" s="26" t="e">
        <f t="shared" si="17"/>
        <v>#REF!</v>
      </c>
      <c r="M243" s="28" t="e">
        <f t="shared" si="18"/>
        <v>#REF!</v>
      </c>
      <c r="N243" s="56">
        <v>0</v>
      </c>
      <c r="O243" s="57" t="e">
        <f t="shared" si="19"/>
        <v>#REF!</v>
      </c>
      <c r="S243"/>
      <c r="T243"/>
      <c r="U243"/>
      <c r="V243"/>
      <c r="W243"/>
      <c r="X243"/>
      <c r="Y243"/>
      <c r="Z243"/>
      <c r="AA243"/>
    </row>
    <row r="244" spans="1:27" s="29" customFormat="1" hidden="1" x14ac:dyDescent="0.3">
      <c r="A244" s="22">
        <v>47</v>
      </c>
      <c r="B244" s="23">
        <v>1908</v>
      </c>
      <c r="C244" s="24" t="s">
        <v>34</v>
      </c>
      <c r="D244" s="53" t="e">
        <f>+#REF!</f>
        <v>#REF!</v>
      </c>
      <c r="E244" s="34">
        <v>9825</v>
      </c>
      <c r="F244" s="34">
        <v>0</v>
      </c>
      <c r="G244" s="26" t="e">
        <f t="shared" si="16"/>
        <v>#REF!</v>
      </c>
      <c r="H244" s="27"/>
      <c r="I244" s="55" t="e">
        <f>#REF!</f>
        <v>#REF!</v>
      </c>
      <c r="J244" s="34">
        <v>-8596.9699999999993</v>
      </c>
      <c r="K244" s="34">
        <v>0</v>
      </c>
      <c r="L244" s="26" t="e">
        <f t="shared" si="17"/>
        <v>#REF!</v>
      </c>
      <c r="M244" s="28" t="e">
        <f t="shared" si="18"/>
        <v>#REF!</v>
      </c>
      <c r="N244" s="56">
        <v>203875.60000000009</v>
      </c>
      <c r="O244" s="57" t="e">
        <f t="shared" si="19"/>
        <v>#REF!</v>
      </c>
      <c r="S244"/>
      <c r="T244"/>
      <c r="U244"/>
      <c r="V244"/>
      <c r="W244"/>
      <c r="X244"/>
      <c r="Y244"/>
      <c r="Z244"/>
      <c r="AA244"/>
    </row>
    <row r="245" spans="1:27" s="29" customFormat="1" hidden="1" x14ac:dyDescent="0.3">
      <c r="A245" s="22">
        <v>13</v>
      </c>
      <c r="B245" s="23">
        <v>1910</v>
      </c>
      <c r="C245" s="24" t="s">
        <v>22</v>
      </c>
      <c r="D245" s="53" t="e">
        <f>+#REF!</f>
        <v>#REF!</v>
      </c>
      <c r="E245" s="34">
        <v>83020.399999999994</v>
      </c>
      <c r="F245" s="34">
        <v>0</v>
      </c>
      <c r="G245" s="26" t="e">
        <f t="shared" si="16"/>
        <v>#REF!</v>
      </c>
      <c r="H245" s="27"/>
      <c r="I245" s="55" t="e">
        <f>#REF!</f>
        <v>#REF!</v>
      </c>
      <c r="J245" s="34">
        <v>-192438.76</v>
      </c>
      <c r="K245" s="34">
        <v>0</v>
      </c>
      <c r="L245" s="26" t="e">
        <f t="shared" si="17"/>
        <v>#REF!</v>
      </c>
      <c r="M245" s="28" t="e">
        <f t="shared" si="18"/>
        <v>#REF!</v>
      </c>
      <c r="N245" s="56">
        <v>359711.62000000011</v>
      </c>
      <c r="O245" s="57" t="e">
        <f t="shared" si="19"/>
        <v>#REF!</v>
      </c>
      <c r="S245"/>
      <c r="T245"/>
      <c r="U245"/>
      <c r="V245"/>
      <c r="W245"/>
      <c r="X245"/>
      <c r="Y245"/>
      <c r="Z245"/>
      <c r="AA245"/>
    </row>
    <row r="246" spans="1:27" s="29" customFormat="1" ht="26.4" hidden="1" x14ac:dyDescent="0.3">
      <c r="A246" s="22">
        <v>8</v>
      </c>
      <c r="B246" s="23">
        <v>1915</v>
      </c>
      <c r="C246" s="24" t="s">
        <v>35</v>
      </c>
      <c r="D246" s="53" t="e">
        <f>+#REF!</f>
        <v>#REF!</v>
      </c>
      <c r="E246" s="34">
        <v>10921.45</v>
      </c>
      <c r="F246" s="34">
        <v>0</v>
      </c>
      <c r="G246" s="26" t="e">
        <f t="shared" si="16"/>
        <v>#REF!</v>
      </c>
      <c r="H246" s="27"/>
      <c r="I246" s="55" t="e">
        <f>#REF!</f>
        <v>#REF!</v>
      </c>
      <c r="J246" s="34">
        <v>-33026.559999999998</v>
      </c>
      <c r="K246" s="34">
        <v>0</v>
      </c>
      <c r="L246" s="26" t="e">
        <f t="shared" si="17"/>
        <v>#REF!</v>
      </c>
      <c r="M246" s="28" t="e">
        <f t="shared" si="18"/>
        <v>#REF!</v>
      </c>
      <c r="N246" s="56">
        <v>141742.62000000011</v>
      </c>
      <c r="O246" s="57" t="e">
        <f t="shared" si="19"/>
        <v>#REF!</v>
      </c>
      <c r="S246"/>
      <c r="T246"/>
      <c r="U246"/>
      <c r="V246"/>
      <c r="W246"/>
      <c r="X246"/>
      <c r="Y246"/>
      <c r="Z246"/>
      <c r="AA246"/>
    </row>
    <row r="247" spans="1:27" s="29" customFormat="1" ht="26.4" hidden="1" x14ac:dyDescent="0.3">
      <c r="A247" s="22">
        <v>8</v>
      </c>
      <c r="B247" s="23">
        <v>1915</v>
      </c>
      <c r="C247" s="24" t="s">
        <v>36</v>
      </c>
      <c r="D247" s="53" t="e">
        <f>+#REF!</f>
        <v>#REF!</v>
      </c>
      <c r="E247" s="34">
        <v>0</v>
      </c>
      <c r="F247" s="34">
        <v>0</v>
      </c>
      <c r="G247" s="26" t="e">
        <f t="shared" si="16"/>
        <v>#REF!</v>
      </c>
      <c r="H247" s="27"/>
      <c r="I247" s="55" t="e">
        <f>#REF!</f>
        <v>#REF!</v>
      </c>
      <c r="J247" s="34"/>
      <c r="K247" s="34">
        <v>0</v>
      </c>
      <c r="L247" s="26" t="e">
        <f t="shared" si="17"/>
        <v>#REF!</v>
      </c>
      <c r="M247" s="28" t="e">
        <f t="shared" si="18"/>
        <v>#REF!</v>
      </c>
      <c r="N247" s="56">
        <v>0</v>
      </c>
      <c r="O247" s="57" t="e">
        <f t="shared" si="19"/>
        <v>#REF!</v>
      </c>
      <c r="S247"/>
      <c r="T247"/>
      <c r="U247"/>
      <c r="V247"/>
      <c r="W247"/>
      <c r="X247"/>
      <c r="Y247"/>
      <c r="Z247"/>
      <c r="AA247"/>
    </row>
    <row r="248" spans="1:27" s="29" customFormat="1" hidden="1" x14ac:dyDescent="0.3">
      <c r="A248" s="22">
        <v>10</v>
      </c>
      <c r="B248" s="23">
        <v>1920</v>
      </c>
      <c r="C248" s="24" t="s">
        <v>37</v>
      </c>
      <c r="D248" s="53" t="e">
        <f>+#REF!</f>
        <v>#REF!</v>
      </c>
      <c r="E248" s="34">
        <v>72198.75</v>
      </c>
      <c r="F248" s="34">
        <v>0</v>
      </c>
      <c r="G248" s="26" t="e">
        <f t="shared" si="16"/>
        <v>#REF!</v>
      </c>
      <c r="H248" s="27"/>
      <c r="I248" s="55" t="e">
        <f>#REF!</f>
        <v>#REF!</v>
      </c>
      <c r="J248" s="34">
        <v>-77378.84</v>
      </c>
      <c r="K248" s="34">
        <v>0</v>
      </c>
      <c r="L248" s="26" t="e">
        <f t="shared" si="17"/>
        <v>#REF!</v>
      </c>
      <c r="M248" s="28" t="e">
        <f t="shared" si="18"/>
        <v>#REF!</v>
      </c>
      <c r="N248" s="56">
        <v>225803.70999999993</v>
      </c>
      <c r="O248" s="57" t="e">
        <f t="shared" si="19"/>
        <v>#REF!</v>
      </c>
      <c r="S248"/>
      <c r="T248"/>
      <c r="U248"/>
      <c r="V248"/>
      <c r="W248"/>
      <c r="X248"/>
      <c r="Y248"/>
      <c r="Z248"/>
      <c r="AA248"/>
    </row>
    <row r="249" spans="1:27" s="29" customFormat="1" ht="26.4" hidden="1" x14ac:dyDescent="0.3">
      <c r="A249" s="22">
        <v>45</v>
      </c>
      <c r="B249" s="23">
        <v>1920</v>
      </c>
      <c r="C249" s="24" t="s">
        <v>38</v>
      </c>
      <c r="D249" s="53" t="e">
        <f>+#REF!</f>
        <v>#REF!</v>
      </c>
      <c r="E249" s="34">
        <v>0</v>
      </c>
      <c r="F249" s="34">
        <v>0</v>
      </c>
      <c r="G249" s="26" t="e">
        <f t="shared" si="16"/>
        <v>#REF!</v>
      </c>
      <c r="H249" s="27"/>
      <c r="I249" s="55" t="e">
        <f>#REF!</f>
        <v>#REF!</v>
      </c>
      <c r="J249" s="34">
        <v>0</v>
      </c>
      <c r="K249" s="34">
        <v>0</v>
      </c>
      <c r="L249" s="26" t="e">
        <f t="shared" si="17"/>
        <v>#REF!</v>
      </c>
      <c r="M249" s="28" t="e">
        <f t="shared" si="18"/>
        <v>#REF!</v>
      </c>
      <c r="N249" s="56">
        <v>0</v>
      </c>
      <c r="O249" s="57" t="e">
        <f t="shared" si="19"/>
        <v>#REF!</v>
      </c>
      <c r="S249"/>
      <c r="T249"/>
      <c r="U249"/>
      <c r="V249"/>
      <c r="W249"/>
      <c r="X249"/>
      <c r="Y249"/>
      <c r="Z249"/>
      <c r="AA249"/>
    </row>
    <row r="250" spans="1:27" s="29" customFormat="1" ht="26.4" hidden="1" x14ac:dyDescent="0.3">
      <c r="A250" s="22">
        <v>45.1</v>
      </c>
      <c r="B250" s="23">
        <v>1920</v>
      </c>
      <c r="C250" s="24" t="s">
        <v>39</v>
      </c>
      <c r="D250" s="53" t="e">
        <f>+#REF!</f>
        <v>#REF!</v>
      </c>
      <c r="E250" s="34">
        <v>0</v>
      </c>
      <c r="F250" s="34">
        <v>0</v>
      </c>
      <c r="G250" s="26" t="e">
        <f t="shared" si="16"/>
        <v>#REF!</v>
      </c>
      <c r="H250" s="27"/>
      <c r="I250" s="55" t="e">
        <f>#REF!</f>
        <v>#REF!</v>
      </c>
      <c r="J250" s="34">
        <v>0</v>
      </c>
      <c r="K250" s="34">
        <v>0</v>
      </c>
      <c r="L250" s="26" t="e">
        <f t="shared" si="17"/>
        <v>#REF!</v>
      </c>
      <c r="M250" s="28" t="e">
        <f t="shared" si="18"/>
        <v>#REF!</v>
      </c>
      <c r="N250" s="56">
        <v>0</v>
      </c>
      <c r="O250" s="57" t="e">
        <f t="shared" si="19"/>
        <v>#REF!</v>
      </c>
      <c r="S250"/>
      <c r="T250"/>
      <c r="U250"/>
      <c r="V250"/>
      <c r="W250"/>
      <c r="X250"/>
      <c r="Y250"/>
      <c r="Z250"/>
      <c r="AA250"/>
    </row>
    <row r="251" spans="1:27" s="29" customFormat="1" hidden="1" x14ac:dyDescent="0.3">
      <c r="A251" s="22">
        <v>10</v>
      </c>
      <c r="B251" s="23">
        <v>1930</v>
      </c>
      <c r="C251" s="24" t="s">
        <v>40</v>
      </c>
      <c r="D251" s="53" t="e">
        <f>+#REF!</f>
        <v>#REF!</v>
      </c>
      <c r="E251" s="34">
        <v>56228.42</v>
      </c>
      <c r="F251" s="34">
        <v>-79797.81</v>
      </c>
      <c r="G251" s="26" t="e">
        <f t="shared" si="16"/>
        <v>#REF!</v>
      </c>
      <c r="H251" s="27"/>
      <c r="I251" s="55" t="e">
        <f>#REF!</f>
        <v>#REF!</v>
      </c>
      <c r="J251" s="34">
        <v>-255357.4</v>
      </c>
      <c r="K251" s="34">
        <v>79797.81</v>
      </c>
      <c r="L251" s="26" t="e">
        <f t="shared" si="17"/>
        <v>#REF!</v>
      </c>
      <c r="M251" s="28" t="e">
        <f t="shared" si="18"/>
        <v>#REF!</v>
      </c>
      <c r="N251" s="56">
        <v>950598.97000000114</v>
      </c>
      <c r="O251" s="57" t="e">
        <f t="shared" si="19"/>
        <v>#REF!</v>
      </c>
      <c r="S251"/>
      <c r="T251"/>
      <c r="U251"/>
      <c r="V251"/>
      <c r="W251"/>
      <c r="X251"/>
      <c r="Y251"/>
      <c r="Z251"/>
      <c r="AA251"/>
    </row>
    <row r="252" spans="1:27" s="29" customFormat="1" hidden="1" x14ac:dyDescent="0.3">
      <c r="A252" s="22">
        <v>8</v>
      </c>
      <c r="B252" s="23">
        <v>1935</v>
      </c>
      <c r="C252" s="24" t="s">
        <v>41</v>
      </c>
      <c r="D252" s="53" t="e">
        <f>+#REF!</f>
        <v>#REF!</v>
      </c>
      <c r="E252" s="34">
        <v>29587</v>
      </c>
      <c r="F252" s="34">
        <v>0</v>
      </c>
      <c r="G252" s="26" t="e">
        <f t="shared" si="16"/>
        <v>#REF!</v>
      </c>
      <c r="H252" s="27"/>
      <c r="I252" s="55" t="e">
        <f>#REF!</f>
        <v>#REF!</v>
      </c>
      <c r="J252" s="34">
        <v>-7333</v>
      </c>
      <c r="K252" s="34">
        <v>0</v>
      </c>
      <c r="L252" s="26" t="e">
        <f t="shared" si="17"/>
        <v>#REF!</v>
      </c>
      <c r="M252" s="28" t="e">
        <f t="shared" si="18"/>
        <v>#REF!</v>
      </c>
      <c r="N252" s="56">
        <v>35391.460000000021</v>
      </c>
      <c r="O252" s="57" t="e">
        <f t="shared" si="19"/>
        <v>#REF!</v>
      </c>
      <c r="S252"/>
      <c r="T252"/>
      <c r="U252"/>
      <c r="V252"/>
      <c r="W252"/>
      <c r="X252"/>
      <c r="Y252"/>
      <c r="Z252"/>
      <c r="AA252"/>
    </row>
    <row r="253" spans="1:27" s="29" customFormat="1" hidden="1" x14ac:dyDescent="0.3">
      <c r="A253" s="22">
        <v>8</v>
      </c>
      <c r="B253" s="23">
        <v>1940</v>
      </c>
      <c r="C253" s="24" t="s">
        <v>42</v>
      </c>
      <c r="D253" s="53" t="e">
        <f>+#REF!</f>
        <v>#REF!</v>
      </c>
      <c r="E253" s="34">
        <v>15101</v>
      </c>
      <c r="F253" s="34">
        <v>0</v>
      </c>
      <c r="G253" s="26" t="e">
        <f t="shared" si="16"/>
        <v>#REF!</v>
      </c>
      <c r="H253" s="27"/>
      <c r="I253" s="55" t="e">
        <f>#REF!</f>
        <v>#REF!</v>
      </c>
      <c r="J253" s="34">
        <v>-24045.919999999998</v>
      </c>
      <c r="K253" s="34">
        <v>0</v>
      </c>
      <c r="L253" s="26" t="e">
        <f t="shared" si="17"/>
        <v>#REF!</v>
      </c>
      <c r="M253" s="28" t="e">
        <f t="shared" si="18"/>
        <v>#REF!</v>
      </c>
      <c r="N253" s="56">
        <v>123877.74999999994</v>
      </c>
      <c r="O253" s="57" t="e">
        <f t="shared" si="19"/>
        <v>#REF!</v>
      </c>
      <c r="S253"/>
      <c r="T253"/>
      <c r="U253"/>
      <c r="V253"/>
      <c r="W253"/>
      <c r="X253"/>
      <c r="Y253"/>
      <c r="Z253"/>
      <c r="AA253"/>
    </row>
    <row r="254" spans="1:27" s="29" customFormat="1" hidden="1" x14ac:dyDescent="0.3">
      <c r="A254" s="22">
        <v>8</v>
      </c>
      <c r="B254" s="23">
        <v>1945</v>
      </c>
      <c r="C254" s="24" t="s">
        <v>43</v>
      </c>
      <c r="D254" s="53" t="e">
        <f>+#REF!</f>
        <v>#REF!</v>
      </c>
      <c r="E254" s="34">
        <v>0</v>
      </c>
      <c r="F254" s="34">
        <v>0</v>
      </c>
      <c r="G254" s="26" t="e">
        <f t="shared" si="16"/>
        <v>#REF!</v>
      </c>
      <c r="H254" s="27"/>
      <c r="I254" s="55" t="e">
        <f>#REF!</f>
        <v>#REF!</v>
      </c>
      <c r="J254" s="34">
        <v>-9630.9599999999991</v>
      </c>
      <c r="K254" s="34">
        <v>0</v>
      </c>
      <c r="L254" s="26" t="e">
        <f t="shared" si="17"/>
        <v>#REF!</v>
      </c>
      <c r="M254" s="28" t="e">
        <f t="shared" si="18"/>
        <v>#REF!</v>
      </c>
      <c r="N254" s="56">
        <v>22129.449999999997</v>
      </c>
      <c r="O254" s="57" t="e">
        <f t="shared" si="19"/>
        <v>#REF!</v>
      </c>
      <c r="S254"/>
      <c r="T254"/>
      <c r="U254"/>
      <c r="V254"/>
      <c r="W254"/>
      <c r="X254"/>
      <c r="Y254"/>
      <c r="Z254"/>
      <c r="AA254"/>
    </row>
    <row r="255" spans="1:27" s="29" customFormat="1" hidden="1" x14ac:dyDescent="0.3">
      <c r="A255" s="22">
        <v>8</v>
      </c>
      <c r="B255" s="23">
        <v>1950</v>
      </c>
      <c r="C255" s="24" t="s">
        <v>44</v>
      </c>
      <c r="D255" s="53" t="e">
        <f>+#REF!</f>
        <v>#REF!</v>
      </c>
      <c r="E255" s="34">
        <v>0</v>
      </c>
      <c r="F255" s="34">
        <v>0</v>
      </c>
      <c r="G255" s="26" t="e">
        <f t="shared" si="16"/>
        <v>#REF!</v>
      </c>
      <c r="H255" s="27"/>
      <c r="I255" s="55" t="e">
        <f>#REF!</f>
        <v>#REF!</v>
      </c>
      <c r="J255" s="34">
        <v>0</v>
      </c>
      <c r="K255" s="34">
        <v>0</v>
      </c>
      <c r="L255" s="26" t="e">
        <f t="shared" si="17"/>
        <v>#REF!</v>
      </c>
      <c r="M255" s="28" t="e">
        <f t="shared" si="18"/>
        <v>#REF!</v>
      </c>
      <c r="N255" s="56">
        <v>0</v>
      </c>
      <c r="O255" s="57" t="e">
        <f t="shared" si="19"/>
        <v>#REF!</v>
      </c>
      <c r="S255"/>
      <c r="T255"/>
      <c r="U255"/>
      <c r="V255"/>
      <c r="W255"/>
      <c r="X255"/>
      <c r="Y255"/>
      <c r="Z255"/>
      <c r="AA255"/>
    </row>
    <row r="256" spans="1:27" s="29" customFormat="1" hidden="1" x14ac:dyDescent="0.3">
      <c r="A256" s="22">
        <v>8</v>
      </c>
      <c r="B256" s="23">
        <v>1955</v>
      </c>
      <c r="C256" s="24" t="s">
        <v>45</v>
      </c>
      <c r="D256" s="53" t="e">
        <f>+#REF!</f>
        <v>#REF!</v>
      </c>
      <c r="E256" s="34">
        <v>0</v>
      </c>
      <c r="F256" s="34">
        <v>0</v>
      </c>
      <c r="G256" s="26" t="e">
        <f t="shared" si="16"/>
        <v>#REF!</v>
      </c>
      <c r="H256" s="27"/>
      <c r="I256" s="55" t="e">
        <f>#REF!</f>
        <v>#REF!</v>
      </c>
      <c r="J256" s="34">
        <v>0</v>
      </c>
      <c r="K256" s="34">
        <v>0</v>
      </c>
      <c r="L256" s="26" t="e">
        <f t="shared" si="17"/>
        <v>#REF!</v>
      </c>
      <c r="M256" s="28" t="e">
        <f t="shared" si="18"/>
        <v>#REF!</v>
      </c>
      <c r="N256" s="56">
        <v>0</v>
      </c>
      <c r="O256" s="57" t="e">
        <f t="shared" si="19"/>
        <v>#REF!</v>
      </c>
      <c r="S256"/>
      <c r="T256"/>
      <c r="U256"/>
      <c r="V256"/>
      <c r="W256"/>
      <c r="X256"/>
      <c r="Y256"/>
      <c r="Z256"/>
      <c r="AA256"/>
    </row>
    <row r="257" spans="1:27" s="29" customFormat="1" ht="26.4" hidden="1" x14ac:dyDescent="0.3">
      <c r="A257" s="22">
        <v>8</v>
      </c>
      <c r="B257" s="23">
        <v>1955</v>
      </c>
      <c r="C257" s="24" t="s">
        <v>46</v>
      </c>
      <c r="D257" s="53" t="e">
        <f>+#REF!</f>
        <v>#REF!</v>
      </c>
      <c r="E257" s="34">
        <v>0</v>
      </c>
      <c r="F257" s="34">
        <v>0</v>
      </c>
      <c r="G257" s="26" t="e">
        <f t="shared" si="16"/>
        <v>#REF!</v>
      </c>
      <c r="H257" s="27"/>
      <c r="I257" s="55" t="e">
        <f>#REF!</f>
        <v>#REF!</v>
      </c>
      <c r="J257" s="34">
        <v>0</v>
      </c>
      <c r="K257" s="34">
        <v>0</v>
      </c>
      <c r="L257" s="26" t="e">
        <f t="shared" si="17"/>
        <v>#REF!</v>
      </c>
      <c r="M257" s="28" t="e">
        <f t="shared" si="18"/>
        <v>#REF!</v>
      </c>
      <c r="N257" s="56">
        <v>0</v>
      </c>
      <c r="O257" s="57" t="e">
        <f t="shared" si="19"/>
        <v>#REF!</v>
      </c>
      <c r="S257"/>
      <c r="T257"/>
      <c r="U257"/>
      <c r="V257"/>
      <c r="W257"/>
      <c r="X257"/>
      <c r="Y257"/>
      <c r="Z257"/>
      <c r="AA257"/>
    </row>
    <row r="258" spans="1:27" s="29" customFormat="1" hidden="1" x14ac:dyDescent="0.3">
      <c r="A258" s="22">
        <v>8</v>
      </c>
      <c r="B258" s="23">
        <v>1960</v>
      </c>
      <c r="C258" s="24" t="s">
        <v>47</v>
      </c>
      <c r="D258" s="53" t="e">
        <f>+#REF!</f>
        <v>#REF!</v>
      </c>
      <c r="E258" s="34">
        <v>0</v>
      </c>
      <c r="F258" s="34">
        <v>0</v>
      </c>
      <c r="G258" s="26" t="e">
        <f t="shared" si="16"/>
        <v>#REF!</v>
      </c>
      <c r="H258" s="27"/>
      <c r="I258" s="55" t="e">
        <f>#REF!</f>
        <v>#REF!</v>
      </c>
      <c r="J258" s="34">
        <v>0</v>
      </c>
      <c r="K258" s="34">
        <v>0</v>
      </c>
      <c r="L258" s="26" t="e">
        <f t="shared" si="17"/>
        <v>#REF!</v>
      </c>
      <c r="M258" s="28" t="e">
        <f t="shared" si="18"/>
        <v>#REF!</v>
      </c>
      <c r="N258" s="56">
        <v>0</v>
      </c>
      <c r="O258" s="57" t="e">
        <f t="shared" si="19"/>
        <v>#REF!</v>
      </c>
      <c r="S258"/>
      <c r="T258"/>
      <c r="U258"/>
      <c r="V258"/>
      <c r="W258"/>
      <c r="X258"/>
      <c r="Y258"/>
      <c r="Z258"/>
      <c r="AA258"/>
    </row>
    <row r="259" spans="1:27" s="29" customFormat="1" ht="26.4" hidden="1" x14ac:dyDescent="0.3">
      <c r="A259" s="31">
        <v>47</v>
      </c>
      <c r="B259" s="23">
        <v>1970</v>
      </c>
      <c r="C259" s="24" t="s">
        <v>48</v>
      </c>
      <c r="D259" s="53" t="e">
        <f>+#REF!</f>
        <v>#REF!</v>
      </c>
      <c r="E259" s="34">
        <v>0</v>
      </c>
      <c r="F259" s="34">
        <v>0</v>
      </c>
      <c r="G259" s="26" t="e">
        <f t="shared" si="16"/>
        <v>#REF!</v>
      </c>
      <c r="H259" s="27"/>
      <c r="I259" s="55" t="e">
        <f>#REF!</f>
        <v>#REF!</v>
      </c>
      <c r="J259" s="34">
        <v>0</v>
      </c>
      <c r="K259" s="34">
        <v>0</v>
      </c>
      <c r="L259" s="26" t="e">
        <f t="shared" si="17"/>
        <v>#REF!</v>
      </c>
      <c r="M259" s="28" t="e">
        <f t="shared" si="18"/>
        <v>#REF!</v>
      </c>
      <c r="N259" s="56">
        <v>0</v>
      </c>
      <c r="O259" s="57" t="e">
        <f t="shared" si="19"/>
        <v>#REF!</v>
      </c>
      <c r="S259"/>
      <c r="T259"/>
      <c r="U259"/>
      <c r="V259"/>
      <c r="W259"/>
      <c r="X259"/>
      <c r="Y259"/>
      <c r="Z259"/>
      <c r="AA259"/>
    </row>
    <row r="260" spans="1:27" s="29" customFormat="1" ht="26.4" hidden="1" x14ac:dyDescent="0.3">
      <c r="A260" s="22">
        <v>47</v>
      </c>
      <c r="B260" s="23">
        <v>1975</v>
      </c>
      <c r="C260" s="24" t="s">
        <v>49</v>
      </c>
      <c r="D260" s="53" t="e">
        <f>+#REF!</f>
        <v>#REF!</v>
      </c>
      <c r="E260" s="34">
        <v>0</v>
      </c>
      <c r="F260" s="34">
        <v>0</v>
      </c>
      <c r="G260" s="26" t="e">
        <f t="shared" si="16"/>
        <v>#REF!</v>
      </c>
      <c r="H260" s="27"/>
      <c r="I260" s="55" t="e">
        <f>#REF!</f>
        <v>#REF!</v>
      </c>
      <c r="J260" s="34">
        <v>0</v>
      </c>
      <c r="K260" s="34">
        <v>0</v>
      </c>
      <c r="L260" s="26" t="e">
        <f t="shared" si="17"/>
        <v>#REF!</v>
      </c>
      <c r="M260" s="28" t="e">
        <f t="shared" si="18"/>
        <v>#REF!</v>
      </c>
      <c r="N260" s="56">
        <v>0</v>
      </c>
      <c r="O260" s="57" t="e">
        <f t="shared" si="19"/>
        <v>#REF!</v>
      </c>
      <c r="S260"/>
      <c r="T260"/>
      <c r="U260"/>
      <c r="V260"/>
      <c r="W260"/>
      <c r="X260"/>
      <c r="Y260"/>
      <c r="Z260"/>
      <c r="AA260"/>
    </row>
    <row r="261" spans="1:27" s="29" customFormat="1" hidden="1" x14ac:dyDescent="0.3">
      <c r="A261" s="22">
        <v>47</v>
      </c>
      <c r="B261" s="23">
        <v>1980</v>
      </c>
      <c r="C261" s="24" t="s">
        <v>50</v>
      </c>
      <c r="D261" s="53" t="e">
        <f>+#REF!</f>
        <v>#REF!</v>
      </c>
      <c r="E261" s="34">
        <v>0</v>
      </c>
      <c r="F261" s="34">
        <v>0</v>
      </c>
      <c r="G261" s="26" t="e">
        <f t="shared" si="16"/>
        <v>#REF!</v>
      </c>
      <c r="H261" s="27"/>
      <c r="I261" s="55" t="e">
        <f>#REF!</f>
        <v>#REF!</v>
      </c>
      <c r="J261" s="34">
        <v>-18781.919999999998</v>
      </c>
      <c r="K261" s="34">
        <v>0</v>
      </c>
      <c r="L261" s="26" t="e">
        <f t="shared" si="17"/>
        <v>#REF!</v>
      </c>
      <c r="M261" s="28" t="e">
        <f t="shared" si="18"/>
        <v>#REF!</v>
      </c>
      <c r="N261" s="56">
        <v>79430.960000000021</v>
      </c>
      <c r="O261" s="57" t="e">
        <f t="shared" si="19"/>
        <v>#REF!</v>
      </c>
      <c r="S261"/>
      <c r="T261"/>
      <c r="U261"/>
      <c r="V261"/>
      <c r="W261"/>
      <c r="X261"/>
      <c r="Y261"/>
      <c r="Z261"/>
      <c r="AA261"/>
    </row>
    <row r="262" spans="1:27" s="29" customFormat="1" hidden="1" x14ac:dyDescent="0.3">
      <c r="A262" s="22">
        <v>47</v>
      </c>
      <c r="B262" s="23">
        <v>1985</v>
      </c>
      <c r="C262" s="24" t="s">
        <v>51</v>
      </c>
      <c r="D262" s="53" t="e">
        <f>+#REF!</f>
        <v>#REF!</v>
      </c>
      <c r="E262" s="34">
        <v>0</v>
      </c>
      <c r="F262" s="34">
        <v>0</v>
      </c>
      <c r="G262" s="26" t="e">
        <f t="shared" si="16"/>
        <v>#REF!</v>
      </c>
      <c r="H262" s="27"/>
      <c r="I262" s="55" t="e">
        <f>#REF!</f>
        <v>#REF!</v>
      </c>
      <c r="J262" s="34">
        <v>0</v>
      </c>
      <c r="K262" s="34">
        <v>0</v>
      </c>
      <c r="L262" s="26" t="e">
        <f t="shared" si="17"/>
        <v>#REF!</v>
      </c>
      <c r="M262" s="28" t="e">
        <f t="shared" si="18"/>
        <v>#REF!</v>
      </c>
      <c r="N262" s="56">
        <v>0.15000000000145519</v>
      </c>
      <c r="O262" s="57" t="e">
        <f t="shared" si="19"/>
        <v>#REF!</v>
      </c>
      <c r="S262"/>
      <c r="T262"/>
      <c r="U262"/>
      <c r="V262"/>
      <c r="W262"/>
      <c r="X262"/>
      <c r="Y262"/>
      <c r="Z262"/>
      <c r="AA262"/>
    </row>
    <row r="263" spans="1:27" s="29" customFormat="1" hidden="1" x14ac:dyDescent="0.3">
      <c r="A263" s="31">
        <v>47</v>
      </c>
      <c r="B263" s="23">
        <v>1990</v>
      </c>
      <c r="C263" s="32" t="s">
        <v>52</v>
      </c>
      <c r="D263" s="53" t="e">
        <f>+#REF!</f>
        <v>#REF!</v>
      </c>
      <c r="E263" s="34">
        <v>0</v>
      </c>
      <c r="F263" s="34">
        <v>0</v>
      </c>
      <c r="G263" s="26" t="e">
        <f t="shared" si="16"/>
        <v>#REF!</v>
      </c>
      <c r="H263" s="27"/>
      <c r="I263" s="55" t="e">
        <f>#REF!</f>
        <v>#REF!</v>
      </c>
      <c r="J263" s="34">
        <v>0</v>
      </c>
      <c r="K263" s="34">
        <v>0</v>
      </c>
      <c r="L263" s="26" t="e">
        <f t="shared" si="17"/>
        <v>#REF!</v>
      </c>
      <c r="M263" s="28" t="e">
        <f t="shared" si="18"/>
        <v>#REF!</v>
      </c>
      <c r="N263" s="56">
        <v>0</v>
      </c>
      <c r="O263" s="57" t="e">
        <f t="shared" si="19"/>
        <v>#REF!</v>
      </c>
      <c r="S263"/>
      <c r="T263"/>
      <c r="U263"/>
      <c r="V263"/>
      <c r="W263"/>
      <c r="X263"/>
      <c r="Y263"/>
      <c r="Z263"/>
      <c r="AA263"/>
    </row>
    <row r="264" spans="1:27" s="29" customFormat="1" hidden="1" x14ac:dyDescent="0.3">
      <c r="A264" s="22">
        <v>47</v>
      </c>
      <c r="B264" s="23">
        <v>1995</v>
      </c>
      <c r="C264" s="24" t="s">
        <v>53</v>
      </c>
      <c r="D264" s="53" t="e">
        <f>+#REF!</f>
        <v>#REF!</v>
      </c>
      <c r="E264" s="34">
        <v>-3304989.8</v>
      </c>
      <c r="F264" s="34">
        <v>0</v>
      </c>
      <c r="G264" s="26" t="e">
        <f t="shared" si="16"/>
        <v>#REF!</v>
      </c>
      <c r="H264" s="27"/>
      <c r="I264" s="55" t="e">
        <f>#REF!</f>
        <v>#REF!</v>
      </c>
      <c r="J264" s="34">
        <v>1050134.74</v>
      </c>
      <c r="K264" s="34">
        <v>0</v>
      </c>
      <c r="L264" s="26" t="e">
        <f t="shared" si="17"/>
        <v>#REF!</v>
      </c>
      <c r="M264" s="28" t="e">
        <f t="shared" si="18"/>
        <v>#REF!</v>
      </c>
      <c r="N264" s="56">
        <v>-21176518.479999997</v>
      </c>
      <c r="O264" s="57" t="e">
        <f t="shared" si="19"/>
        <v>#REF!</v>
      </c>
      <c r="S264"/>
      <c r="T264"/>
      <c r="U264"/>
      <c r="V264"/>
      <c r="W264"/>
      <c r="X264"/>
      <c r="Y264"/>
      <c r="Z264"/>
      <c r="AA264"/>
    </row>
    <row r="265" spans="1:27" s="29" customFormat="1" ht="15.6" hidden="1" x14ac:dyDescent="0.3">
      <c r="A265" s="22">
        <v>47</v>
      </c>
      <c r="B265" s="23">
        <v>2440</v>
      </c>
      <c r="C265" s="24" t="s">
        <v>62</v>
      </c>
      <c r="D265" s="53" t="e">
        <f>+#REF!</f>
        <v>#REF!</v>
      </c>
      <c r="E265" s="34"/>
      <c r="F265" s="34">
        <v>0</v>
      </c>
      <c r="G265" s="26" t="e">
        <f t="shared" si="16"/>
        <v>#REF!</v>
      </c>
      <c r="H265"/>
      <c r="I265" s="53" t="e">
        <f>#REF!</f>
        <v>#REF!</v>
      </c>
      <c r="J265" s="34"/>
      <c r="K265" s="34">
        <v>0</v>
      </c>
      <c r="L265" s="26" t="e">
        <f t="shared" si="17"/>
        <v>#REF!</v>
      </c>
      <c r="M265" s="28" t="e">
        <f t="shared" si="18"/>
        <v>#REF!</v>
      </c>
      <c r="N265" s="56"/>
      <c r="O265" s="57" t="e">
        <f t="shared" si="19"/>
        <v>#REF!</v>
      </c>
      <c r="S265"/>
      <c r="T265"/>
      <c r="U265"/>
      <c r="V265"/>
      <c r="W265"/>
      <c r="X265"/>
      <c r="Y265"/>
      <c r="Z265"/>
      <c r="AA265"/>
    </row>
    <row r="266" spans="1:27" s="29" customFormat="1" hidden="1" x14ac:dyDescent="0.3">
      <c r="A266" s="35"/>
      <c r="B266" s="35"/>
      <c r="C266" s="36"/>
      <c r="D266" s="53" t="e">
        <f>+#REF!</f>
        <v>#REF!</v>
      </c>
      <c r="E266" s="34">
        <v>0</v>
      </c>
      <c r="F266" s="34">
        <v>0</v>
      </c>
      <c r="G266" s="26" t="e">
        <f t="shared" si="16"/>
        <v>#REF!</v>
      </c>
      <c r="H266"/>
      <c r="I266" s="53" t="e">
        <f>#REF!</f>
        <v>#REF!</v>
      </c>
      <c r="J266" s="34">
        <v>0</v>
      </c>
      <c r="K266" s="34">
        <v>0</v>
      </c>
      <c r="L266" s="26" t="e">
        <f t="shared" si="17"/>
        <v>#REF!</v>
      </c>
      <c r="M266" s="28" t="e">
        <f t="shared" si="18"/>
        <v>#REF!</v>
      </c>
      <c r="N266" s="56">
        <v>0</v>
      </c>
      <c r="O266" s="57" t="e">
        <f t="shared" si="19"/>
        <v>#REF!</v>
      </c>
      <c r="S266"/>
      <c r="T266"/>
      <c r="U266"/>
      <c r="V266"/>
      <c r="W266"/>
      <c r="X266"/>
      <c r="Y266"/>
      <c r="Z266"/>
      <c r="AA266"/>
    </row>
    <row r="267" spans="1:27" s="29" customFormat="1" hidden="1" x14ac:dyDescent="0.3">
      <c r="A267" s="35"/>
      <c r="B267" s="35"/>
      <c r="C267" s="37" t="s">
        <v>55</v>
      </c>
      <c r="D267" s="38" t="e">
        <f>SUM(D227:D266)</f>
        <v>#REF!</v>
      </c>
      <c r="E267" s="38">
        <f>SUM(E227:E266)</f>
        <v>4271198.9700000016</v>
      </c>
      <c r="F267" s="38">
        <f>SUM(F227:F266)</f>
        <v>-281719.78999999998</v>
      </c>
      <c r="G267" s="38" t="e">
        <f>SUM(G227:G266)</f>
        <v>#REF!</v>
      </c>
      <c r="H267" s="38"/>
      <c r="I267" s="38" t="e">
        <f t="shared" ref="I267:N267" si="20">SUM(I227:I266)</f>
        <v>#REF!</v>
      </c>
      <c r="J267" s="38">
        <f t="shared" si="20"/>
        <v>-4450048.8299999991</v>
      </c>
      <c r="K267" s="38">
        <f t="shared" si="20"/>
        <v>158056.94</v>
      </c>
      <c r="L267" s="38" t="e">
        <f t="shared" si="20"/>
        <v>#REF!</v>
      </c>
      <c r="M267" s="38" t="e">
        <f t="shared" si="20"/>
        <v>#REF!</v>
      </c>
      <c r="N267" s="56">
        <f t="shared" si="20"/>
        <v>52165031.559999995</v>
      </c>
      <c r="O267" s="57" t="e">
        <f t="shared" si="19"/>
        <v>#REF!</v>
      </c>
      <c r="S267"/>
      <c r="T267"/>
      <c r="U267"/>
      <c r="V267"/>
      <c r="W267"/>
      <c r="X267"/>
      <c r="Y267"/>
      <c r="Z267"/>
      <c r="AA267"/>
    </row>
    <row r="268" spans="1:27" s="29" customFormat="1" ht="38.4" hidden="1" x14ac:dyDescent="0.3">
      <c r="A268" s="35"/>
      <c r="B268" s="35"/>
      <c r="C268" s="39" t="s">
        <v>56</v>
      </c>
      <c r="D268" s="59"/>
      <c r="E268" s="40"/>
      <c r="F268" s="40"/>
      <c r="G268" s="26">
        <v>0</v>
      </c>
      <c r="H268"/>
      <c r="I268" s="59"/>
      <c r="J268" s="40"/>
      <c r="K268" s="40"/>
      <c r="L268" s="26">
        <v>0</v>
      </c>
      <c r="M268" s="28">
        <v>0</v>
      </c>
      <c r="N268" s="56"/>
      <c r="O268" s="57">
        <f t="shared" si="19"/>
        <v>0</v>
      </c>
      <c r="S268"/>
      <c r="T268"/>
      <c r="U268"/>
      <c r="V268"/>
      <c r="W268"/>
      <c r="X268"/>
      <c r="Y268"/>
      <c r="Z268"/>
      <c r="AA268"/>
    </row>
    <row r="269" spans="1:27" s="29" customFormat="1" ht="26.4" hidden="1" x14ac:dyDescent="0.3">
      <c r="A269" s="35"/>
      <c r="B269" s="35"/>
      <c r="C269" s="41" t="s">
        <v>57</v>
      </c>
      <c r="D269" s="59"/>
      <c r="E269" s="40"/>
      <c r="F269" s="40"/>
      <c r="G269" s="26">
        <v>0</v>
      </c>
      <c r="H269"/>
      <c r="I269" s="59"/>
      <c r="J269" s="40"/>
      <c r="K269" s="40"/>
      <c r="L269" s="26">
        <v>0</v>
      </c>
      <c r="M269" s="28">
        <v>0</v>
      </c>
      <c r="N269" s="56"/>
      <c r="O269" s="57">
        <f t="shared" si="19"/>
        <v>0</v>
      </c>
      <c r="S269"/>
      <c r="T269"/>
      <c r="U269"/>
      <c r="V269"/>
      <c r="W269"/>
      <c r="X269"/>
      <c r="Y269"/>
      <c r="Z269"/>
      <c r="AA269"/>
    </row>
    <row r="270" spans="1:27" s="29" customFormat="1" hidden="1" x14ac:dyDescent="0.3">
      <c r="A270" s="35"/>
      <c r="B270" s="35"/>
      <c r="C270" s="37" t="s">
        <v>58</v>
      </c>
      <c r="D270" s="38" t="e">
        <f>SUM(D267:D269)</f>
        <v>#REF!</v>
      </c>
      <c r="E270" s="38">
        <f>SUM(E267:E269)</f>
        <v>4271198.9700000016</v>
      </c>
      <c r="F270" s="38">
        <f>SUM(F267:F269)</f>
        <v>-281719.78999999998</v>
      </c>
      <c r="G270" s="38" t="e">
        <f>SUM(G267:G269)</f>
        <v>#REF!</v>
      </c>
      <c r="H270" s="38"/>
      <c r="I270" s="38" t="e">
        <f>SUM(I267:I269)</f>
        <v>#REF!</v>
      </c>
      <c r="J270" s="38">
        <f>SUM(J267:J269)</f>
        <v>-4450048.8299999991</v>
      </c>
      <c r="K270" s="38">
        <f>SUM(K267:K269)</f>
        <v>158056.94</v>
      </c>
      <c r="L270" s="38" t="e">
        <f>SUM(L267:L269)</f>
        <v>#REF!</v>
      </c>
      <c r="M270" s="38" t="e">
        <f>SUM(M267:M269)</f>
        <v>#REF!</v>
      </c>
      <c r="N270" s="56"/>
      <c r="O270" s="57" t="e">
        <f t="shared" si="19"/>
        <v>#REF!</v>
      </c>
      <c r="S270"/>
      <c r="T270"/>
      <c r="U270"/>
      <c r="V270"/>
      <c r="W270"/>
      <c r="X270"/>
      <c r="Y270"/>
      <c r="Z270"/>
      <c r="AA270"/>
    </row>
    <row r="271" spans="1:27" s="29" customFormat="1" ht="16.2" hidden="1" x14ac:dyDescent="0.3">
      <c r="A271" s="35"/>
      <c r="B271" s="35"/>
      <c r="C271" s="42" t="s">
        <v>63</v>
      </c>
      <c r="D271" s="43"/>
      <c r="E271" s="43"/>
      <c r="F271" s="43"/>
      <c r="G271" s="43"/>
      <c r="H271" s="43"/>
      <c r="I271" s="44"/>
      <c r="J271" s="40"/>
      <c r="K271" s="6"/>
      <c r="L271" s="45"/>
      <c r="M271" s="46">
        <f>$N$270</f>
        <v>0</v>
      </c>
      <c r="N271" s="56"/>
      <c r="O271" s="57">
        <f t="shared" si="19"/>
        <v>0</v>
      </c>
      <c r="S271"/>
      <c r="T271"/>
      <c r="U271"/>
      <c r="V271"/>
      <c r="W271"/>
      <c r="X271"/>
      <c r="Y271"/>
      <c r="Z271"/>
      <c r="AA271"/>
    </row>
    <row r="272" spans="1:27" s="29" customFormat="1" hidden="1" x14ac:dyDescent="0.3">
      <c r="A272" s="35"/>
      <c r="B272" s="35"/>
      <c r="C272" s="42" t="s">
        <v>60</v>
      </c>
      <c r="D272" s="43"/>
      <c r="E272" s="43"/>
      <c r="F272" s="43"/>
      <c r="G272" s="43"/>
      <c r="H272" s="43"/>
      <c r="I272" s="44"/>
      <c r="J272" s="38">
        <f>J270+J271</f>
        <v>-4450048.8299999991</v>
      </c>
      <c r="K272"/>
      <c r="L272" s="45"/>
      <c r="M272" s="46" t="e">
        <f>+M270-M271</f>
        <v>#REF!</v>
      </c>
      <c r="N272" s="56"/>
      <c r="O272" s="57" t="e">
        <f t="shared" si="19"/>
        <v>#REF!</v>
      </c>
      <c r="S272"/>
      <c r="T272"/>
      <c r="U272"/>
      <c r="V272"/>
      <c r="W272"/>
      <c r="X272"/>
      <c r="Y272"/>
      <c r="Z272"/>
      <c r="AA272"/>
    </row>
    <row r="273" spans="1:27" s="29" customFormat="1" hidden="1" x14ac:dyDescent="0.3">
      <c r="A273"/>
      <c r="B273"/>
      <c r="C273" t="s">
        <v>72</v>
      </c>
      <c r="D273"/>
      <c r="E273" s="30">
        <f>+E270+F270</f>
        <v>3989479.1800000016</v>
      </c>
      <c r="F273"/>
      <c r="G273"/>
      <c r="H273"/>
      <c r="I273"/>
      <c r="J273" s="46">
        <f>+J270+K270</f>
        <v>-4291991.8899999987</v>
      </c>
      <c r="K273"/>
      <c r="L273"/>
      <c r="M273"/>
      <c r="N273" s="57"/>
      <c r="O273" s="57"/>
      <c r="S273"/>
      <c r="T273"/>
      <c r="U273"/>
      <c r="V273"/>
      <c r="W273"/>
      <c r="X273"/>
      <c r="Y273"/>
      <c r="Z273"/>
      <c r="AA273"/>
    </row>
    <row r="274" spans="1:27" hidden="1" x14ac:dyDescent="0.3">
      <c r="I274" s="6" t="s">
        <v>73</v>
      </c>
      <c r="J274" s="6"/>
      <c r="N274" s="57"/>
      <c r="O274" s="57"/>
    </row>
    <row r="275" spans="1:27" hidden="1" x14ac:dyDescent="0.3">
      <c r="A275" s="35">
        <v>10</v>
      </c>
      <c r="I275" s="6" t="s">
        <v>74</v>
      </c>
      <c r="J275" s="6"/>
      <c r="K275" s="60"/>
    </row>
    <row r="276" spans="1:27" hidden="1" x14ac:dyDescent="0.3">
      <c r="A276" s="35">
        <v>8</v>
      </c>
      <c r="I276" s="6" t="s">
        <v>41</v>
      </c>
      <c r="J276" s="6"/>
      <c r="K276" s="61"/>
    </row>
    <row r="277" spans="1:27" hidden="1" x14ac:dyDescent="0.3">
      <c r="I277" s="62" t="s">
        <v>75</v>
      </c>
      <c r="K277" s="63">
        <f>J272-K275-K276</f>
        <v>-4450048.8299999991</v>
      </c>
    </row>
    <row r="278" spans="1:27" hidden="1" x14ac:dyDescent="0.3"/>
    <row r="279" spans="1:27" ht="17.399999999999999" x14ac:dyDescent="0.3">
      <c r="A279" s="2" t="s">
        <v>1</v>
      </c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47"/>
      <c r="O279" s="47"/>
    </row>
    <row r="280" spans="1:27" ht="17.399999999999999" x14ac:dyDescent="0.3">
      <c r="A280" s="2" t="s">
        <v>2</v>
      </c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47"/>
      <c r="O280" s="47"/>
    </row>
    <row r="281" spans="1:27" x14ac:dyDescent="0.3">
      <c r="E281" s="3" t="s">
        <v>3</v>
      </c>
      <c r="F281" s="48" t="s">
        <v>76</v>
      </c>
      <c r="H281" s="6"/>
    </row>
    <row r="282" spans="1:27" x14ac:dyDescent="0.3">
      <c r="C282" s="6"/>
      <c r="E282" s="3" t="s">
        <v>5</v>
      </c>
      <c r="F282" s="7">
        <v>2013</v>
      </c>
      <c r="G282" s="8"/>
    </row>
    <row r="283" spans="1:27" x14ac:dyDescent="0.3">
      <c r="D283" s="9" t="s">
        <v>6</v>
      </c>
      <c r="E283" s="10"/>
      <c r="F283" s="10"/>
      <c r="G283" s="11"/>
      <c r="I283" s="12"/>
      <c r="J283" s="13" t="s">
        <v>7</v>
      </c>
      <c r="K283" s="13"/>
      <c r="L283" s="14"/>
      <c r="M283" s="6"/>
      <c r="P283"/>
      <c r="Q283"/>
      <c r="R283"/>
    </row>
    <row r="284" spans="1:27" ht="27" x14ac:dyDescent="0.3">
      <c r="A284" s="15" t="s">
        <v>8</v>
      </c>
      <c r="B284" s="15" t="s">
        <v>9</v>
      </c>
      <c r="C284" s="16" t="s">
        <v>10</v>
      </c>
      <c r="D284" s="15" t="s">
        <v>11</v>
      </c>
      <c r="E284" s="17" t="s">
        <v>12</v>
      </c>
      <c r="F284" s="17" t="s">
        <v>13</v>
      </c>
      <c r="G284" s="15" t="s">
        <v>14</v>
      </c>
      <c r="H284" s="18"/>
      <c r="I284" s="19" t="s">
        <v>11</v>
      </c>
      <c r="J284" s="20" t="s">
        <v>12</v>
      </c>
      <c r="K284" s="20" t="s">
        <v>13</v>
      </c>
      <c r="L284" s="21" t="s">
        <v>14</v>
      </c>
      <c r="M284" s="15" t="s">
        <v>15</v>
      </c>
      <c r="P284"/>
      <c r="Q284"/>
      <c r="R284"/>
    </row>
    <row r="285" spans="1:27" ht="26.4" x14ac:dyDescent="0.3">
      <c r="A285" s="22">
        <v>12</v>
      </c>
      <c r="B285" s="23">
        <v>1611</v>
      </c>
      <c r="C285" s="24" t="s">
        <v>16</v>
      </c>
      <c r="D285" s="53">
        <f t="shared" ref="D285:D324" si="21">G171</f>
        <v>884544.91999999958</v>
      </c>
      <c r="E285" s="34">
        <v>239579.57</v>
      </c>
      <c r="F285" s="34">
        <v>0</v>
      </c>
      <c r="G285" s="26">
        <f t="shared" ref="G285:G324" si="22">D285+E285+F285</f>
        <v>1124124.4899999995</v>
      </c>
      <c r="H285" s="27"/>
      <c r="I285" s="55">
        <f t="shared" ref="I285:I324" si="23">L171</f>
        <v>-371547.55000000016</v>
      </c>
      <c r="J285" s="34">
        <v>-217678.25</v>
      </c>
      <c r="K285" s="34">
        <v>0</v>
      </c>
      <c r="L285" s="26">
        <f t="shared" ref="L285:L324" si="24">SUM(I285:K285)</f>
        <v>-589225.80000000016</v>
      </c>
      <c r="M285" s="28">
        <f t="shared" ref="M285:M324" si="25">+G285+L285</f>
        <v>534898.68999999936</v>
      </c>
      <c r="P285"/>
      <c r="Q285"/>
      <c r="R285"/>
    </row>
    <row r="286" spans="1:27" ht="26.4" x14ac:dyDescent="0.3">
      <c r="A286" s="22" t="s">
        <v>17</v>
      </c>
      <c r="B286" s="23">
        <v>1612</v>
      </c>
      <c r="C286" s="24" t="s">
        <v>18</v>
      </c>
      <c r="D286" s="53">
        <f t="shared" si="21"/>
        <v>510698.12</v>
      </c>
      <c r="E286" s="34">
        <v>6475</v>
      </c>
      <c r="F286" s="34">
        <v>0</v>
      </c>
      <c r="G286" s="26">
        <f t="shared" si="22"/>
        <v>517173.12</v>
      </c>
      <c r="H286" s="27"/>
      <c r="I286" s="55">
        <f t="shared" si="23"/>
        <v>-100447.23999999999</v>
      </c>
      <c r="J286" s="34">
        <v>-16368.46</v>
      </c>
      <c r="K286" s="34">
        <v>0</v>
      </c>
      <c r="L286" s="26">
        <f t="shared" si="24"/>
        <v>-116815.69999999998</v>
      </c>
      <c r="M286" s="28">
        <f t="shared" si="25"/>
        <v>400357.42000000004</v>
      </c>
      <c r="N286" s="46"/>
      <c r="O286" s="46"/>
    </row>
    <row r="287" spans="1:27" x14ac:dyDescent="0.3">
      <c r="A287" s="22" t="s">
        <v>19</v>
      </c>
      <c r="B287" s="23">
        <v>1805</v>
      </c>
      <c r="C287" s="24" t="s">
        <v>20</v>
      </c>
      <c r="D287" s="53">
        <f t="shared" si="21"/>
        <v>3609391.040000001</v>
      </c>
      <c r="E287" s="34">
        <v>608751.82999999996</v>
      </c>
      <c r="F287" s="34">
        <v>0</v>
      </c>
      <c r="G287" s="26">
        <f t="shared" si="22"/>
        <v>4218142.870000001</v>
      </c>
      <c r="H287" s="27"/>
      <c r="I287" s="55">
        <f t="shared" si="23"/>
        <v>0</v>
      </c>
      <c r="J287" s="34">
        <v>0</v>
      </c>
      <c r="K287" s="34">
        <v>0</v>
      </c>
      <c r="L287" s="26">
        <f t="shared" si="24"/>
        <v>0</v>
      </c>
      <c r="M287" s="28">
        <f t="shared" si="25"/>
        <v>4218142.870000001</v>
      </c>
      <c r="N287" s="46"/>
      <c r="O287" s="46"/>
    </row>
    <row r="288" spans="1:27" x14ac:dyDescent="0.3">
      <c r="A288" s="22">
        <v>47</v>
      </c>
      <c r="B288" s="23">
        <v>1808</v>
      </c>
      <c r="C288" s="24" t="s">
        <v>21</v>
      </c>
      <c r="D288" s="53">
        <f t="shared" si="21"/>
        <v>0</v>
      </c>
      <c r="E288" s="34">
        <v>0</v>
      </c>
      <c r="F288" s="34">
        <v>0</v>
      </c>
      <c r="G288" s="26">
        <f t="shared" si="22"/>
        <v>0</v>
      </c>
      <c r="H288" s="27"/>
      <c r="I288" s="55">
        <f t="shared" si="23"/>
        <v>0</v>
      </c>
      <c r="J288" s="34">
        <v>0</v>
      </c>
      <c r="K288" s="34">
        <v>0</v>
      </c>
      <c r="L288" s="26">
        <f t="shared" si="24"/>
        <v>0</v>
      </c>
      <c r="M288" s="28">
        <f t="shared" si="25"/>
        <v>0</v>
      </c>
      <c r="N288" s="46"/>
      <c r="O288" s="46"/>
    </row>
    <row r="289" spans="1:27" x14ac:dyDescent="0.3">
      <c r="A289" s="22">
        <v>13</v>
      </c>
      <c r="B289" s="23">
        <v>1810</v>
      </c>
      <c r="C289" s="24" t="s">
        <v>22</v>
      </c>
      <c r="D289" s="53">
        <f t="shared" si="21"/>
        <v>0</v>
      </c>
      <c r="E289" s="34">
        <v>0</v>
      </c>
      <c r="F289" s="34">
        <v>0</v>
      </c>
      <c r="G289" s="26">
        <f t="shared" si="22"/>
        <v>0</v>
      </c>
      <c r="H289" s="27"/>
      <c r="I289" s="55">
        <f t="shared" si="23"/>
        <v>0</v>
      </c>
      <c r="J289" s="34">
        <v>0</v>
      </c>
      <c r="K289" s="34">
        <v>0</v>
      </c>
      <c r="L289" s="26">
        <f t="shared" si="24"/>
        <v>0</v>
      </c>
      <c r="M289" s="28">
        <f t="shared" si="25"/>
        <v>0</v>
      </c>
      <c r="N289" s="46"/>
      <c r="O289" s="46"/>
    </row>
    <row r="290" spans="1:27" ht="26.4" x14ac:dyDescent="0.3">
      <c r="A290" s="22">
        <v>47</v>
      </c>
      <c r="B290" s="23">
        <v>1815</v>
      </c>
      <c r="C290" s="24" t="s">
        <v>23</v>
      </c>
      <c r="D290" s="53">
        <f t="shared" si="21"/>
        <v>0</v>
      </c>
      <c r="E290" s="34">
        <v>0</v>
      </c>
      <c r="F290" s="34">
        <v>0</v>
      </c>
      <c r="G290" s="26">
        <f t="shared" si="22"/>
        <v>0</v>
      </c>
      <c r="H290" s="27"/>
      <c r="I290" s="55">
        <f t="shared" si="23"/>
        <v>0</v>
      </c>
      <c r="J290" s="34">
        <v>0</v>
      </c>
      <c r="K290" s="34">
        <v>0</v>
      </c>
      <c r="L290" s="26">
        <f t="shared" si="24"/>
        <v>0</v>
      </c>
      <c r="M290" s="28">
        <f t="shared" si="25"/>
        <v>0</v>
      </c>
      <c r="N290" s="46"/>
      <c r="O290" s="46"/>
    </row>
    <row r="291" spans="1:27" ht="26.4" x14ac:dyDescent="0.3">
      <c r="A291" s="22">
        <v>47</v>
      </c>
      <c r="B291" s="23">
        <v>1820</v>
      </c>
      <c r="C291" s="24" t="s">
        <v>24</v>
      </c>
      <c r="D291" s="53">
        <f t="shared" si="21"/>
        <v>8577644.9100000001</v>
      </c>
      <c r="E291" s="34">
        <v>22371.75</v>
      </c>
      <c r="F291" s="34">
        <v>0</v>
      </c>
      <c r="G291" s="26">
        <f t="shared" si="22"/>
        <v>8600016.6600000001</v>
      </c>
      <c r="H291" s="27"/>
      <c r="I291" s="55">
        <f t="shared" si="23"/>
        <v>-4690984.7600000007</v>
      </c>
      <c r="J291" s="34">
        <v>-154454.37</v>
      </c>
      <c r="K291" s="34">
        <v>0</v>
      </c>
      <c r="L291" s="26">
        <f t="shared" si="24"/>
        <v>-4845439.1300000008</v>
      </c>
      <c r="M291" s="28">
        <f t="shared" si="25"/>
        <v>3754577.5299999993</v>
      </c>
      <c r="N291" s="46"/>
      <c r="O291" s="46"/>
    </row>
    <row r="292" spans="1:27" x14ac:dyDescent="0.3">
      <c r="A292" s="22">
        <v>47</v>
      </c>
      <c r="B292" s="23">
        <v>1825</v>
      </c>
      <c r="C292" s="24" t="s">
        <v>25</v>
      </c>
      <c r="D292" s="53">
        <f t="shared" si="21"/>
        <v>0</v>
      </c>
      <c r="E292" s="34">
        <v>0</v>
      </c>
      <c r="F292" s="34">
        <v>0</v>
      </c>
      <c r="G292" s="26">
        <f t="shared" si="22"/>
        <v>0</v>
      </c>
      <c r="H292" s="27"/>
      <c r="I292" s="55">
        <f t="shared" si="23"/>
        <v>0</v>
      </c>
      <c r="J292" s="34">
        <v>0</v>
      </c>
      <c r="K292" s="34">
        <v>0</v>
      </c>
      <c r="L292" s="26">
        <f t="shared" si="24"/>
        <v>0</v>
      </c>
      <c r="M292" s="28">
        <f t="shared" si="25"/>
        <v>0</v>
      </c>
      <c r="N292" s="46"/>
      <c r="O292" s="46"/>
    </row>
    <row r="293" spans="1:27" x14ac:dyDescent="0.3">
      <c r="A293" s="22" t="s">
        <v>77</v>
      </c>
      <c r="B293" s="23">
        <v>1830</v>
      </c>
      <c r="C293" s="24" t="s">
        <v>26</v>
      </c>
      <c r="D293" s="53">
        <f t="shared" si="21"/>
        <v>17641359.949999999</v>
      </c>
      <c r="E293" s="34">
        <v>1424245.72</v>
      </c>
      <c r="F293" s="34">
        <v>0</v>
      </c>
      <c r="G293" s="26">
        <f t="shared" si="22"/>
        <v>19065605.669999998</v>
      </c>
      <c r="H293" s="27"/>
      <c r="I293" s="55">
        <f t="shared" si="23"/>
        <v>-6966708.2899999991</v>
      </c>
      <c r="J293" s="34">
        <v>-262427.27</v>
      </c>
      <c r="K293" s="34">
        <v>0</v>
      </c>
      <c r="L293" s="26">
        <f t="shared" si="24"/>
        <v>-7229135.5599999987</v>
      </c>
      <c r="M293" s="28">
        <f t="shared" si="25"/>
        <v>11836470.109999999</v>
      </c>
      <c r="N293" s="46"/>
      <c r="O293" s="46"/>
      <c r="P293"/>
      <c r="Q293"/>
      <c r="R293"/>
    </row>
    <row r="294" spans="1:27" x14ac:dyDescent="0.3">
      <c r="A294" s="22">
        <v>47</v>
      </c>
      <c r="B294" s="23">
        <v>1835</v>
      </c>
      <c r="C294" s="24" t="s">
        <v>27</v>
      </c>
      <c r="D294" s="53">
        <f t="shared" si="21"/>
        <v>18147955.189999998</v>
      </c>
      <c r="E294" s="34">
        <v>1366845.65</v>
      </c>
      <c r="F294" s="34">
        <v>0</v>
      </c>
      <c r="G294" s="26">
        <f t="shared" si="22"/>
        <v>19514800.839999996</v>
      </c>
      <c r="H294" s="27"/>
      <c r="I294" s="55">
        <f t="shared" si="23"/>
        <v>-8258965.1899999995</v>
      </c>
      <c r="J294" s="34">
        <v>-256671.5</v>
      </c>
      <c r="K294" s="34">
        <v>0</v>
      </c>
      <c r="L294" s="26">
        <f t="shared" si="24"/>
        <v>-8515636.6899999995</v>
      </c>
      <c r="M294" s="28">
        <f t="shared" si="25"/>
        <v>10999164.149999997</v>
      </c>
      <c r="N294" s="46"/>
      <c r="O294" s="46"/>
    </row>
    <row r="295" spans="1:27" x14ac:dyDescent="0.3">
      <c r="A295" s="22">
        <v>47</v>
      </c>
      <c r="B295" s="23">
        <v>1840</v>
      </c>
      <c r="C295" s="24" t="s">
        <v>28</v>
      </c>
      <c r="D295" s="53">
        <f t="shared" si="21"/>
        <v>8880353.9300000016</v>
      </c>
      <c r="E295" s="34">
        <v>696750.38</v>
      </c>
      <c r="F295" s="34">
        <v>0</v>
      </c>
      <c r="G295" s="26">
        <f t="shared" si="22"/>
        <v>9577104.3100000024</v>
      </c>
      <c r="H295" s="27"/>
      <c r="I295" s="55">
        <f t="shared" si="23"/>
        <v>-4145196.93</v>
      </c>
      <c r="J295" s="34">
        <v>-48108.35</v>
      </c>
      <c r="K295" s="34">
        <v>0</v>
      </c>
      <c r="L295" s="26">
        <f t="shared" si="24"/>
        <v>-4193305.2800000003</v>
      </c>
      <c r="M295" s="28">
        <f t="shared" si="25"/>
        <v>5383799.0300000021</v>
      </c>
      <c r="N295" s="46"/>
      <c r="O295" s="46"/>
    </row>
    <row r="296" spans="1:27" x14ac:dyDescent="0.3">
      <c r="A296" s="22">
        <v>47</v>
      </c>
      <c r="B296" s="23">
        <v>1845</v>
      </c>
      <c r="C296" s="24" t="s">
        <v>29</v>
      </c>
      <c r="D296" s="53">
        <f t="shared" si="21"/>
        <v>25708485.160000004</v>
      </c>
      <c r="E296" s="34">
        <v>946643.72</v>
      </c>
      <c r="F296" s="34">
        <v>0</v>
      </c>
      <c r="G296" s="26">
        <f t="shared" si="22"/>
        <v>26655128.880000003</v>
      </c>
      <c r="H296" s="27"/>
      <c r="I296" s="55">
        <f t="shared" si="23"/>
        <v>-13301856.170000002</v>
      </c>
      <c r="J296" s="34">
        <v>-498485.11</v>
      </c>
      <c r="K296" s="34">
        <v>0</v>
      </c>
      <c r="L296" s="26">
        <f t="shared" si="24"/>
        <v>-13800341.280000001</v>
      </c>
      <c r="M296" s="28">
        <f t="shared" si="25"/>
        <v>12854787.600000001</v>
      </c>
      <c r="N296" s="46"/>
      <c r="O296" s="46"/>
    </row>
    <row r="297" spans="1:27" x14ac:dyDescent="0.3">
      <c r="A297" s="22">
        <v>47</v>
      </c>
      <c r="B297" s="23">
        <v>1850</v>
      </c>
      <c r="C297" s="24" t="s">
        <v>30</v>
      </c>
      <c r="D297" s="53">
        <f t="shared" si="21"/>
        <v>18186348.870000001</v>
      </c>
      <c r="E297" s="34">
        <v>862366.33000000007</v>
      </c>
      <c r="F297" s="34">
        <v>0</v>
      </c>
      <c r="G297" s="26">
        <f t="shared" si="22"/>
        <v>19048715.200000003</v>
      </c>
      <c r="H297" s="27"/>
      <c r="I297" s="55">
        <f t="shared" si="23"/>
        <v>-8385307.5999999996</v>
      </c>
      <c r="J297" s="34">
        <v>-382115.13</v>
      </c>
      <c r="K297" s="34">
        <v>0</v>
      </c>
      <c r="L297" s="26">
        <f t="shared" si="24"/>
        <v>-8767422.7300000004</v>
      </c>
      <c r="M297" s="28">
        <f t="shared" si="25"/>
        <v>10281292.470000003</v>
      </c>
      <c r="N297" s="46"/>
      <c r="O297" s="46"/>
    </row>
    <row r="298" spans="1:27" x14ac:dyDescent="0.3">
      <c r="A298" s="22">
        <v>47</v>
      </c>
      <c r="B298" s="23">
        <v>1855</v>
      </c>
      <c r="C298" s="24" t="s">
        <v>31</v>
      </c>
      <c r="D298" s="53">
        <f t="shared" si="21"/>
        <v>9626844.1399999987</v>
      </c>
      <c r="E298" s="34">
        <v>756199.83</v>
      </c>
      <c r="F298" s="34">
        <v>0</v>
      </c>
      <c r="G298" s="26">
        <f t="shared" si="22"/>
        <v>10383043.969999999</v>
      </c>
      <c r="H298" s="27"/>
      <c r="I298" s="55">
        <f t="shared" si="23"/>
        <v>-1988156.7600000002</v>
      </c>
      <c r="J298" s="34">
        <v>-176236.75</v>
      </c>
      <c r="K298" s="34">
        <v>0</v>
      </c>
      <c r="L298" s="26">
        <f t="shared" si="24"/>
        <v>-2164393.5100000002</v>
      </c>
      <c r="M298" s="28">
        <f t="shared" si="25"/>
        <v>8218650.459999999</v>
      </c>
      <c r="N298" s="46"/>
      <c r="O298" s="46"/>
    </row>
    <row r="299" spans="1:27" x14ac:dyDescent="0.3">
      <c r="A299" s="22">
        <v>47</v>
      </c>
      <c r="B299" s="23">
        <v>1860</v>
      </c>
      <c r="C299" s="24" t="s">
        <v>32</v>
      </c>
      <c r="D299" s="53">
        <f t="shared" si="21"/>
        <v>3781297.5400000005</v>
      </c>
      <c r="E299" s="34">
        <v>62536.11</v>
      </c>
      <c r="F299" s="34">
        <v>0</v>
      </c>
      <c r="G299" s="26">
        <f t="shared" si="22"/>
        <v>3843833.6500000004</v>
      </c>
      <c r="H299" s="27"/>
      <c r="I299" s="55">
        <f t="shared" si="23"/>
        <v>-1832880.9399999997</v>
      </c>
      <c r="J299" s="34">
        <v>-129618.74</v>
      </c>
      <c r="K299" s="34">
        <v>0</v>
      </c>
      <c r="L299" s="26">
        <f t="shared" si="24"/>
        <v>-1962499.6799999997</v>
      </c>
      <c r="M299" s="28">
        <f t="shared" si="25"/>
        <v>1881333.9700000007</v>
      </c>
      <c r="N299" s="46"/>
      <c r="O299" s="46"/>
    </row>
    <row r="300" spans="1:27" x14ac:dyDescent="0.3">
      <c r="A300" s="22">
        <v>47</v>
      </c>
      <c r="B300" s="23">
        <v>1860</v>
      </c>
      <c r="C300" s="24" t="s">
        <v>33</v>
      </c>
      <c r="D300" s="53">
        <f t="shared" si="21"/>
        <v>7151308.4900000002</v>
      </c>
      <c r="E300" s="34">
        <v>306540.86000000004</v>
      </c>
      <c r="F300" s="34">
        <v>-201921.97999999998</v>
      </c>
      <c r="G300" s="26">
        <f t="shared" si="22"/>
        <v>7255927.370000001</v>
      </c>
      <c r="H300" s="27"/>
      <c r="I300" s="55">
        <f t="shared" si="23"/>
        <v>-1969723.11</v>
      </c>
      <c r="J300" s="34">
        <v>-492083.12</v>
      </c>
      <c r="K300" s="34">
        <v>78259.13</v>
      </c>
      <c r="L300" s="26">
        <f t="shared" si="24"/>
        <v>-2383547.1</v>
      </c>
      <c r="M300" s="28">
        <f t="shared" si="25"/>
        <v>4872380.2700000014</v>
      </c>
      <c r="N300" s="46"/>
      <c r="O300" s="46"/>
    </row>
    <row r="301" spans="1:27" x14ac:dyDescent="0.3">
      <c r="A301" s="22" t="s">
        <v>19</v>
      </c>
      <c r="B301" s="23">
        <v>1905</v>
      </c>
      <c r="C301" s="24" t="s">
        <v>20</v>
      </c>
      <c r="D301" s="53">
        <f t="shared" si="21"/>
        <v>0</v>
      </c>
      <c r="E301" s="34">
        <v>0</v>
      </c>
      <c r="F301" s="34">
        <v>0</v>
      </c>
      <c r="G301" s="26">
        <f t="shared" si="22"/>
        <v>0</v>
      </c>
      <c r="H301" s="27"/>
      <c r="I301" s="55">
        <f t="shared" si="23"/>
        <v>0</v>
      </c>
      <c r="J301" s="34">
        <v>0</v>
      </c>
      <c r="K301" s="34">
        <v>0</v>
      </c>
      <c r="L301" s="26">
        <f t="shared" si="24"/>
        <v>0</v>
      </c>
      <c r="M301" s="28">
        <f t="shared" si="25"/>
        <v>0</v>
      </c>
      <c r="N301" s="46"/>
      <c r="O301" s="46"/>
    </row>
    <row r="302" spans="1:27" x14ac:dyDescent="0.3">
      <c r="A302" s="22">
        <v>47</v>
      </c>
      <c r="B302" s="23">
        <v>1908</v>
      </c>
      <c r="C302" s="24" t="s">
        <v>34</v>
      </c>
      <c r="D302" s="53">
        <f t="shared" si="21"/>
        <v>281704.57000000007</v>
      </c>
      <c r="E302" s="34">
        <v>9825</v>
      </c>
      <c r="F302" s="34">
        <v>0</v>
      </c>
      <c r="G302" s="26">
        <f t="shared" si="22"/>
        <v>291529.57000000007</v>
      </c>
      <c r="H302" s="27"/>
      <c r="I302" s="55">
        <f t="shared" si="23"/>
        <v>-79056.999999999985</v>
      </c>
      <c r="J302" s="34">
        <v>-8596.9699999999993</v>
      </c>
      <c r="K302" s="34">
        <v>0</v>
      </c>
      <c r="L302" s="26">
        <f t="shared" si="24"/>
        <v>-87653.969999999987</v>
      </c>
      <c r="M302" s="28">
        <f t="shared" si="25"/>
        <v>203875.60000000009</v>
      </c>
      <c r="N302" s="46"/>
      <c r="O302" s="46"/>
    </row>
    <row r="303" spans="1:27" x14ac:dyDescent="0.3">
      <c r="A303" s="22">
        <v>13</v>
      </c>
      <c r="B303" s="23">
        <v>1910</v>
      </c>
      <c r="C303" s="24" t="s">
        <v>22</v>
      </c>
      <c r="D303" s="53">
        <f t="shared" si="21"/>
        <v>1012020.7100000001</v>
      </c>
      <c r="E303" s="34">
        <v>83020.399999999994</v>
      </c>
      <c r="F303" s="34">
        <v>0</v>
      </c>
      <c r="G303" s="26">
        <f t="shared" si="22"/>
        <v>1095041.1100000001</v>
      </c>
      <c r="H303" s="27"/>
      <c r="I303" s="55">
        <f t="shared" si="23"/>
        <v>-493136.68000000005</v>
      </c>
      <c r="J303" s="34">
        <v>-163036.39000000001</v>
      </c>
      <c r="K303" s="34">
        <v>0</v>
      </c>
      <c r="L303" s="26">
        <f t="shared" si="24"/>
        <v>-656173.07000000007</v>
      </c>
      <c r="M303" s="28">
        <f t="shared" si="25"/>
        <v>438868.04000000004</v>
      </c>
      <c r="N303" s="46"/>
      <c r="O303" s="46"/>
    </row>
    <row r="304" spans="1:27" s="29" customFormat="1" ht="26.4" x14ac:dyDescent="0.3">
      <c r="A304" s="22">
        <v>8</v>
      </c>
      <c r="B304" s="23">
        <v>1915</v>
      </c>
      <c r="C304" s="24" t="s">
        <v>35</v>
      </c>
      <c r="D304" s="53">
        <f t="shared" si="21"/>
        <v>333113.26000000007</v>
      </c>
      <c r="E304" s="34">
        <v>10921.45</v>
      </c>
      <c r="F304" s="34">
        <v>0</v>
      </c>
      <c r="G304" s="26">
        <f t="shared" si="22"/>
        <v>344034.71000000008</v>
      </c>
      <c r="H304" s="27"/>
      <c r="I304" s="55">
        <f t="shared" si="23"/>
        <v>-169557.35</v>
      </c>
      <c r="J304" s="34">
        <v>-32768.18</v>
      </c>
      <c r="K304" s="34">
        <v>0</v>
      </c>
      <c r="L304" s="26">
        <f t="shared" si="24"/>
        <v>-202325.53</v>
      </c>
      <c r="M304" s="28">
        <f t="shared" si="25"/>
        <v>141709.18000000008</v>
      </c>
      <c r="N304" s="46"/>
      <c r="O304" s="46"/>
      <c r="S304"/>
      <c r="T304"/>
      <c r="U304"/>
      <c r="V304"/>
      <c r="W304"/>
      <c r="X304"/>
      <c r="Y304"/>
      <c r="Z304"/>
      <c r="AA304"/>
    </row>
    <row r="305" spans="1:27" s="29" customFormat="1" ht="26.4" x14ac:dyDescent="0.3">
      <c r="A305" s="22">
        <v>8</v>
      </c>
      <c r="B305" s="23">
        <v>1915</v>
      </c>
      <c r="C305" s="24" t="s">
        <v>36</v>
      </c>
      <c r="D305" s="53">
        <f t="shared" si="21"/>
        <v>0</v>
      </c>
      <c r="E305" s="34">
        <v>0</v>
      </c>
      <c r="F305" s="34">
        <v>0</v>
      </c>
      <c r="G305" s="26">
        <f t="shared" si="22"/>
        <v>0</v>
      </c>
      <c r="H305" s="27"/>
      <c r="I305" s="55">
        <f t="shared" si="23"/>
        <v>0</v>
      </c>
      <c r="J305" s="34"/>
      <c r="K305" s="34">
        <v>0</v>
      </c>
      <c r="L305" s="26">
        <f t="shared" si="24"/>
        <v>0</v>
      </c>
      <c r="M305" s="28">
        <f t="shared" si="25"/>
        <v>0</v>
      </c>
      <c r="N305" s="46"/>
      <c r="O305" s="46"/>
      <c r="S305"/>
      <c r="T305"/>
      <c r="U305"/>
      <c r="V305"/>
      <c r="W305"/>
      <c r="X305"/>
      <c r="Y305"/>
      <c r="Z305"/>
      <c r="AA305"/>
    </row>
    <row r="306" spans="1:27" s="29" customFormat="1" x14ac:dyDescent="0.3">
      <c r="A306" s="22">
        <v>10</v>
      </c>
      <c r="B306" s="23">
        <v>1920</v>
      </c>
      <c r="C306" s="24" t="s">
        <v>37</v>
      </c>
      <c r="D306" s="53">
        <f t="shared" si="21"/>
        <v>402030.01999999996</v>
      </c>
      <c r="E306" s="34">
        <v>72198.75</v>
      </c>
      <c r="F306" s="34">
        <v>0</v>
      </c>
      <c r="G306" s="26">
        <f t="shared" si="22"/>
        <v>474228.76999999996</v>
      </c>
      <c r="H306" s="27"/>
      <c r="I306" s="55">
        <f t="shared" si="23"/>
        <v>-171046.22000000003</v>
      </c>
      <c r="J306" s="34">
        <v>-77378.84</v>
      </c>
      <c r="K306" s="34">
        <v>0</v>
      </c>
      <c r="L306" s="26">
        <f t="shared" si="24"/>
        <v>-248425.06000000003</v>
      </c>
      <c r="M306" s="28">
        <f t="shared" si="25"/>
        <v>225803.70999999993</v>
      </c>
      <c r="N306" s="46"/>
      <c r="O306" s="46"/>
      <c r="S306"/>
      <c r="T306"/>
      <c r="U306"/>
      <c r="V306"/>
      <c r="W306"/>
      <c r="X306"/>
      <c r="Y306"/>
      <c r="Z306"/>
      <c r="AA306"/>
    </row>
    <row r="307" spans="1:27" s="29" customFormat="1" ht="26.4" x14ac:dyDescent="0.3">
      <c r="A307" s="22">
        <v>45</v>
      </c>
      <c r="B307" s="23">
        <v>1920</v>
      </c>
      <c r="C307" s="24" t="s">
        <v>38</v>
      </c>
      <c r="D307" s="53">
        <f t="shared" si="21"/>
        <v>0</v>
      </c>
      <c r="E307" s="34">
        <v>0</v>
      </c>
      <c r="F307" s="34">
        <v>0</v>
      </c>
      <c r="G307" s="26">
        <f t="shared" si="22"/>
        <v>0</v>
      </c>
      <c r="H307" s="27"/>
      <c r="I307" s="55">
        <f t="shared" si="23"/>
        <v>0</v>
      </c>
      <c r="J307" s="34">
        <v>0</v>
      </c>
      <c r="K307" s="34">
        <v>0</v>
      </c>
      <c r="L307" s="26">
        <f t="shared" si="24"/>
        <v>0</v>
      </c>
      <c r="M307" s="28">
        <f t="shared" si="25"/>
        <v>0</v>
      </c>
      <c r="N307" s="46"/>
      <c r="O307" s="46"/>
      <c r="S307"/>
      <c r="T307"/>
      <c r="U307"/>
      <c r="V307"/>
      <c r="W307"/>
      <c r="X307"/>
      <c r="Y307"/>
      <c r="Z307"/>
      <c r="AA307"/>
    </row>
    <row r="308" spans="1:27" s="29" customFormat="1" ht="26.4" x14ac:dyDescent="0.3">
      <c r="A308" s="22">
        <v>45.1</v>
      </c>
      <c r="B308" s="23">
        <v>1920</v>
      </c>
      <c r="C308" s="24" t="s">
        <v>39</v>
      </c>
      <c r="D308" s="53">
        <f t="shared" si="21"/>
        <v>0</v>
      </c>
      <c r="E308" s="34">
        <v>0</v>
      </c>
      <c r="F308" s="34">
        <v>0</v>
      </c>
      <c r="G308" s="26">
        <f t="shared" si="22"/>
        <v>0</v>
      </c>
      <c r="H308" s="27"/>
      <c r="I308" s="55">
        <f t="shared" si="23"/>
        <v>0</v>
      </c>
      <c r="J308" s="34">
        <v>0</v>
      </c>
      <c r="K308" s="34">
        <v>0</v>
      </c>
      <c r="L308" s="26">
        <f t="shared" si="24"/>
        <v>0</v>
      </c>
      <c r="M308" s="28">
        <f t="shared" si="25"/>
        <v>0</v>
      </c>
      <c r="N308" s="46"/>
      <c r="O308" s="46"/>
      <c r="S308"/>
      <c r="T308"/>
      <c r="U308"/>
      <c r="V308"/>
      <c r="W308"/>
      <c r="X308"/>
      <c r="Y308"/>
      <c r="Z308"/>
      <c r="AA308"/>
    </row>
    <row r="309" spans="1:27" s="29" customFormat="1" x14ac:dyDescent="0.3">
      <c r="A309" s="22">
        <v>10</v>
      </c>
      <c r="B309" s="23">
        <v>1930</v>
      </c>
      <c r="C309" s="24" t="s">
        <v>40</v>
      </c>
      <c r="D309" s="53">
        <f t="shared" si="21"/>
        <v>2969573.1900000009</v>
      </c>
      <c r="E309" s="34">
        <v>56228.42</v>
      </c>
      <c r="F309" s="34">
        <v>-79797.81</v>
      </c>
      <c r="G309" s="26">
        <f t="shared" si="22"/>
        <v>2946003.8000000007</v>
      </c>
      <c r="H309" s="27"/>
      <c r="I309" s="55">
        <f t="shared" si="23"/>
        <v>-1760531.8499999999</v>
      </c>
      <c r="J309" s="34">
        <v>-238224.34</v>
      </c>
      <c r="K309" s="34">
        <v>79797.81</v>
      </c>
      <c r="L309" s="26">
        <f t="shared" si="24"/>
        <v>-1918958.38</v>
      </c>
      <c r="M309" s="28">
        <f t="shared" si="25"/>
        <v>1027045.4200000009</v>
      </c>
      <c r="N309" s="46"/>
      <c r="O309" s="46"/>
      <c r="S309"/>
      <c r="T309"/>
      <c r="U309"/>
      <c r="V309"/>
      <c r="W309"/>
      <c r="X309"/>
      <c r="Y309"/>
      <c r="Z309"/>
      <c r="AA309"/>
    </row>
    <row r="310" spans="1:27" s="29" customFormat="1" x14ac:dyDescent="0.3">
      <c r="A310" s="22">
        <v>8</v>
      </c>
      <c r="B310" s="23">
        <v>1935</v>
      </c>
      <c r="C310" s="24" t="s">
        <v>41</v>
      </c>
      <c r="D310" s="53">
        <f t="shared" si="21"/>
        <v>66205.880000000019</v>
      </c>
      <c r="E310" s="34">
        <v>29587</v>
      </c>
      <c r="F310" s="34">
        <v>0</v>
      </c>
      <c r="G310" s="26">
        <f t="shared" si="22"/>
        <v>95792.880000000019</v>
      </c>
      <c r="H310" s="27"/>
      <c r="I310" s="55">
        <f t="shared" si="23"/>
        <v>-53068.42</v>
      </c>
      <c r="J310" s="34">
        <v>-6802.16</v>
      </c>
      <c r="K310" s="34">
        <v>0</v>
      </c>
      <c r="L310" s="26">
        <f t="shared" si="24"/>
        <v>-59870.58</v>
      </c>
      <c r="M310" s="28">
        <f t="shared" si="25"/>
        <v>35922.300000000017</v>
      </c>
      <c r="N310" s="46"/>
      <c r="O310" s="46"/>
      <c r="S310"/>
      <c r="T310"/>
      <c r="U310"/>
      <c r="V310"/>
      <c r="W310"/>
      <c r="X310"/>
      <c r="Y310"/>
      <c r="Z310"/>
      <c r="AA310"/>
    </row>
    <row r="311" spans="1:27" s="29" customFormat="1" x14ac:dyDescent="0.3">
      <c r="A311" s="22">
        <v>8</v>
      </c>
      <c r="B311" s="23">
        <v>1940</v>
      </c>
      <c r="C311" s="24" t="s">
        <v>42</v>
      </c>
      <c r="D311" s="53">
        <f t="shared" si="21"/>
        <v>251504.71999999997</v>
      </c>
      <c r="E311" s="34">
        <v>15101</v>
      </c>
      <c r="F311" s="34">
        <v>0</v>
      </c>
      <c r="G311" s="26">
        <f t="shared" si="22"/>
        <v>266605.71999999997</v>
      </c>
      <c r="H311" s="27"/>
      <c r="I311" s="55">
        <f t="shared" si="23"/>
        <v>-118682.05000000003</v>
      </c>
      <c r="J311" s="34">
        <v>-23908.91</v>
      </c>
      <c r="K311" s="34">
        <v>0</v>
      </c>
      <c r="L311" s="26">
        <f t="shared" si="24"/>
        <v>-142590.96000000002</v>
      </c>
      <c r="M311" s="28">
        <f t="shared" si="25"/>
        <v>124014.75999999995</v>
      </c>
      <c r="N311" s="46"/>
      <c r="O311" s="46"/>
      <c r="S311"/>
      <c r="T311"/>
      <c r="U311"/>
      <c r="V311"/>
      <c r="W311"/>
      <c r="X311"/>
      <c r="Y311"/>
      <c r="Z311"/>
      <c r="AA311"/>
    </row>
    <row r="312" spans="1:27" s="29" customFormat="1" x14ac:dyDescent="0.3">
      <c r="A312" s="22">
        <v>8</v>
      </c>
      <c r="B312" s="23">
        <v>1945</v>
      </c>
      <c r="C312" s="24" t="s">
        <v>43</v>
      </c>
      <c r="D312" s="53">
        <f t="shared" si="21"/>
        <v>97312.71</v>
      </c>
      <c r="E312" s="34">
        <v>0</v>
      </c>
      <c r="F312" s="34">
        <v>0</v>
      </c>
      <c r="G312" s="26">
        <f t="shared" si="22"/>
        <v>97312.71</v>
      </c>
      <c r="H312" s="27"/>
      <c r="I312" s="55">
        <f t="shared" si="23"/>
        <v>-65552.3</v>
      </c>
      <c r="J312" s="34">
        <v>-9400.0300000000007</v>
      </c>
      <c r="K312" s="34">
        <v>0</v>
      </c>
      <c r="L312" s="26">
        <f t="shared" si="24"/>
        <v>-74952.33</v>
      </c>
      <c r="M312" s="28">
        <f t="shared" si="25"/>
        <v>22360.380000000005</v>
      </c>
      <c r="N312" s="46"/>
      <c r="O312" s="46"/>
      <c r="S312"/>
      <c r="T312"/>
      <c r="U312"/>
      <c r="V312"/>
      <c r="W312"/>
      <c r="X312"/>
      <c r="Y312"/>
      <c r="Z312"/>
      <c r="AA312"/>
    </row>
    <row r="313" spans="1:27" s="29" customFormat="1" x14ac:dyDescent="0.3">
      <c r="A313" s="22">
        <v>8</v>
      </c>
      <c r="B313" s="23">
        <v>1950</v>
      </c>
      <c r="C313" s="24" t="s">
        <v>44</v>
      </c>
      <c r="D313" s="53">
        <f t="shared" si="21"/>
        <v>0</v>
      </c>
      <c r="E313" s="34">
        <v>0</v>
      </c>
      <c r="F313" s="34">
        <v>0</v>
      </c>
      <c r="G313" s="26">
        <f t="shared" si="22"/>
        <v>0</v>
      </c>
      <c r="H313" s="27"/>
      <c r="I313" s="55">
        <f t="shared" si="23"/>
        <v>0</v>
      </c>
      <c r="J313" s="34">
        <v>0</v>
      </c>
      <c r="K313" s="34">
        <v>0</v>
      </c>
      <c r="L313" s="26">
        <f t="shared" si="24"/>
        <v>0</v>
      </c>
      <c r="M313" s="28">
        <f t="shared" si="25"/>
        <v>0</v>
      </c>
      <c r="N313" s="46"/>
      <c r="O313" s="46"/>
      <c r="S313"/>
      <c r="T313"/>
      <c r="U313"/>
      <c r="V313"/>
      <c r="W313"/>
      <c r="X313"/>
      <c r="Y313"/>
      <c r="Z313"/>
      <c r="AA313"/>
    </row>
    <row r="314" spans="1:27" s="29" customFormat="1" x14ac:dyDescent="0.3">
      <c r="A314" s="22">
        <v>8</v>
      </c>
      <c r="B314" s="23">
        <v>1955</v>
      </c>
      <c r="C314" s="24" t="s">
        <v>45</v>
      </c>
      <c r="D314" s="53">
        <f t="shared" si="21"/>
        <v>0</v>
      </c>
      <c r="E314" s="34">
        <v>0</v>
      </c>
      <c r="F314" s="34">
        <v>0</v>
      </c>
      <c r="G314" s="26">
        <f t="shared" si="22"/>
        <v>0</v>
      </c>
      <c r="H314" s="27"/>
      <c r="I314" s="55">
        <f t="shared" si="23"/>
        <v>0</v>
      </c>
      <c r="J314" s="34">
        <v>0</v>
      </c>
      <c r="K314" s="34">
        <v>0</v>
      </c>
      <c r="L314" s="26">
        <f t="shared" si="24"/>
        <v>0</v>
      </c>
      <c r="M314" s="28">
        <f t="shared" si="25"/>
        <v>0</v>
      </c>
      <c r="N314" s="46"/>
      <c r="O314" s="46"/>
      <c r="S314"/>
      <c r="T314"/>
      <c r="U314"/>
      <c r="V314"/>
      <c r="W314"/>
      <c r="X314"/>
      <c r="Y314"/>
      <c r="Z314"/>
      <c r="AA314"/>
    </row>
    <row r="315" spans="1:27" s="29" customFormat="1" ht="26.4" x14ac:dyDescent="0.3">
      <c r="A315" s="22">
        <v>8</v>
      </c>
      <c r="B315" s="23">
        <v>1955</v>
      </c>
      <c r="C315" s="24" t="s">
        <v>46</v>
      </c>
      <c r="D315" s="53">
        <f t="shared" si="21"/>
        <v>0</v>
      </c>
      <c r="E315" s="34">
        <v>0</v>
      </c>
      <c r="F315" s="34">
        <v>0</v>
      </c>
      <c r="G315" s="26">
        <f t="shared" si="22"/>
        <v>0</v>
      </c>
      <c r="H315" s="27"/>
      <c r="I315" s="55">
        <f t="shared" si="23"/>
        <v>0</v>
      </c>
      <c r="J315" s="34">
        <v>0</v>
      </c>
      <c r="K315" s="34">
        <v>0</v>
      </c>
      <c r="L315" s="26">
        <f t="shared" si="24"/>
        <v>0</v>
      </c>
      <c r="M315" s="28">
        <f t="shared" si="25"/>
        <v>0</v>
      </c>
      <c r="N315" s="46"/>
      <c r="O315" s="46"/>
      <c r="S315"/>
      <c r="T315"/>
      <c r="U315"/>
      <c r="V315"/>
      <c r="W315"/>
      <c r="X315"/>
      <c r="Y315"/>
      <c r="Z315"/>
      <c r="AA315"/>
    </row>
    <row r="316" spans="1:27" s="29" customFormat="1" x14ac:dyDescent="0.3">
      <c r="A316" s="22">
        <v>8</v>
      </c>
      <c r="B316" s="23">
        <v>1960</v>
      </c>
      <c r="C316" s="24" t="s">
        <v>47</v>
      </c>
      <c r="D316" s="53">
        <f t="shared" si="21"/>
        <v>0</v>
      </c>
      <c r="E316" s="34">
        <v>0</v>
      </c>
      <c r="F316" s="34">
        <v>0</v>
      </c>
      <c r="G316" s="26">
        <f t="shared" si="22"/>
        <v>0</v>
      </c>
      <c r="H316" s="27"/>
      <c r="I316" s="55">
        <f t="shared" si="23"/>
        <v>0</v>
      </c>
      <c r="J316" s="34">
        <v>0</v>
      </c>
      <c r="K316" s="34">
        <v>0</v>
      </c>
      <c r="L316" s="26">
        <f t="shared" si="24"/>
        <v>0</v>
      </c>
      <c r="M316" s="28">
        <f t="shared" si="25"/>
        <v>0</v>
      </c>
      <c r="N316" s="46"/>
      <c r="O316" s="46"/>
      <c r="S316"/>
      <c r="T316"/>
      <c r="U316"/>
      <c r="V316"/>
      <c r="W316"/>
      <c r="X316"/>
      <c r="Y316"/>
      <c r="Z316"/>
      <c r="AA316"/>
    </row>
    <row r="317" spans="1:27" s="29" customFormat="1" ht="26.4" x14ac:dyDescent="0.3">
      <c r="A317" s="31">
        <v>47</v>
      </c>
      <c r="B317" s="23">
        <v>1970</v>
      </c>
      <c r="C317" s="24" t="s">
        <v>48</v>
      </c>
      <c r="D317" s="53">
        <f t="shared" si="21"/>
        <v>0</v>
      </c>
      <c r="E317" s="34">
        <v>0</v>
      </c>
      <c r="F317" s="34">
        <v>0</v>
      </c>
      <c r="G317" s="26">
        <f t="shared" si="22"/>
        <v>0</v>
      </c>
      <c r="H317" s="27"/>
      <c r="I317" s="55">
        <f t="shared" si="23"/>
        <v>0</v>
      </c>
      <c r="J317" s="34">
        <v>0</v>
      </c>
      <c r="K317" s="34">
        <v>0</v>
      </c>
      <c r="L317" s="26">
        <f t="shared" si="24"/>
        <v>0</v>
      </c>
      <c r="M317" s="28">
        <f t="shared" si="25"/>
        <v>0</v>
      </c>
      <c r="N317" s="46"/>
      <c r="O317" s="46"/>
      <c r="S317"/>
      <c r="T317"/>
      <c r="U317"/>
      <c r="V317"/>
      <c r="W317"/>
      <c r="X317"/>
      <c r="Y317"/>
      <c r="Z317"/>
      <c r="AA317"/>
    </row>
    <row r="318" spans="1:27" s="29" customFormat="1" ht="26.4" x14ac:dyDescent="0.3">
      <c r="A318" s="22">
        <v>47</v>
      </c>
      <c r="B318" s="23">
        <v>1975</v>
      </c>
      <c r="C318" s="24" t="s">
        <v>49</v>
      </c>
      <c r="D318" s="53">
        <f t="shared" si="21"/>
        <v>0</v>
      </c>
      <c r="E318" s="34">
        <v>0</v>
      </c>
      <c r="F318" s="34">
        <v>0</v>
      </c>
      <c r="G318" s="26">
        <f t="shared" si="22"/>
        <v>0</v>
      </c>
      <c r="H318" s="27"/>
      <c r="I318" s="55">
        <f t="shared" si="23"/>
        <v>0</v>
      </c>
      <c r="J318" s="34">
        <v>0</v>
      </c>
      <c r="K318" s="34">
        <v>0</v>
      </c>
      <c r="L318" s="26">
        <f t="shared" si="24"/>
        <v>0</v>
      </c>
      <c r="M318" s="28">
        <f t="shared" si="25"/>
        <v>0</v>
      </c>
      <c r="N318" s="46"/>
      <c r="O318" s="46"/>
      <c r="S318"/>
      <c r="T318"/>
      <c r="U318"/>
      <c r="V318"/>
      <c r="W318"/>
      <c r="X318"/>
      <c r="Y318"/>
      <c r="Z318"/>
      <c r="AA318"/>
    </row>
    <row r="319" spans="1:27" s="29" customFormat="1" x14ac:dyDescent="0.3">
      <c r="A319" s="22">
        <v>47</v>
      </c>
      <c r="B319" s="23">
        <v>1980</v>
      </c>
      <c r="C319" s="24" t="s">
        <v>50</v>
      </c>
      <c r="D319" s="53">
        <f t="shared" si="21"/>
        <v>281728.77999999997</v>
      </c>
      <c r="E319" s="34">
        <v>0</v>
      </c>
      <c r="F319" s="34">
        <v>0</v>
      </c>
      <c r="G319" s="26">
        <f t="shared" si="22"/>
        <v>281728.77999999997</v>
      </c>
      <c r="H319" s="27"/>
      <c r="I319" s="55">
        <f t="shared" si="23"/>
        <v>-183515.89999999997</v>
      </c>
      <c r="J319" s="34">
        <v>-17821.84</v>
      </c>
      <c r="K319" s="34">
        <v>0</v>
      </c>
      <c r="L319" s="26">
        <f t="shared" si="24"/>
        <v>-201337.73999999996</v>
      </c>
      <c r="M319" s="28">
        <f t="shared" si="25"/>
        <v>80391.040000000008</v>
      </c>
      <c r="N319" s="46"/>
      <c r="O319" s="46"/>
      <c r="S319"/>
      <c r="T319"/>
      <c r="U319"/>
      <c r="V319"/>
      <c r="W319"/>
      <c r="X319"/>
      <c r="Y319"/>
      <c r="Z319"/>
      <c r="AA319"/>
    </row>
    <row r="320" spans="1:27" s="29" customFormat="1" x14ac:dyDescent="0.3">
      <c r="A320" s="22">
        <v>47</v>
      </c>
      <c r="B320" s="23">
        <v>1985</v>
      </c>
      <c r="C320" s="24" t="s">
        <v>51</v>
      </c>
      <c r="D320" s="53">
        <f t="shared" si="21"/>
        <v>0.15000000000145519</v>
      </c>
      <c r="E320" s="34">
        <v>0</v>
      </c>
      <c r="F320" s="34">
        <v>0</v>
      </c>
      <c r="G320" s="26">
        <f t="shared" si="22"/>
        <v>0.15000000000145519</v>
      </c>
      <c r="H320" s="27"/>
      <c r="I320" s="55">
        <f t="shared" si="23"/>
        <v>0</v>
      </c>
      <c r="J320" s="34">
        <v>0</v>
      </c>
      <c r="K320" s="34">
        <v>0</v>
      </c>
      <c r="L320" s="26">
        <f t="shared" si="24"/>
        <v>0</v>
      </c>
      <c r="M320" s="28">
        <f t="shared" si="25"/>
        <v>0.15000000000145519</v>
      </c>
      <c r="N320" s="46"/>
      <c r="O320" s="46"/>
      <c r="S320"/>
      <c r="T320"/>
      <c r="U320"/>
      <c r="V320"/>
      <c r="W320"/>
      <c r="X320"/>
      <c r="Y320"/>
      <c r="Z320"/>
      <c r="AA320"/>
    </row>
    <row r="321" spans="1:27" s="29" customFormat="1" x14ac:dyDescent="0.3">
      <c r="A321" s="31">
        <v>47</v>
      </c>
      <c r="B321" s="23">
        <v>1990</v>
      </c>
      <c r="C321" s="32" t="s">
        <v>52</v>
      </c>
      <c r="D321" s="53">
        <f t="shared" si="21"/>
        <v>0</v>
      </c>
      <c r="E321" s="34">
        <v>0</v>
      </c>
      <c r="F321" s="34">
        <v>0</v>
      </c>
      <c r="G321" s="26">
        <f t="shared" si="22"/>
        <v>0</v>
      </c>
      <c r="H321" s="27"/>
      <c r="I321" s="55">
        <f t="shared" si="23"/>
        <v>0</v>
      </c>
      <c r="J321" s="34">
        <v>0</v>
      </c>
      <c r="K321" s="34">
        <v>0</v>
      </c>
      <c r="L321" s="26">
        <f t="shared" si="24"/>
        <v>0</v>
      </c>
      <c r="M321" s="28">
        <f t="shared" si="25"/>
        <v>0</v>
      </c>
      <c r="N321" s="46"/>
      <c r="O321" s="46"/>
      <c r="S321"/>
      <c r="T321"/>
      <c r="U321"/>
      <c r="V321"/>
      <c r="W321"/>
      <c r="X321"/>
      <c r="Y321"/>
      <c r="Z321"/>
      <c r="AA321"/>
    </row>
    <row r="322" spans="1:27" s="29" customFormat="1" x14ac:dyDescent="0.3">
      <c r="A322" s="22">
        <v>47</v>
      </c>
      <c r="B322" s="23">
        <v>1995</v>
      </c>
      <c r="C322" s="24" t="s">
        <v>53</v>
      </c>
      <c r="D322" s="53">
        <f t="shared" si="21"/>
        <v>-25193685.169999998</v>
      </c>
      <c r="E322" s="34">
        <v>-3304989.8</v>
      </c>
      <c r="F322" s="34">
        <v>0</v>
      </c>
      <c r="G322" s="26">
        <f t="shared" si="22"/>
        <v>-28498674.969999999</v>
      </c>
      <c r="H322" s="27"/>
      <c r="I322" s="55">
        <f t="shared" si="23"/>
        <v>5781279.2200000007</v>
      </c>
      <c r="J322" s="34">
        <v>466887.16</v>
      </c>
      <c r="K322" s="34">
        <v>0</v>
      </c>
      <c r="L322" s="26">
        <f t="shared" si="24"/>
        <v>6248166.3800000008</v>
      </c>
      <c r="M322" s="28">
        <f t="shared" si="25"/>
        <v>-22250508.589999996</v>
      </c>
      <c r="N322" s="46"/>
      <c r="O322" s="46"/>
      <c r="S322"/>
      <c r="T322"/>
      <c r="U322"/>
      <c r="V322"/>
      <c r="W322"/>
      <c r="X322"/>
      <c r="Y322"/>
      <c r="Z322"/>
      <c r="AA322"/>
    </row>
    <row r="323" spans="1:27" s="29" customFormat="1" ht="15.6" x14ac:dyDescent="0.3">
      <c r="A323" s="22">
        <v>47</v>
      </c>
      <c r="B323" s="23">
        <v>2440</v>
      </c>
      <c r="C323" s="24" t="s">
        <v>62</v>
      </c>
      <c r="D323" s="53">
        <f t="shared" si="21"/>
        <v>0</v>
      </c>
      <c r="E323" s="34"/>
      <c r="F323" s="34">
        <v>0</v>
      </c>
      <c r="G323" s="26">
        <f t="shared" si="22"/>
        <v>0</v>
      </c>
      <c r="H323"/>
      <c r="I323" s="53">
        <f t="shared" si="23"/>
        <v>0</v>
      </c>
      <c r="J323" s="34"/>
      <c r="K323" s="34">
        <v>0</v>
      </c>
      <c r="L323" s="26">
        <f t="shared" si="24"/>
        <v>0</v>
      </c>
      <c r="M323" s="28">
        <f t="shared" si="25"/>
        <v>0</v>
      </c>
      <c r="N323" s="46"/>
      <c r="O323" s="46"/>
      <c r="S323"/>
      <c r="T323"/>
      <c r="U323"/>
      <c r="V323"/>
      <c r="W323"/>
      <c r="X323"/>
      <c r="Y323"/>
      <c r="Z323"/>
      <c r="AA323"/>
    </row>
    <row r="324" spans="1:27" s="29" customFormat="1" x14ac:dyDescent="0.3">
      <c r="A324" s="35"/>
      <c r="B324" s="35"/>
      <c r="C324" s="36"/>
      <c r="D324" s="53">
        <f t="shared" si="21"/>
        <v>0</v>
      </c>
      <c r="E324" s="34">
        <v>0</v>
      </c>
      <c r="F324" s="34">
        <v>0</v>
      </c>
      <c r="G324" s="26">
        <f t="shared" si="22"/>
        <v>0</v>
      </c>
      <c r="H324"/>
      <c r="I324" s="53">
        <f t="shared" si="23"/>
        <v>0</v>
      </c>
      <c r="J324" s="34">
        <v>0</v>
      </c>
      <c r="K324" s="34">
        <v>0</v>
      </c>
      <c r="L324" s="26">
        <f t="shared" si="24"/>
        <v>0</v>
      </c>
      <c r="M324" s="28">
        <f t="shared" si="25"/>
        <v>0</v>
      </c>
      <c r="N324" s="46"/>
      <c r="O324" s="46"/>
      <c r="S324"/>
      <c r="T324"/>
      <c r="U324"/>
      <c r="V324"/>
      <c r="W324"/>
      <c r="X324"/>
      <c r="Y324"/>
      <c r="Z324"/>
      <c r="AA324"/>
    </row>
    <row r="325" spans="1:27" s="29" customFormat="1" x14ac:dyDescent="0.3">
      <c r="A325" s="35"/>
      <c r="B325" s="35"/>
      <c r="C325" s="37" t="s">
        <v>55</v>
      </c>
      <c r="D325" s="64">
        <f>SUM(D285:D324)</f>
        <v>103207741.07999998</v>
      </c>
      <c r="E325" s="38">
        <f>SUM(E285:E324)</f>
        <v>4271198.9700000016</v>
      </c>
      <c r="F325" s="38">
        <f>SUM(F285:F324)</f>
        <v>-281719.78999999998</v>
      </c>
      <c r="G325" s="38">
        <f>SUM(G285:G324)</f>
        <v>107197220.26000002</v>
      </c>
      <c r="H325" s="38"/>
      <c r="I325" s="64">
        <f>SUM(I285:I324)</f>
        <v>-49324643.089999996</v>
      </c>
      <c r="J325" s="38">
        <f>SUM(J285:J324)</f>
        <v>-2745297.5500000003</v>
      </c>
      <c r="K325" s="38">
        <f>SUM(K285:K324)</f>
        <v>158056.94</v>
      </c>
      <c r="L325" s="38">
        <f>SUM(L285:L324)</f>
        <v>-51911883.700000003</v>
      </c>
      <c r="M325" s="38">
        <f>SUM(M285:M324)</f>
        <v>55285336.56000001</v>
      </c>
      <c r="N325" s="49"/>
      <c r="O325" s="49"/>
      <c r="S325"/>
      <c r="T325"/>
      <c r="U325"/>
      <c r="V325"/>
      <c r="W325"/>
      <c r="X325"/>
      <c r="Y325"/>
      <c r="Z325"/>
      <c r="AA325"/>
    </row>
    <row r="326" spans="1:27" s="29" customFormat="1" ht="38.4" x14ac:dyDescent="0.3">
      <c r="A326" s="35"/>
      <c r="B326" s="35"/>
      <c r="C326" s="39" t="s">
        <v>56</v>
      </c>
      <c r="D326" s="59"/>
      <c r="E326" s="40"/>
      <c r="F326" s="40"/>
      <c r="G326" s="26">
        <v>0</v>
      </c>
      <c r="H326"/>
      <c r="I326" s="59"/>
      <c r="J326" s="40"/>
      <c r="K326" s="40"/>
      <c r="L326" s="26">
        <v>0</v>
      </c>
      <c r="M326" s="28">
        <v>0</v>
      </c>
      <c r="N326" s="46"/>
      <c r="O326" s="46"/>
      <c r="S326"/>
      <c r="T326"/>
      <c r="U326"/>
      <c r="V326"/>
      <c r="W326"/>
      <c r="X326"/>
      <c r="Y326"/>
      <c r="Z326"/>
      <c r="AA326"/>
    </row>
    <row r="327" spans="1:27" s="29" customFormat="1" ht="26.4" x14ac:dyDescent="0.3">
      <c r="A327" s="35"/>
      <c r="B327" s="35"/>
      <c r="C327" s="41" t="s">
        <v>57</v>
      </c>
      <c r="D327" s="59"/>
      <c r="E327" s="40"/>
      <c r="F327" s="40"/>
      <c r="G327" s="26">
        <v>0</v>
      </c>
      <c r="H327"/>
      <c r="I327" s="59"/>
      <c r="J327" s="40"/>
      <c r="K327" s="40"/>
      <c r="L327" s="26">
        <v>0</v>
      </c>
      <c r="M327" s="28">
        <v>0</v>
      </c>
      <c r="N327" s="46"/>
      <c r="O327" s="46"/>
      <c r="S327"/>
      <c r="T327"/>
      <c r="U327"/>
      <c r="V327"/>
      <c r="W327"/>
      <c r="X327"/>
      <c r="Y327"/>
      <c r="Z327"/>
      <c r="AA327"/>
    </row>
    <row r="328" spans="1:27" s="29" customFormat="1" x14ac:dyDescent="0.3">
      <c r="A328" s="35"/>
      <c r="B328" s="35"/>
      <c r="C328" s="37" t="s">
        <v>58</v>
      </c>
      <c r="D328" s="38">
        <f>SUM(D325:D327)</f>
        <v>103207741.07999998</v>
      </c>
      <c r="E328" s="38">
        <f>SUM(E325:E327)</f>
        <v>4271198.9700000016</v>
      </c>
      <c r="F328" s="38">
        <f>SUM(F325:F327)</f>
        <v>-281719.78999999998</v>
      </c>
      <c r="G328" s="38">
        <f>SUM(G325:G327)</f>
        <v>107197220.26000002</v>
      </c>
      <c r="H328" s="38"/>
      <c r="I328" s="38">
        <f>SUM(I325:I327)</f>
        <v>-49324643.089999996</v>
      </c>
      <c r="J328" s="38">
        <f>SUM(J325:J327)</f>
        <v>-2745297.5500000003</v>
      </c>
      <c r="K328" s="38">
        <f>SUM(K325:K327)</f>
        <v>158056.94</v>
      </c>
      <c r="L328" s="38">
        <f>SUM(L325:L327)</f>
        <v>-51911883.700000003</v>
      </c>
      <c r="M328" s="38">
        <f>SUM(M325:M327)</f>
        <v>55285336.56000001</v>
      </c>
      <c r="N328" s="49"/>
      <c r="O328" s="49"/>
      <c r="S328"/>
      <c r="T328"/>
      <c r="U328"/>
      <c r="V328"/>
      <c r="W328"/>
      <c r="X328"/>
      <c r="Y328"/>
      <c r="Z328"/>
      <c r="AA328"/>
    </row>
    <row r="329" spans="1:27" s="29" customFormat="1" ht="16.2" x14ac:dyDescent="0.3">
      <c r="A329" s="35"/>
      <c r="B329" s="35"/>
      <c r="C329" s="42" t="s">
        <v>63</v>
      </c>
      <c r="D329" s="43"/>
      <c r="E329" s="43"/>
      <c r="F329" s="43"/>
      <c r="G329" s="43"/>
      <c r="H329" s="43"/>
      <c r="I329" s="44"/>
      <c r="J329" s="40"/>
      <c r="K329" s="6"/>
      <c r="L329" s="45"/>
      <c r="M329" s="46"/>
      <c r="N329" s="46"/>
      <c r="O329" s="46"/>
      <c r="S329"/>
      <c r="T329"/>
      <c r="U329"/>
      <c r="V329"/>
      <c r="W329"/>
      <c r="X329"/>
      <c r="Y329"/>
      <c r="Z329"/>
      <c r="AA329"/>
    </row>
    <row r="330" spans="1:27" s="29" customFormat="1" x14ac:dyDescent="0.3">
      <c r="A330" s="35"/>
      <c r="B330" s="35"/>
      <c r="C330" s="42" t="s">
        <v>60</v>
      </c>
      <c r="D330" s="43"/>
      <c r="E330" s="43"/>
      <c r="F330" s="43"/>
      <c r="G330" s="43"/>
      <c r="H330" s="43"/>
      <c r="I330" s="44"/>
      <c r="J330" s="38">
        <f>J328+J329</f>
        <v>-2745297.5500000003</v>
      </c>
      <c r="K330" s="6"/>
      <c r="L330" s="45"/>
      <c r="M330" s="46"/>
      <c r="N330" s="46"/>
      <c r="O330" s="46"/>
      <c r="S330"/>
      <c r="T330"/>
      <c r="U330"/>
      <c r="V330"/>
      <c r="W330"/>
      <c r="X330"/>
      <c r="Y330"/>
      <c r="Z330"/>
      <c r="AA330"/>
    </row>
    <row r="331" spans="1:27" s="29" customFormat="1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S331"/>
      <c r="T331"/>
      <c r="U331"/>
      <c r="V331"/>
      <c r="W331"/>
      <c r="X331"/>
      <c r="Y331"/>
      <c r="Z331"/>
      <c r="AA331"/>
    </row>
    <row r="333" spans="1:27" s="29" customFormat="1" ht="17.399999999999999" hidden="1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 s="47"/>
      <c r="S333"/>
      <c r="T333"/>
      <c r="U333"/>
      <c r="V333"/>
      <c r="W333"/>
      <c r="X333"/>
      <c r="Y333"/>
      <c r="Z333"/>
      <c r="AA333"/>
    </row>
    <row r="334" spans="1:27" s="29" customFormat="1" ht="19.2" hidden="1" x14ac:dyDescent="0.3">
      <c r="A334" s="2" t="s">
        <v>78</v>
      </c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47"/>
      <c r="O334" s="47"/>
      <c r="S334"/>
      <c r="T334"/>
      <c r="U334"/>
      <c r="V334"/>
      <c r="W334"/>
      <c r="X334"/>
      <c r="Y334"/>
      <c r="Z334"/>
      <c r="AA334"/>
    </row>
    <row r="335" spans="1:27" s="29" customFormat="1" hidden="1" x14ac:dyDescent="0.3">
      <c r="A335"/>
      <c r="B335"/>
      <c r="C335"/>
      <c r="D335"/>
      <c r="E335"/>
      <c r="F335"/>
      <c r="G335"/>
      <c r="H335" s="6"/>
      <c r="I335"/>
      <c r="J335"/>
      <c r="K335"/>
      <c r="L335"/>
      <c r="M335"/>
      <c r="N335"/>
      <c r="O335"/>
      <c r="S335"/>
      <c r="T335"/>
      <c r="U335"/>
      <c r="V335"/>
      <c r="W335"/>
      <c r="X335"/>
      <c r="Y335"/>
      <c r="Z335"/>
      <c r="AA335"/>
    </row>
    <row r="336" spans="1:27" s="29" customFormat="1" hidden="1" x14ac:dyDescent="0.3">
      <c r="A336"/>
      <c r="B336"/>
      <c r="C336"/>
      <c r="D336"/>
      <c r="E336" s="3" t="s">
        <v>3</v>
      </c>
      <c r="F336" s="50" t="s">
        <v>4</v>
      </c>
      <c r="G336" s="5"/>
      <c r="H336" s="6"/>
      <c r="I336"/>
      <c r="J336"/>
      <c r="K336"/>
      <c r="L336"/>
      <c r="M336"/>
      <c r="N336"/>
      <c r="O336"/>
      <c r="S336"/>
      <c r="T336"/>
      <c r="U336"/>
      <c r="V336"/>
      <c r="W336"/>
      <c r="X336"/>
      <c r="Y336"/>
      <c r="Z336"/>
      <c r="AA336"/>
    </row>
    <row r="337" spans="1:27" s="29" customFormat="1" hidden="1" x14ac:dyDescent="0.3">
      <c r="A337"/>
      <c r="B337"/>
      <c r="C337" s="6"/>
      <c r="D337"/>
      <c r="E337" s="3" t="s">
        <v>5</v>
      </c>
      <c r="F337" s="7">
        <v>2014</v>
      </c>
      <c r="G337" s="8"/>
      <c r="H337"/>
      <c r="I337"/>
      <c r="J337"/>
      <c r="K337"/>
      <c r="L337"/>
      <c r="M337"/>
      <c r="N337"/>
      <c r="O337"/>
      <c r="S337"/>
      <c r="T337"/>
      <c r="U337"/>
      <c r="V337"/>
      <c r="W337"/>
      <c r="X337"/>
      <c r="Y337"/>
      <c r="Z337"/>
      <c r="AA337"/>
    </row>
    <row r="338" spans="1:27" s="29" customFormat="1" hidden="1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S338"/>
      <c r="T338"/>
      <c r="U338"/>
      <c r="V338"/>
      <c r="W338"/>
      <c r="X338"/>
      <c r="Y338"/>
      <c r="Z338"/>
      <c r="AA338"/>
    </row>
    <row r="339" spans="1:27" s="29" customFormat="1" hidden="1" x14ac:dyDescent="0.3">
      <c r="A339"/>
      <c r="B339"/>
      <c r="C339"/>
      <c r="D339" s="9" t="s">
        <v>6</v>
      </c>
      <c r="E339" s="10"/>
      <c r="F339" s="10"/>
      <c r="G339" s="11"/>
      <c r="H339"/>
      <c r="I339" s="12"/>
      <c r="J339" s="13" t="s">
        <v>7</v>
      </c>
      <c r="K339" s="13"/>
      <c r="L339" s="14"/>
      <c r="M339" s="6"/>
      <c r="N339" s="6"/>
      <c r="O339" s="6"/>
      <c r="S339"/>
      <c r="T339"/>
      <c r="U339"/>
      <c r="V339"/>
      <c r="W339"/>
      <c r="X339"/>
      <c r="Y339"/>
      <c r="Z339"/>
      <c r="AA339"/>
    </row>
    <row r="340" spans="1:27" s="29" customFormat="1" ht="115.2" hidden="1" x14ac:dyDescent="0.3">
      <c r="A340" s="15" t="s">
        <v>66</v>
      </c>
      <c r="B340" s="15" t="s">
        <v>67</v>
      </c>
      <c r="C340" s="16" t="s">
        <v>68</v>
      </c>
      <c r="D340" s="15" t="s">
        <v>11</v>
      </c>
      <c r="E340" s="17" t="s">
        <v>69</v>
      </c>
      <c r="F340" s="17" t="s">
        <v>13</v>
      </c>
      <c r="G340" s="15" t="s">
        <v>14</v>
      </c>
      <c r="H340" s="18"/>
      <c r="I340" s="19" t="s">
        <v>11</v>
      </c>
      <c r="J340" s="20" t="s">
        <v>12</v>
      </c>
      <c r="K340" s="20" t="s">
        <v>13</v>
      </c>
      <c r="L340" s="21" t="s">
        <v>14</v>
      </c>
      <c r="M340" s="15" t="s">
        <v>15</v>
      </c>
      <c r="N340" s="65" t="s">
        <v>79</v>
      </c>
      <c r="O340" t="s">
        <v>80</v>
      </c>
      <c r="P340" s="66" t="s">
        <v>81</v>
      </c>
      <c r="Q340" s="67" t="s">
        <v>80</v>
      </c>
      <c r="S340"/>
      <c r="T340"/>
      <c r="U340"/>
      <c r="V340"/>
      <c r="W340"/>
      <c r="X340"/>
      <c r="Y340"/>
      <c r="Z340"/>
      <c r="AA340"/>
    </row>
    <row r="341" spans="1:27" s="29" customFormat="1" ht="26.4" hidden="1" x14ac:dyDescent="0.3">
      <c r="A341" s="22">
        <v>12</v>
      </c>
      <c r="B341" s="23">
        <v>1611</v>
      </c>
      <c r="C341" s="24" t="s">
        <v>16</v>
      </c>
      <c r="D341" s="53" t="e">
        <f t="shared" ref="D341:D380" si="26">G227</f>
        <v>#REF!</v>
      </c>
      <c r="E341" s="34">
        <v>13291.29</v>
      </c>
      <c r="F341" s="34"/>
      <c r="G341" s="26" t="e">
        <f t="shared" ref="G341:G380" si="27">D341+E341+F341</f>
        <v>#REF!</v>
      </c>
      <c r="H341" s="27"/>
      <c r="I341" s="55" t="e">
        <f t="shared" ref="I341:I380" si="28">L227</f>
        <v>#REF!</v>
      </c>
      <c r="J341" s="34">
        <v>-223366.65</v>
      </c>
      <c r="K341" s="34"/>
      <c r="L341" s="26" t="e">
        <f t="shared" ref="L341:L380" si="29">SUM(I341:K341)</f>
        <v>#REF!</v>
      </c>
      <c r="M341" s="28" t="e">
        <f t="shared" ref="M341:M380" si="30">+G341+L341</f>
        <v>#REF!</v>
      </c>
      <c r="N341" s="56">
        <v>-810959.35000000021</v>
      </c>
      <c r="O341" s="57" t="e">
        <f t="shared" ref="O341:O384" si="31">+L341-N341</f>
        <v>#REF!</v>
      </c>
      <c r="P341" s="68">
        <v>326456.42999999935</v>
      </c>
      <c r="Q341" s="68" t="e">
        <f t="shared" ref="Q341:Q381" si="32">+M341-P341</f>
        <v>#REF!</v>
      </c>
      <c r="S341"/>
      <c r="T341"/>
      <c r="U341"/>
      <c r="V341"/>
      <c r="W341"/>
      <c r="X341"/>
      <c r="Y341"/>
      <c r="Z341"/>
      <c r="AA341"/>
    </row>
    <row r="342" spans="1:27" s="29" customFormat="1" ht="26.4" hidden="1" x14ac:dyDescent="0.3">
      <c r="A342" s="22" t="s">
        <v>17</v>
      </c>
      <c r="B342" s="23">
        <v>1612</v>
      </c>
      <c r="C342" s="24" t="s">
        <v>18</v>
      </c>
      <c r="D342" s="53" t="e">
        <f t="shared" si="26"/>
        <v>#REF!</v>
      </c>
      <c r="E342" s="34"/>
      <c r="F342" s="34"/>
      <c r="G342" s="26" t="e">
        <f t="shared" si="27"/>
        <v>#REF!</v>
      </c>
      <c r="H342" s="27"/>
      <c r="I342" s="55" t="e">
        <f t="shared" si="28"/>
        <v>#REF!</v>
      </c>
      <c r="J342" s="34">
        <v>-15729.3</v>
      </c>
      <c r="K342" s="34"/>
      <c r="L342" s="26" t="e">
        <f t="shared" si="29"/>
        <v>#REF!</v>
      </c>
      <c r="M342" s="28" t="e">
        <f t="shared" si="30"/>
        <v>#REF!</v>
      </c>
      <c r="N342" s="56">
        <v>-132544.99999999997</v>
      </c>
      <c r="O342" s="57" t="e">
        <f t="shared" si="31"/>
        <v>#REF!</v>
      </c>
      <c r="P342" s="68">
        <v>384628.12</v>
      </c>
      <c r="Q342" s="68" t="e">
        <f t="shared" si="32"/>
        <v>#REF!</v>
      </c>
      <c r="S342"/>
      <c r="T342"/>
      <c r="U342"/>
      <c r="V342"/>
      <c r="W342"/>
      <c r="X342"/>
      <c r="Y342"/>
      <c r="Z342"/>
      <c r="AA342"/>
    </row>
    <row r="343" spans="1:27" s="29" customFormat="1" hidden="1" x14ac:dyDescent="0.3">
      <c r="A343" s="22" t="s">
        <v>19</v>
      </c>
      <c r="B343" s="23">
        <v>1805</v>
      </c>
      <c r="C343" s="24" t="s">
        <v>20</v>
      </c>
      <c r="D343" s="53" t="e">
        <f t="shared" si="26"/>
        <v>#REF!</v>
      </c>
      <c r="E343" s="34">
        <v>123214.08</v>
      </c>
      <c r="F343" s="34"/>
      <c r="G343" s="26" t="e">
        <f t="shared" si="27"/>
        <v>#REF!</v>
      </c>
      <c r="H343" s="27"/>
      <c r="I343" s="55" t="e">
        <f t="shared" si="28"/>
        <v>#REF!</v>
      </c>
      <c r="J343" s="34"/>
      <c r="K343" s="34"/>
      <c r="L343" s="26" t="e">
        <f t="shared" si="29"/>
        <v>#REF!</v>
      </c>
      <c r="M343" s="28" t="e">
        <f t="shared" si="30"/>
        <v>#REF!</v>
      </c>
      <c r="N343" s="56">
        <v>0</v>
      </c>
      <c r="O343" s="57" t="e">
        <f t="shared" si="31"/>
        <v>#REF!</v>
      </c>
      <c r="P343" s="68">
        <v>4341357.9500000011</v>
      </c>
      <c r="Q343" s="68" t="e">
        <f t="shared" si="32"/>
        <v>#REF!</v>
      </c>
      <c r="S343"/>
      <c r="T343"/>
      <c r="U343"/>
      <c r="V343"/>
      <c r="W343"/>
      <c r="X343"/>
      <c r="Y343"/>
      <c r="Z343"/>
      <c r="AA343"/>
    </row>
    <row r="344" spans="1:27" s="29" customFormat="1" hidden="1" x14ac:dyDescent="0.3">
      <c r="A344" s="22">
        <v>47</v>
      </c>
      <c r="B344" s="23">
        <v>1808</v>
      </c>
      <c r="C344" s="24" t="s">
        <v>21</v>
      </c>
      <c r="D344" s="53" t="e">
        <f t="shared" si="26"/>
        <v>#REF!</v>
      </c>
      <c r="E344" s="34"/>
      <c r="F344" s="34"/>
      <c r="G344" s="26" t="e">
        <f t="shared" si="27"/>
        <v>#REF!</v>
      </c>
      <c r="H344" s="27"/>
      <c r="I344" s="55" t="e">
        <f t="shared" si="28"/>
        <v>#REF!</v>
      </c>
      <c r="J344" s="34"/>
      <c r="K344" s="34"/>
      <c r="L344" s="26" t="e">
        <f t="shared" si="29"/>
        <v>#REF!</v>
      </c>
      <c r="M344" s="28" t="e">
        <f t="shared" si="30"/>
        <v>#REF!</v>
      </c>
      <c r="N344" s="56">
        <v>0</v>
      </c>
      <c r="O344" s="57" t="e">
        <f t="shared" si="31"/>
        <v>#REF!</v>
      </c>
      <c r="P344" s="68">
        <v>0</v>
      </c>
      <c r="Q344" s="68" t="e">
        <f t="shared" si="32"/>
        <v>#REF!</v>
      </c>
      <c r="S344"/>
      <c r="T344"/>
      <c r="U344"/>
      <c r="V344"/>
      <c r="W344"/>
      <c r="X344"/>
      <c r="Y344"/>
      <c r="Z344"/>
      <c r="AA344"/>
    </row>
    <row r="345" spans="1:27" s="29" customFormat="1" hidden="1" x14ac:dyDescent="0.3">
      <c r="A345" s="22">
        <v>13</v>
      </c>
      <c r="B345" s="23">
        <v>1810</v>
      </c>
      <c r="C345" s="24" t="s">
        <v>22</v>
      </c>
      <c r="D345" s="53" t="e">
        <f t="shared" si="26"/>
        <v>#REF!</v>
      </c>
      <c r="E345" s="34"/>
      <c r="F345" s="34"/>
      <c r="G345" s="26" t="e">
        <f t="shared" si="27"/>
        <v>#REF!</v>
      </c>
      <c r="H345" s="27"/>
      <c r="I345" s="55" t="e">
        <f t="shared" si="28"/>
        <v>#REF!</v>
      </c>
      <c r="J345" s="34"/>
      <c r="K345" s="34"/>
      <c r="L345" s="26" t="e">
        <f t="shared" si="29"/>
        <v>#REF!</v>
      </c>
      <c r="M345" s="28" t="e">
        <f t="shared" si="30"/>
        <v>#REF!</v>
      </c>
      <c r="N345" s="56">
        <v>0</v>
      </c>
      <c r="O345" s="57" t="e">
        <f t="shared" si="31"/>
        <v>#REF!</v>
      </c>
      <c r="P345" s="68">
        <v>0</v>
      </c>
      <c r="Q345" s="68" t="e">
        <f t="shared" si="32"/>
        <v>#REF!</v>
      </c>
      <c r="S345"/>
      <c r="T345"/>
      <c r="U345"/>
      <c r="V345"/>
      <c r="W345"/>
      <c r="X345"/>
      <c r="Y345"/>
      <c r="Z345"/>
      <c r="AA345"/>
    </row>
    <row r="346" spans="1:27" s="29" customFormat="1" ht="26.4" hidden="1" x14ac:dyDescent="0.3">
      <c r="A346" s="22">
        <v>47</v>
      </c>
      <c r="B346" s="23">
        <v>1815</v>
      </c>
      <c r="C346" s="24" t="s">
        <v>23</v>
      </c>
      <c r="D346" s="53" t="e">
        <f t="shared" si="26"/>
        <v>#REF!</v>
      </c>
      <c r="E346" s="34"/>
      <c r="F346" s="34"/>
      <c r="G346" s="26" t="e">
        <f t="shared" si="27"/>
        <v>#REF!</v>
      </c>
      <c r="H346" s="27"/>
      <c r="I346" s="55" t="e">
        <f t="shared" si="28"/>
        <v>#REF!</v>
      </c>
      <c r="J346" s="34"/>
      <c r="K346" s="34"/>
      <c r="L346" s="26" t="e">
        <f t="shared" si="29"/>
        <v>#REF!</v>
      </c>
      <c r="M346" s="28" t="e">
        <f t="shared" si="30"/>
        <v>#REF!</v>
      </c>
      <c r="N346" s="56">
        <v>0</v>
      </c>
      <c r="O346" s="57" t="e">
        <f t="shared" si="31"/>
        <v>#REF!</v>
      </c>
      <c r="P346" s="68">
        <v>0</v>
      </c>
      <c r="Q346" s="68" t="e">
        <f t="shared" si="32"/>
        <v>#REF!</v>
      </c>
      <c r="S346"/>
      <c r="T346"/>
      <c r="U346"/>
      <c r="V346"/>
      <c r="W346"/>
      <c r="X346"/>
      <c r="Y346"/>
      <c r="Z346"/>
      <c r="AA346"/>
    </row>
    <row r="347" spans="1:27" s="29" customFormat="1" ht="26.4" hidden="1" x14ac:dyDescent="0.3">
      <c r="A347" s="22">
        <v>47</v>
      </c>
      <c r="B347" s="23">
        <v>1820</v>
      </c>
      <c r="C347" s="24" t="s">
        <v>24</v>
      </c>
      <c r="D347" s="53" t="e">
        <f t="shared" si="26"/>
        <v>#REF!</v>
      </c>
      <c r="E347" s="34">
        <v>21370.13</v>
      </c>
      <c r="F347" s="34"/>
      <c r="G347" s="26" t="e">
        <f t="shared" si="27"/>
        <v>#REF!</v>
      </c>
      <c r="H347" s="27"/>
      <c r="I347" s="55" t="e">
        <f t="shared" si="28"/>
        <v>#REF!</v>
      </c>
      <c r="J347" s="34">
        <v>-347306.73</v>
      </c>
      <c r="K347" s="34"/>
      <c r="L347" s="26" t="e">
        <f t="shared" si="29"/>
        <v>#REF!</v>
      </c>
      <c r="M347" s="28" t="e">
        <f t="shared" si="30"/>
        <v>#REF!</v>
      </c>
      <c r="N347" s="56">
        <v>-5465888.8399999999</v>
      </c>
      <c r="O347" s="57" t="e">
        <f t="shared" si="31"/>
        <v>#REF!</v>
      </c>
      <c r="P347" s="68">
        <v>3155497.9500000011</v>
      </c>
      <c r="Q347" s="68" t="e">
        <f t="shared" si="32"/>
        <v>#REF!</v>
      </c>
      <c r="S347"/>
      <c r="T347"/>
      <c r="U347"/>
      <c r="V347"/>
      <c r="W347"/>
      <c r="X347"/>
      <c r="Y347"/>
      <c r="Z347"/>
      <c r="AA347"/>
    </row>
    <row r="348" spans="1:27" s="29" customFormat="1" hidden="1" x14ac:dyDescent="0.3">
      <c r="A348" s="22">
        <v>47</v>
      </c>
      <c r="B348" s="23">
        <v>1825</v>
      </c>
      <c r="C348" s="24" t="s">
        <v>25</v>
      </c>
      <c r="D348" s="53" t="e">
        <f t="shared" si="26"/>
        <v>#REF!</v>
      </c>
      <c r="E348" s="34"/>
      <c r="F348" s="34"/>
      <c r="G348" s="26" t="e">
        <f t="shared" si="27"/>
        <v>#REF!</v>
      </c>
      <c r="H348" s="27"/>
      <c r="I348" s="55" t="e">
        <f t="shared" si="28"/>
        <v>#REF!</v>
      </c>
      <c r="J348" s="34"/>
      <c r="K348" s="34"/>
      <c r="L348" s="26" t="e">
        <f t="shared" si="29"/>
        <v>#REF!</v>
      </c>
      <c r="M348" s="28" t="e">
        <f t="shared" si="30"/>
        <v>#REF!</v>
      </c>
      <c r="N348" s="56">
        <v>0</v>
      </c>
      <c r="O348" s="57" t="e">
        <f t="shared" si="31"/>
        <v>#REF!</v>
      </c>
      <c r="P348" s="68">
        <v>0</v>
      </c>
      <c r="Q348" s="68" t="e">
        <f t="shared" si="32"/>
        <v>#REF!</v>
      </c>
      <c r="S348"/>
      <c r="T348"/>
      <c r="U348"/>
      <c r="V348"/>
      <c r="W348"/>
      <c r="X348"/>
      <c r="Y348"/>
      <c r="Z348"/>
      <c r="AA348"/>
    </row>
    <row r="349" spans="1:27" s="29" customFormat="1" hidden="1" x14ac:dyDescent="0.3">
      <c r="A349" s="22">
        <v>47</v>
      </c>
      <c r="B349" s="23">
        <v>1830</v>
      </c>
      <c r="C349" s="24" t="s">
        <v>26</v>
      </c>
      <c r="D349" s="53" t="e">
        <f t="shared" si="26"/>
        <v>#REF!</v>
      </c>
      <c r="E349" s="34">
        <v>619915.82999999996</v>
      </c>
      <c r="F349" s="69">
        <v>-364930.64</v>
      </c>
      <c r="G349" s="26" t="e">
        <f t="shared" si="27"/>
        <v>#REF!</v>
      </c>
      <c r="H349" s="27"/>
      <c r="I349" s="55" t="e">
        <f t="shared" si="28"/>
        <v>#REF!</v>
      </c>
      <c r="J349" s="34">
        <v>-753883.8</v>
      </c>
      <c r="K349" s="34">
        <v>364930.64</v>
      </c>
      <c r="L349" s="26" t="e">
        <f t="shared" si="29"/>
        <v>#REF!</v>
      </c>
      <c r="M349" s="28" t="e">
        <f t="shared" si="30"/>
        <v>#REF!</v>
      </c>
      <c r="N349" s="56">
        <v>-8528778.4678088892</v>
      </c>
      <c r="O349" s="57" t="e">
        <f t="shared" si="31"/>
        <v>#REF!</v>
      </c>
      <c r="P349" s="68">
        <v>10962454.776956299</v>
      </c>
      <c r="Q349" s="68" t="e">
        <f t="shared" si="32"/>
        <v>#REF!</v>
      </c>
      <c r="S349"/>
      <c r="T349"/>
      <c r="U349"/>
      <c r="V349"/>
      <c r="W349"/>
      <c r="X349"/>
      <c r="Y349"/>
      <c r="Z349"/>
      <c r="AA349"/>
    </row>
    <row r="350" spans="1:27" s="29" customFormat="1" hidden="1" x14ac:dyDescent="0.3">
      <c r="A350" s="22">
        <v>47</v>
      </c>
      <c r="B350" s="23">
        <v>1835</v>
      </c>
      <c r="C350" s="24" t="s">
        <v>27</v>
      </c>
      <c r="D350" s="53" t="e">
        <f t="shared" si="26"/>
        <v>#REF!</v>
      </c>
      <c r="E350" s="34">
        <v>1078406.48</v>
      </c>
      <c r="F350" s="69">
        <v>-450888.86</v>
      </c>
      <c r="G350" s="26" t="e">
        <f t="shared" si="27"/>
        <v>#REF!</v>
      </c>
      <c r="H350" s="27"/>
      <c r="I350" s="55" t="e">
        <f t="shared" si="28"/>
        <v>#REF!</v>
      </c>
      <c r="J350" s="34">
        <v>-706819.47</v>
      </c>
      <c r="K350" s="34">
        <v>450888.86</v>
      </c>
      <c r="L350" s="26" t="e">
        <f t="shared" si="29"/>
        <v>#REF!</v>
      </c>
      <c r="M350" s="28" t="e">
        <f t="shared" si="30"/>
        <v>#REF!</v>
      </c>
      <c r="N350" s="56">
        <v>-9573071.1367241833</v>
      </c>
      <c r="O350" s="57" t="e">
        <f t="shared" si="31"/>
        <v>#REF!</v>
      </c>
      <c r="P350" s="68">
        <v>10708819.984568903</v>
      </c>
      <c r="Q350" s="68" t="e">
        <f t="shared" si="32"/>
        <v>#REF!</v>
      </c>
      <c r="S350"/>
      <c r="T350"/>
      <c r="U350"/>
      <c r="V350"/>
      <c r="W350"/>
      <c r="X350"/>
      <c r="Y350"/>
      <c r="Z350"/>
      <c r="AA350"/>
    </row>
    <row r="351" spans="1:27" s="29" customFormat="1" hidden="1" x14ac:dyDescent="0.3">
      <c r="A351" s="22">
        <v>47</v>
      </c>
      <c r="B351" s="23">
        <v>1840</v>
      </c>
      <c r="C351" s="24" t="s">
        <v>28</v>
      </c>
      <c r="D351" s="53" t="e">
        <f t="shared" si="26"/>
        <v>#REF!</v>
      </c>
      <c r="E351" s="34">
        <v>364921.09</v>
      </c>
      <c r="F351" s="34">
        <v>-201692.98</v>
      </c>
      <c r="G351" s="26" t="e">
        <f t="shared" si="27"/>
        <v>#REF!</v>
      </c>
      <c r="H351" s="27"/>
      <c r="I351" s="55" t="e">
        <f t="shared" si="28"/>
        <v>#REF!</v>
      </c>
      <c r="J351" s="34">
        <v>-528836.52</v>
      </c>
      <c r="K351" s="34">
        <v>201692.98</v>
      </c>
      <c r="L351" s="26" t="e">
        <f t="shared" si="29"/>
        <v>#REF!</v>
      </c>
      <c r="M351" s="28" t="e">
        <f t="shared" si="30"/>
        <v>#REF!</v>
      </c>
      <c r="N351" s="56">
        <v>-4974817.9459827021</v>
      </c>
      <c r="O351" s="57" t="e">
        <f t="shared" si="31"/>
        <v>#REF!</v>
      </c>
      <c r="P351" s="68">
        <v>4781279.0170489941</v>
      </c>
      <c r="Q351" s="68" t="e">
        <f t="shared" si="32"/>
        <v>#REF!</v>
      </c>
      <c r="S351"/>
      <c r="T351"/>
      <c r="U351"/>
      <c r="V351"/>
      <c r="W351"/>
      <c r="X351"/>
      <c r="Y351"/>
      <c r="Z351"/>
      <c r="AA351"/>
    </row>
    <row r="352" spans="1:27" s="29" customFormat="1" hidden="1" x14ac:dyDescent="0.3">
      <c r="A352" s="22">
        <v>47</v>
      </c>
      <c r="B352" s="23">
        <v>1845</v>
      </c>
      <c r="C352" s="24" t="s">
        <v>29</v>
      </c>
      <c r="D352" s="53" t="e">
        <f t="shared" si="26"/>
        <v>#REF!</v>
      </c>
      <c r="E352" s="34">
        <v>518224.78</v>
      </c>
      <c r="F352" s="34">
        <v>-637471.81999999995</v>
      </c>
      <c r="G352" s="26" t="e">
        <f t="shared" si="27"/>
        <v>#REF!</v>
      </c>
      <c r="H352" s="27"/>
      <c r="I352" s="55" t="e">
        <f t="shared" si="28"/>
        <v>#REF!</v>
      </c>
      <c r="J352" s="34">
        <v>-765149.05</v>
      </c>
      <c r="K352" s="34">
        <v>637471.81999999995</v>
      </c>
      <c r="L352" s="70" t="e">
        <f t="shared" si="29"/>
        <v>#REF!</v>
      </c>
      <c r="M352" s="28" t="e">
        <f t="shared" si="30"/>
        <v>#REF!</v>
      </c>
      <c r="N352" s="71">
        <v>-14914619.621640198</v>
      </c>
      <c r="O352" s="57" t="e">
        <f t="shared" si="31"/>
        <v>#REF!</v>
      </c>
      <c r="P352" s="68">
        <v>11655580.500922982</v>
      </c>
      <c r="Q352" s="68" t="e">
        <f t="shared" si="32"/>
        <v>#REF!</v>
      </c>
      <c r="S352"/>
      <c r="T352"/>
      <c r="U352"/>
      <c r="V352"/>
      <c r="W352"/>
      <c r="X352"/>
      <c r="Y352"/>
      <c r="Z352"/>
      <c r="AA352"/>
    </row>
    <row r="353" spans="1:27" s="29" customFormat="1" hidden="1" x14ac:dyDescent="0.3">
      <c r="A353" s="22">
        <v>47</v>
      </c>
      <c r="B353" s="23">
        <v>1850</v>
      </c>
      <c r="C353" s="24" t="s">
        <v>30</v>
      </c>
      <c r="D353" s="53" t="e">
        <f t="shared" si="26"/>
        <v>#REF!</v>
      </c>
      <c r="E353" s="34">
        <v>544441.27</v>
      </c>
      <c r="F353" s="34">
        <v>-754638.81</v>
      </c>
      <c r="G353" s="26" t="e">
        <f t="shared" si="27"/>
        <v>#REF!</v>
      </c>
      <c r="H353" s="27"/>
      <c r="I353" s="55" t="e">
        <f t="shared" si="28"/>
        <v>#REF!</v>
      </c>
      <c r="J353" s="34">
        <v>-651273.46</v>
      </c>
      <c r="K353" s="34">
        <v>754638.81</v>
      </c>
      <c r="L353" s="26" t="e">
        <f t="shared" si="29"/>
        <v>#REF!</v>
      </c>
      <c r="M353" s="28" t="e">
        <f t="shared" si="30"/>
        <v>#REF!</v>
      </c>
      <c r="N353" s="56">
        <v>-9255069.7104603071</v>
      </c>
      <c r="O353" s="57" t="e">
        <f t="shared" si="31"/>
        <v>#REF!</v>
      </c>
      <c r="P353" s="68">
        <v>9592923.8130492065</v>
      </c>
      <c r="Q353" s="68" t="e">
        <f t="shared" si="32"/>
        <v>#REF!</v>
      </c>
      <c r="S353"/>
      <c r="T353"/>
      <c r="U353"/>
      <c r="V353"/>
      <c r="W353"/>
      <c r="X353"/>
      <c r="Y353"/>
      <c r="Z353"/>
      <c r="AA353"/>
    </row>
    <row r="354" spans="1:27" s="29" customFormat="1" hidden="1" x14ac:dyDescent="0.3">
      <c r="A354" s="22">
        <v>47</v>
      </c>
      <c r="B354" s="23">
        <v>1855</v>
      </c>
      <c r="C354" s="24" t="s">
        <v>31</v>
      </c>
      <c r="D354" s="53" t="e">
        <f t="shared" si="26"/>
        <v>#REF!</v>
      </c>
      <c r="E354" s="34">
        <v>329116.82</v>
      </c>
      <c r="F354" s="34"/>
      <c r="G354" s="26" t="e">
        <f t="shared" si="27"/>
        <v>#REF!</v>
      </c>
      <c r="H354" s="27"/>
      <c r="I354" s="55" t="e">
        <f t="shared" si="28"/>
        <v>#REF!</v>
      </c>
      <c r="J354" s="34">
        <v>-396966.83</v>
      </c>
      <c r="K354" s="34"/>
      <c r="L354" s="26" t="e">
        <f t="shared" si="29"/>
        <v>#REF!</v>
      </c>
      <c r="M354" s="28" t="e">
        <f t="shared" si="30"/>
        <v>#REF!</v>
      </c>
      <c r="N354" s="56">
        <v>-2971369.5425695721</v>
      </c>
      <c r="O354" s="57" t="e">
        <f t="shared" si="31"/>
        <v>#REF!</v>
      </c>
      <c r="P354" s="68">
        <v>7751379.7836243194</v>
      </c>
      <c r="Q354" s="68" t="e">
        <f t="shared" si="32"/>
        <v>#REF!</v>
      </c>
      <c r="S354"/>
      <c r="T354"/>
      <c r="U354"/>
      <c r="V354"/>
      <c r="W354"/>
      <c r="X354"/>
      <c r="Y354"/>
      <c r="Z354"/>
      <c r="AA354"/>
    </row>
    <row r="355" spans="1:27" s="29" customFormat="1" hidden="1" x14ac:dyDescent="0.3">
      <c r="A355" s="22">
        <v>47</v>
      </c>
      <c r="B355" s="23">
        <v>1860</v>
      </c>
      <c r="C355" s="24" t="s">
        <v>32</v>
      </c>
      <c r="D355" s="53" t="e">
        <f t="shared" si="26"/>
        <v>#REF!</v>
      </c>
      <c r="E355" s="34">
        <v>41148.839999999997</v>
      </c>
      <c r="F355" s="34">
        <v>-466081.79</v>
      </c>
      <c r="G355" s="26" t="e">
        <f t="shared" si="27"/>
        <v>#REF!</v>
      </c>
      <c r="H355" s="27"/>
      <c r="I355" s="55" t="e">
        <f t="shared" si="28"/>
        <v>#REF!</v>
      </c>
      <c r="J355" s="34">
        <v>-128748.61</v>
      </c>
      <c r="K355" s="34">
        <v>466081.79</v>
      </c>
      <c r="L355" s="26" t="e">
        <f t="shared" si="29"/>
        <v>#REF!</v>
      </c>
      <c r="M355" s="28" t="e">
        <f t="shared" si="30"/>
        <v>#REF!</v>
      </c>
      <c r="N355" s="56">
        <v>-1632275.4391713003</v>
      </c>
      <c r="O355" s="57" t="e">
        <f t="shared" si="31"/>
        <v>#REF!</v>
      </c>
      <c r="P355" s="68">
        <v>1790783.3112933729</v>
      </c>
      <c r="Q355" s="68" t="e">
        <f t="shared" si="32"/>
        <v>#REF!</v>
      </c>
      <c r="S355"/>
      <c r="T355"/>
      <c r="U355"/>
      <c r="V355"/>
      <c r="W355"/>
      <c r="X355"/>
      <c r="Y355"/>
      <c r="Z355"/>
      <c r="AA355"/>
    </row>
    <row r="356" spans="1:27" s="29" customFormat="1" hidden="1" x14ac:dyDescent="0.3">
      <c r="A356" s="22">
        <v>47</v>
      </c>
      <c r="B356" s="23">
        <v>1860</v>
      </c>
      <c r="C356" s="24" t="s">
        <v>33</v>
      </c>
      <c r="D356" s="53" t="e">
        <f t="shared" si="26"/>
        <v>#REF!</v>
      </c>
      <c r="E356" s="34">
        <v>530182.1</v>
      </c>
      <c r="F356" s="34">
        <v>-84122.73</v>
      </c>
      <c r="G356" s="26" t="e">
        <f t="shared" si="27"/>
        <v>#REF!</v>
      </c>
      <c r="H356" s="27"/>
      <c r="I356" s="55" t="e">
        <f t="shared" si="28"/>
        <v>#REF!</v>
      </c>
      <c r="J356" s="34">
        <v>-503863.31</v>
      </c>
      <c r="K356" s="34">
        <v>35869.760000000002</v>
      </c>
      <c r="L356" s="26" t="e">
        <f t="shared" si="29"/>
        <v>#REF!</v>
      </c>
      <c r="M356" s="28" t="e">
        <f t="shared" si="30"/>
        <v>#REF!</v>
      </c>
      <c r="N356" s="56">
        <v>-2813018.575642854</v>
      </c>
      <c r="O356" s="57" t="e">
        <f t="shared" si="31"/>
        <v>#REF!</v>
      </c>
      <c r="P356" s="68">
        <v>4916659.3225359218</v>
      </c>
      <c r="Q356" s="68" t="e">
        <f t="shared" si="32"/>
        <v>#REF!</v>
      </c>
      <c r="S356"/>
      <c r="T356"/>
      <c r="U356"/>
      <c r="V356"/>
      <c r="W356"/>
      <c r="X356"/>
      <c r="Y356"/>
      <c r="Z356"/>
      <c r="AA356"/>
    </row>
    <row r="357" spans="1:27" s="29" customFormat="1" hidden="1" x14ac:dyDescent="0.3">
      <c r="A357" s="22" t="s">
        <v>19</v>
      </c>
      <c r="B357" s="23">
        <v>1905</v>
      </c>
      <c r="C357" s="24" t="s">
        <v>20</v>
      </c>
      <c r="D357" s="53" t="e">
        <f t="shared" si="26"/>
        <v>#REF!</v>
      </c>
      <c r="E357" s="34"/>
      <c r="F357" s="34"/>
      <c r="G357" s="26" t="e">
        <f t="shared" si="27"/>
        <v>#REF!</v>
      </c>
      <c r="H357" s="27"/>
      <c r="I357" s="55" t="e">
        <f t="shared" si="28"/>
        <v>#REF!</v>
      </c>
      <c r="J357" s="34"/>
      <c r="K357" s="34"/>
      <c r="L357" s="26" t="e">
        <f t="shared" si="29"/>
        <v>#REF!</v>
      </c>
      <c r="M357" s="28" t="e">
        <f t="shared" si="30"/>
        <v>#REF!</v>
      </c>
      <c r="N357" s="56">
        <v>0</v>
      </c>
      <c r="O357" s="57" t="e">
        <f t="shared" si="31"/>
        <v>#REF!</v>
      </c>
      <c r="P357" s="68">
        <v>0</v>
      </c>
      <c r="Q357" s="68" t="e">
        <f t="shared" si="32"/>
        <v>#REF!</v>
      </c>
      <c r="S357"/>
      <c r="T357"/>
      <c r="U357"/>
      <c r="V357"/>
      <c r="W357"/>
      <c r="X357"/>
      <c r="Y357"/>
      <c r="Z357"/>
      <c r="AA357"/>
    </row>
    <row r="358" spans="1:27" s="29" customFormat="1" hidden="1" x14ac:dyDescent="0.3">
      <c r="A358" s="22">
        <v>47</v>
      </c>
      <c r="B358" s="23">
        <v>1908</v>
      </c>
      <c r="C358" s="24" t="s">
        <v>34</v>
      </c>
      <c r="D358" s="53" t="e">
        <f t="shared" si="26"/>
        <v>#REF!</v>
      </c>
      <c r="E358" s="34">
        <v>5617.95</v>
      </c>
      <c r="F358" s="34"/>
      <c r="G358" s="26" t="e">
        <f t="shared" si="27"/>
        <v>#REF!</v>
      </c>
      <c r="H358" s="27"/>
      <c r="I358" s="55" t="e">
        <f t="shared" si="28"/>
        <v>#REF!</v>
      </c>
      <c r="J358" s="34">
        <v>-8900.99</v>
      </c>
      <c r="K358" s="34"/>
      <c r="L358" s="26" t="e">
        <f t="shared" si="29"/>
        <v>#REF!</v>
      </c>
      <c r="M358" s="28" t="e">
        <f t="shared" si="30"/>
        <v>#REF!</v>
      </c>
      <c r="N358" s="56">
        <v>-96554.959999999992</v>
      </c>
      <c r="O358" s="57" t="e">
        <f t="shared" si="31"/>
        <v>#REF!</v>
      </c>
      <c r="P358" s="68">
        <v>200592.56000000008</v>
      </c>
      <c r="Q358" s="68" t="e">
        <f t="shared" si="32"/>
        <v>#REF!</v>
      </c>
      <c r="S358"/>
      <c r="T358"/>
      <c r="U358"/>
      <c r="V358"/>
      <c r="W358"/>
      <c r="X358"/>
      <c r="Y358"/>
      <c r="Z358"/>
      <c r="AA358"/>
    </row>
    <row r="359" spans="1:27" s="29" customFormat="1" hidden="1" x14ac:dyDescent="0.3">
      <c r="A359" s="22">
        <v>13</v>
      </c>
      <c r="B359" s="23">
        <v>1910</v>
      </c>
      <c r="C359" s="24" t="s">
        <v>22</v>
      </c>
      <c r="D359" s="53" t="e">
        <f t="shared" si="26"/>
        <v>#REF!</v>
      </c>
      <c r="E359" s="34">
        <v>121063.76</v>
      </c>
      <c r="F359" s="34">
        <v>-37455.75</v>
      </c>
      <c r="G359" s="26" t="e">
        <f t="shared" si="27"/>
        <v>#REF!</v>
      </c>
      <c r="H359" s="27"/>
      <c r="I359" s="55" t="e">
        <f t="shared" si="28"/>
        <v>#REF!</v>
      </c>
      <c r="J359" s="34">
        <v>-180192.59</v>
      </c>
      <c r="K359" s="34">
        <v>37455.75</v>
      </c>
      <c r="L359" s="26" t="e">
        <f t="shared" si="29"/>
        <v>#REF!</v>
      </c>
      <c r="M359" s="28" t="e">
        <f t="shared" si="30"/>
        <v>#REF!</v>
      </c>
      <c r="N359" s="56">
        <v>-878066.33</v>
      </c>
      <c r="O359" s="57" t="e">
        <f t="shared" si="31"/>
        <v>#REF!</v>
      </c>
      <c r="P359" s="68">
        <v>300582.79000000015</v>
      </c>
      <c r="Q359" s="68" t="e">
        <f t="shared" si="32"/>
        <v>#REF!</v>
      </c>
      <c r="S359"/>
      <c r="T359"/>
      <c r="U359"/>
      <c r="V359"/>
      <c r="W359"/>
      <c r="X359"/>
      <c r="Y359"/>
      <c r="Z359"/>
      <c r="AA359"/>
    </row>
    <row r="360" spans="1:27" s="29" customFormat="1" ht="26.4" hidden="1" x14ac:dyDescent="0.3">
      <c r="A360" s="22">
        <v>8</v>
      </c>
      <c r="B360" s="23">
        <v>1915</v>
      </c>
      <c r="C360" s="24" t="s">
        <v>35</v>
      </c>
      <c r="D360" s="53" t="e">
        <f t="shared" si="26"/>
        <v>#REF!</v>
      </c>
      <c r="E360" s="34"/>
      <c r="F360" s="34">
        <v>-95618.59</v>
      </c>
      <c r="G360" s="26" t="e">
        <f t="shared" si="27"/>
        <v>#REF!</v>
      </c>
      <c r="H360" s="27"/>
      <c r="I360" s="55" t="e">
        <f t="shared" si="28"/>
        <v>#REF!</v>
      </c>
      <c r="J360" s="34">
        <v>-27043.93</v>
      </c>
      <c r="K360" s="34">
        <v>95618.59</v>
      </c>
      <c r="L360" s="26" t="e">
        <f t="shared" si="29"/>
        <v>#REF!</v>
      </c>
      <c r="M360" s="28" t="e">
        <f t="shared" si="30"/>
        <v>#REF!</v>
      </c>
      <c r="N360" s="56">
        <v>-133717.42999999996</v>
      </c>
      <c r="O360" s="57" t="e">
        <f t="shared" si="31"/>
        <v>#REF!</v>
      </c>
      <c r="P360" s="68">
        <v>114698.69000000012</v>
      </c>
      <c r="Q360" s="68" t="e">
        <f t="shared" si="32"/>
        <v>#REF!</v>
      </c>
      <c r="S360"/>
      <c r="T360"/>
      <c r="U360"/>
      <c r="V360"/>
      <c r="W360"/>
      <c r="X360"/>
      <c r="Y360"/>
      <c r="Z360"/>
      <c r="AA360"/>
    </row>
    <row r="361" spans="1:27" s="29" customFormat="1" ht="26.4" hidden="1" x14ac:dyDescent="0.3">
      <c r="A361" s="22">
        <v>8</v>
      </c>
      <c r="B361" s="23">
        <v>1915</v>
      </c>
      <c r="C361" s="24" t="s">
        <v>36</v>
      </c>
      <c r="D361" s="53" t="e">
        <f t="shared" si="26"/>
        <v>#REF!</v>
      </c>
      <c r="E361" s="34"/>
      <c r="F361" s="34"/>
      <c r="G361" s="26" t="e">
        <f t="shared" si="27"/>
        <v>#REF!</v>
      </c>
      <c r="H361" s="27"/>
      <c r="I361" s="55" t="e">
        <f t="shared" si="28"/>
        <v>#REF!</v>
      </c>
      <c r="J361" s="34"/>
      <c r="K361" s="34"/>
      <c r="L361" s="26" t="e">
        <f t="shared" si="29"/>
        <v>#REF!</v>
      </c>
      <c r="M361" s="28" t="e">
        <f t="shared" si="30"/>
        <v>#REF!</v>
      </c>
      <c r="N361" s="56">
        <v>0</v>
      </c>
      <c r="O361" s="57" t="e">
        <f t="shared" si="31"/>
        <v>#REF!</v>
      </c>
      <c r="P361" s="68">
        <v>0</v>
      </c>
      <c r="Q361" s="68" t="e">
        <f t="shared" si="32"/>
        <v>#REF!</v>
      </c>
      <c r="S361"/>
      <c r="T361"/>
      <c r="U361"/>
      <c r="V361"/>
      <c r="W361"/>
      <c r="X361"/>
      <c r="Y361"/>
      <c r="Z361"/>
      <c r="AA361"/>
    </row>
    <row r="362" spans="1:27" s="29" customFormat="1" hidden="1" x14ac:dyDescent="0.3">
      <c r="A362" s="22">
        <v>10</v>
      </c>
      <c r="B362" s="23">
        <v>1920</v>
      </c>
      <c r="C362" s="24" t="s">
        <v>37</v>
      </c>
      <c r="D362" s="53" t="e">
        <f t="shared" si="26"/>
        <v>#REF!</v>
      </c>
      <c r="E362" s="34">
        <v>95429.4</v>
      </c>
      <c r="F362" s="34">
        <v>-87221.45</v>
      </c>
      <c r="G362" s="26" t="e">
        <f t="shared" si="27"/>
        <v>#REF!</v>
      </c>
      <c r="H362" s="27"/>
      <c r="I362" s="55" t="e">
        <f t="shared" si="28"/>
        <v>#REF!</v>
      </c>
      <c r="J362" s="34">
        <v>-80420.53</v>
      </c>
      <c r="K362" s="34">
        <v>87221.45</v>
      </c>
      <c r="L362" s="26" t="e">
        <f t="shared" si="29"/>
        <v>#REF!</v>
      </c>
      <c r="M362" s="28" t="e">
        <f t="shared" si="30"/>
        <v>#REF!</v>
      </c>
      <c r="N362" s="56">
        <v>-241624.14</v>
      </c>
      <c r="O362" s="57" t="e">
        <f t="shared" si="31"/>
        <v>#REF!</v>
      </c>
      <c r="P362" s="68">
        <v>240812.5799999999</v>
      </c>
      <c r="Q362" s="68" t="e">
        <f t="shared" si="32"/>
        <v>#REF!</v>
      </c>
      <c r="S362"/>
      <c r="T362"/>
      <c r="U362"/>
      <c r="V362"/>
      <c r="W362"/>
      <c r="X362"/>
      <c r="Y362"/>
      <c r="Z362"/>
      <c r="AA362"/>
    </row>
    <row r="363" spans="1:27" s="29" customFormat="1" ht="26.4" hidden="1" x14ac:dyDescent="0.3">
      <c r="A363" s="22">
        <v>45</v>
      </c>
      <c r="B363" s="23">
        <v>1920</v>
      </c>
      <c r="C363" s="24" t="s">
        <v>38</v>
      </c>
      <c r="D363" s="53" t="e">
        <f t="shared" si="26"/>
        <v>#REF!</v>
      </c>
      <c r="E363" s="34"/>
      <c r="F363" s="34"/>
      <c r="G363" s="26" t="e">
        <f t="shared" si="27"/>
        <v>#REF!</v>
      </c>
      <c r="H363" s="27"/>
      <c r="I363" s="55" t="e">
        <f t="shared" si="28"/>
        <v>#REF!</v>
      </c>
      <c r="J363" s="34"/>
      <c r="K363" s="34"/>
      <c r="L363" s="26" t="e">
        <f t="shared" si="29"/>
        <v>#REF!</v>
      </c>
      <c r="M363" s="28" t="e">
        <f t="shared" si="30"/>
        <v>#REF!</v>
      </c>
      <c r="N363" s="56">
        <v>0</v>
      </c>
      <c r="O363" s="57" t="e">
        <f t="shared" si="31"/>
        <v>#REF!</v>
      </c>
      <c r="P363" s="68">
        <v>0</v>
      </c>
      <c r="Q363" s="68" t="e">
        <f t="shared" si="32"/>
        <v>#REF!</v>
      </c>
      <c r="S363"/>
      <c r="T363"/>
      <c r="U363"/>
      <c r="V363"/>
      <c r="W363"/>
      <c r="X363"/>
      <c r="Y363"/>
      <c r="Z363"/>
      <c r="AA363"/>
    </row>
    <row r="364" spans="1:27" s="29" customFormat="1" ht="26.4" hidden="1" x14ac:dyDescent="0.3">
      <c r="A364" s="22">
        <v>45.1</v>
      </c>
      <c r="B364" s="23">
        <v>1920</v>
      </c>
      <c r="C364" s="24" t="s">
        <v>39</v>
      </c>
      <c r="D364" s="53" t="e">
        <f t="shared" si="26"/>
        <v>#REF!</v>
      </c>
      <c r="E364" s="34"/>
      <c r="F364" s="34"/>
      <c r="G364" s="26" t="e">
        <f t="shared" si="27"/>
        <v>#REF!</v>
      </c>
      <c r="H364" s="27"/>
      <c r="I364" s="55" t="e">
        <f t="shared" si="28"/>
        <v>#REF!</v>
      </c>
      <c r="J364" s="34"/>
      <c r="K364" s="34"/>
      <c r="L364" s="26" t="e">
        <f t="shared" si="29"/>
        <v>#REF!</v>
      </c>
      <c r="M364" s="28" t="e">
        <f t="shared" si="30"/>
        <v>#REF!</v>
      </c>
      <c r="N364" s="56">
        <v>0</v>
      </c>
      <c r="O364" s="57" t="e">
        <f t="shared" si="31"/>
        <v>#REF!</v>
      </c>
      <c r="P364" s="68">
        <v>0</v>
      </c>
      <c r="Q364" s="68" t="e">
        <f t="shared" si="32"/>
        <v>#REF!</v>
      </c>
      <c r="S364"/>
      <c r="T364"/>
      <c r="U364"/>
      <c r="V364"/>
      <c r="W364"/>
      <c r="X364"/>
      <c r="Y364"/>
      <c r="Z364"/>
      <c r="AA364"/>
    </row>
    <row r="365" spans="1:27" s="29" customFormat="1" hidden="1" x14ac:dyDescent="0.3">
      <c r="A365" s="22">
        <v>10</v>
      </c>
      <c r="B365" s="23">
        <v>1930</v>
      </c>
      <c r="C365" s="24" t="s">
        <v>40</v>
      </c>
      <c r="D365" s="53" t="e">
        <f t="shared" si="26"/>
        <v>#REF!</v>
      </c>
      <c r="E365" s="34">
        <v>143322.26</v>
      </c>
      <c r="F365" s="34">
        <v>-64664.99</v>
      </c>
      <c r="G365" s="26" t="e">
        <f t="shared" si="27"/>
        <v>#REF!</v>
      </c>
      <c r="H365" s="27"/>
      <c r="I365" s="55" t="e">
        <f t="shared" si="28"/>
        <v>#REF!</v>
      </c>
      <c r="J365" s="34">
        <v>-172912.74</v>
      </c>
      <c r="K365" s="34">
        <v>64664.99</v>
      </c>
      <c r="L365" s="26" t="e">
        <f t="shared" si="29"/>
        <v>#REF!</v>
      </c>
      <c r="M365" s="28" t="e">
        <f t="shared" si="30"/>
        <v>#REF!</v>
      </c>
      <c r="N365" s="56">
        <v>-2103652.5799999991</v>
      </c>
      <c r="O365" s="57" t="e">
        <f t="shared" si="31"/>
        <v>#REF!</v>
      </c>
      <c r="P365" s="68">
        <v>921008.49000000115</v>
      </c>
      <c r="Q365" s="68" t="e">
        <f t="shared" si="32"/>
        <v>#REF!</v>
      </c>
      <c r="S365"/>
      <c r="T365"/>
      <c r="U365"/>
      <c r="V365"/>
      <c r="W365"/>
      <c r="X365"/>
      <c r="Y365"/>
      <c r="Z365"/>
      <c r="AA365"/>
    </row>
    <row r="366" spans="1:27" s="29" customFormat="1" hidden="1" x14ac:dyDescent="0.3">
      <c r="A366" s="22">
        <v>8</v>
      </c>
      <c r="B366" s="23">
        <v>1935</v>
      </c>
      <c r="C366" s="24" t="s">
        <v>41</v>
      </c>
      <c r="D366" s="53" t="e">
        <f t="shared" si="26"/>
        <v>#REF!</v>
      </c>
      <c r="E366" s="34">
        <v>11722.4</v>
      </c>
      <c r="F366" s="34"/>
      <c r="G366" s="26" t="e">
        <f t="shared" si="27"/>
        <v>#REF!</v>
      </c>
      <c r="H366" s="27"/>
      <c r="I366" s="55" t="e">
        <f t="shared" si="28"/>
        <v>#REF!</v>
      </c>
      <c r="J366" s="34">
        <v>-9103.58</v>
      </c>
      <c r="K366" s="34"/>
      <c r="L366" s="26" t="e">
        <f t="shared" si="29"/>
        <v>#REF!</v>
      </c>
      <c r="M366" s="28" t="e">
        <f t="shared" si="30"/>
        <v>#REF!</v>
      </c>
      <c r="N366" s="56">
        <v>-69505</v>
      </c>
      <c r="O366" s="57" t="e">
        <f t="shared" si="31"/>
        <v>#REF!</v>
      </c>
      <c r="P366" s="68">
        <v>38010.280000000013</v>
      </c>
      <c r="Q366" s="68" t="e">
        <f t="shared" si="32"/>
        <v>#REF!</v>
      </c>
      <c r="S366"/>
      <c r="T366"/>
      <c r="U366"/>
      <c r="V366"/>
      <c r="W366"/>
      <c r="X366"/>
      <c r="Y366"/>
      <c r="Z366"/>
      <c r="AA366"/>
    </row>
    <row r="367" spans="1:27" s="29" customFormat="1" hidden="1" x14ac:dyDescent="0.3">
      <c r="A367" s="22">
        <v>8</v>
      </c>
      <c r="B367" s="23">
        <v>1940</v>
      </c>
      <c r="C367" s="24" t="s">
        <v>42</v>
      </c>
      <c r="D367" s="53" t="e">
        <f t="shared" si="26"/>
        <v>#REF!</v>
      </c>
      <c r="E367" s="34">
        <v>35024.75</v>
      </c>
      <c r="F367" s="34"/>
      <c r="G367" s="26" t="e">
        <f t="shared" si="27"/>
        <v>#REF!</v>
      </c>
      <c r="H367" s="27"/>
      <c r="I367" s="55" t="e">
        <f t="shared" si="28"/>
        <v>#REF!</v>
      </c>
      <c r="J367" s="34">
        <v>-24182.89</v>
      </c>
      <c r="K367" s="34"/>
      <c r="L367" s="26" t="e">
        <f t="shared" si="29"/>
        <v>#REF!</v>
      </c>
      <c r="M367" s="28" t="e">
        <f t="shared" si="30"/>
        <v>#REF!</v>
      </c>
      <c r="N367" s="56">
        <v>-166910.86000000004</v>
      </c>
      <c r="O367" s="57" t="e">
        <f t="shared" si="31"/>
        <v>#REF!</v>
      </c>
      <c r="P367" s="68">
        <v>134719.60999999993</v>
      </c>
      <c r="Q367" s="68" t="e">
        <f t="shared" si="32"/>
        <v>#REF!</v>
      </c>
      <c r="S367"/>
      <c r="T367"/>
      <c r="U367"/>
      <c r="V367"/>
      <c r="W367"/>
      <c r="X367"/>
      <c r="Y367"/>
      <c r="Z367"/>
      <c r="AA367"/>
    </row>
    <row r="368" spans="1:27" s="29" customFormat="1" hidden="1" x14ac:dyDescent="0.3">
      <c r="A368" s="22">
        <v>8</v>
      </c>
      <c r="B368" s="23">
        <v>1945</v>
      </c>
      <c r="C368" s="24" t="s">
        <v>43</v>
      </c>
      <c r="D368" s="53" t="e">
        <f t="shared" si="26"/>
        <v>#REF!</v>
      </c>
      <c r="E368" s="34"/>
      <c r="F368" s="34"/>
      <c r="G368" s="26" t="e">
        <f t="shared" si="27"/>
        <v>#REF!</v>
      </c>
      <c r="H368" s="27"/>
      <c r="I368" s="55" t="e">
        <f t="shared" si="28"/>
        <v>#REF!</v>
      </c>
      <c r="J368" s="34">
        <v>-8602.91</v>
      </c>
      <c r="K368" s="34"/>
      <c r="L368" s="26" t="e">
        <f t="shared" si="29"/>
        <v>#REF!</v>
      </c>
      <c r="M368" s="28" t="e">
        <f t="shared" si="30"/>
        <v>#REF!</v>
      </c>
      <c r="N368" s="56">
        <v>-83786.170000000013</v>
      </c>
      <c r="O368" s="57" t="e">
        <f t="shared" si="31"/>
        <v>#REF!</v>
      </c>
      <c r="P368" s="68">
        <v>13526.539999999994</v>
      </c>
      <c r="Q368" s="68" t="e">
        <f t="shared" si="32"/>
        <v>#REF!</v>
      </c>
      <c r="S368"/>
      <c r="T368"/>
      <c r="U368"/>
      <c r="V368"/>
      <c r="W368"/>
      <c r="X368"/>
      <c r="Y368"/>
      <c r="Z368"/>
      <c r="AA368"/>
    </row>
    <row r="369" spans="1:27" s="29" customFormat="1" hidden="1" x14ac:dyDescent="0.3">
      <c r="A369" s="22">
        <v>8</v>
      </c>
      <c r="B369" s="23">
        <v>1950</v>
      </c>
      <c r="C369" s="24" t="s">
        <v>44</v>
      </c>
      <c r="D369" s="53" t="e">
        <f t="shared" si="26"/>
        <v>#REF!</v>
      </c>
      <c r="E369" s="34"/>
      <c r="F369" s="34"/>
      <c r="G369" s="26" t="e">
        <f t="shared" si="27"/>
        <v>#REF!</v>
      </c>
      <c r="H369" s="27"/>
      <c r="I369" s="55" t="e">
        <f t="shared" si="28"/>
        <v>#REF!</v>
      </c>
      <c r="J369" s="34"/>
      <c r="K369" s="34"/>
      <c r="L369" s="26" t="e">
        <f t="shared" si="29"/>
        <v>#REF!</v>
      </c>
      <c r="M369" s="28" t="e">
        <f t="shared" si="30"/>
        <v>#REF!</v>
      </c>
      <c r="N369" s="56">
        <v>0</v>
      </c>
      <c r="O369" s="57" t="e">
        <f t="shared" si="31"/>
        <v>#REF!</v>
      </c>
      <c r="P369" s="68">
        <v>0</v>
      </c>
      <c r="Q369" s="68" t="e">
        <f t="shared" si="32"/>
        <v>#REF!</v>
      </c>
      <c r="S369"/>
      <c r="T369"/>
      <c r="U369"/>
      <c r="V369"/>
      <c r="W369"/>
      <c r="X369"/>
      <c r="Y369"/>
      <c r="Z369"/>
      <c r="AA369"/>
    </row>
    <row r="370" spans="1:27" s="29" customFormat="1" hidden="1" x14ac:dyDescent="0.3">
      <c r="A370" s="22">
        <v>8</v>
      </c>
      <c r="B370" s="23">
        <v>1955</v>
      </c>
      <c r="C370" s="24" t="s">
        <v>45</v>
      </c>
      <c r="D370" s="53" t="e">
        <f t="shared" si="26"/>
        <v>#REF!</v>
      </c>
      <c r="E370" s="34"/>
      <c r="F370" s="34"/>
      <c r="G370" s="26" t="e">
        <f t="shared" si="27"/>
        <v>#REF!</v>
      </c>
      <c r="H370" s="27"/>
      <c r="I370" s="55" t="e">
        <f t="shared" si="28"/>
        <v>#REF!</v>
      </c>
      <c r="J370" s="34"/>
      <c r="K370" s="34"/>
      <c r="L370" s="26" t="e">
        <f t="shared" si="29"/>
        <v>#REF!</v>
      </c>
      <c r="M370" s="28" t="e">
        <f t="shared" si="30"/>
        <v>#REF!</v>
      </c>
      <c r="N370" s="56">
        <v>0</v>
      </c>
      <c r="O370" s="57" t="e">
        <f t="shared" si="31"/>
        <v>#REF!</v>
      </c>
      <c r="P370" s="68">
        <v>0</v>
      </c>
      <c r="Q370" s="68" t="e">
        <f t="shared" si="32"/>
        <v>#REF!</v>
      </c>
      <c r="S370"/>
      <c r="T370"/>
      <c r="U370"/>
      <c r="V370"/>
      <c r="W370"/>
      <c r="X370"/>
      <c r="Y370"/>
      <c r="Z370"/>
      <c r="AA370"/>
    </row>
    <row r="371" spans="1:27" s="29" customFormat="1" ht="26.4" hidden="1" x14ac:dyDescent="0.3">
      <c r="A371" s="22">
        <v>8</v>
      </c>
      <c r="B371" s="23">
        <v>1955</v>
      </c>
      <c r="C371" s="24" t="s">
        <v>46</v>
      </c>
      <c r="D371" s="53" t="e">
        <f t="shared" si="26"/>
        <v>#REF!</v>
      </c>
      <c r="E371" s="34"/>
      <c r="F371" s="34"/>
      <c r="G371" s="26" t="e">
        <f t="shared" si="27"/>
        <v>#REF!</v>
      </c>
      <c r="H371" s="27"/>
      <c r="I371" s="55" t="e">
        <f t="shared" si="28"/>
        <v>#REF!</v>
      </c>
      <c r="J371" s="34"/>
      <c r="K371" s="34"/>
      <c r="L371" s="26" t="e">
        <f t="shared" si="29"/>
        <v>#REF!</v>
      </c>
      <c r="M371" s="28" t="e">
        <f t="shared" si="30"/>
        <v>#REF!</v>
      </c>
      <c r="N371" s="56">
        <v>0</v>
      </c>
      <c r="O371" s="57" t="e">
        <f t="shared" si="31"/>
        <v>#REF!</v>
      </c>
      <c r="P371" s="68">
        <v>0</v>
      </c>
      <c r="Q371" s="68" t="e">
        <f t="shared" si="32"/>
        <v>#REF!</v>
      </c>
      <c r="S371"/>
      <c r="T371"/>
      <c r="U371"/>
      <c r="V371"/>
      <c r="W371"/>
      <c r="X371"/>
      <c r="Y371"/>
      <c r="Z371"/>
      <c r="AA371"/>
    </row>
    <row r="372" spans="1:27" s="29" customFormat="1" hidden="1" x14ac:dyDescent="0.3">
      <c r="A372" s="22">
        <v>8</v>
      </c>
      <c r="B372" s="23">
        <v>1960</v>
      </c>
      <c r="C372" s="24" t="s">
        <v>47</v>
      </c>
      <c r="D372" s="53" t="e">
        <f t="shared" si="26"/>
        <v>#REF!</v>
      </c>
      <c r="E372" s="34"/>
      <c r="F372" s="34"/>
      <c r="G372" s="26" t="e">
        <f t="shared" si="27"/>
        <v>#REF!</v>
      </c>
      <c r="H372" s="27"/>
      <c r="I372" s="55" t="e">
        <f t="shared" si="28"/>
        <v>#REF!</v>
      </c>
      <c r="J372" s="34"/>
      <c r="K372" s="34"/>
      <c r="L372" s="26" t="e">
        <f t="shared" si="29"/>
        <v>#REF!</v>
      </c>
      <c r="M372" s="28" t="e">
        <f t="shared" si="30"/>
        <v>#REF!</v>
      </c>
      <c r="N372" s="56">
        <v>0</v>
      </c>
      <c r="O372" s="57" t="e">
        <f t="shared" si="31"/>
        <v>#REF!</v>
      </c>
      <c r="P372" s="68">
        <v>0</v>
      </c>
      <c r="Q372" s="68" t="e">
        <f t="shared" si="32"/>
        <v>#REF!</v>
      </c>
      <c r="S372"/>
      <c r="T372"/>
      <c r="U372"/>
      <c r="V372"/>
      <c r="W372"/>
      <c r="X372"/>
      <c r="Y372"/>
      <c r="Z372"/>
      <c r="AA372"/>
    </row>
    <row r="373" spans="1:27" s="29" customFormat="1" ht="26.4" hidden="1" x14ac:dyDescent="0.3">
      <c r="A373" s="31">
        <v>47</v>
      </c>
      <c r="B373" s="23">
        <v>1970</v>
      </c>
      <c r="C373" s="24" t="s">
        <v>48</v>
      </c>
      <c r="D373" s="53" t="e">
        <f t="shared" si="26"/>
        <v>#REF!</v>
      </c>
      <c r="E373" s="34"/>
      <c r="F373" s="34"/>
      <c r="G373" s="26" t="e">
        <f t="shared" si="27"/>
        <v>#REF!</v>
      </c>
      <c r="H373" s="27"/>
      <c r="I373" s="55" t="e">
        <f t="shared" si="28"/>
        <v>#REF!</v>
      </c>
      <c r="J373" s="34"/>
      <c r="K373" s="34"/>
      <c r="L373" s="26" t="e">
        <f t="shared" si="29"/>
        <v>#REF!</v>
      </c>
      <c r="M373" s="28" t="e">
        <f t="shared" si="30"/>
        <v>#REF!</v>
      </c>
      <c r="N373" s="56">
        <v>0</v>
      </c>
      <c r="O373" s="57" t="e">
        <f t="shared" si="31"/>
        <v>#REF!</v>
      </c>
      <c r="P373" s="68">
        <v>0</v>
      </c>
      <c r="Q373" s="68" t="e">
        <f t="shared" si="32"/>
        <v>#REF!</v>
      </c>
      <c r="S373"/>
      <c r="T373"/>
      <c r="U373"/>
      <c r="V373"/>
      <c r="W373"/>
      <c r="X373"/>
      <c r="Y373"/>
      <c r="Z373"/>
      <c r="AA373"/>
    </row>
    <row r="374" spans="1:27" s="29" customFormat="1" ht="26.4" hidden="1" x14ac:dyDescent="0.3">
      <c r="A374" s="22">
        <v>47</v>
      </c>
      <c r="B374" s="23">
        <v>1975</v>
      </c>
      <c r="C374" s="24" t="s">
        <v>49</v>
      </c>
      <c r="D374" s="53" t="e">
        <f t="shared" si="26"/>
        <v>#REF!</v>
      </c>
      <c r="E374" s="34"/>
      <c r="F374" s="34"/>
      <c r="G374" s="26" t="e">
        <f t="shared" si="27"/>
        <v>#REF!</v>
      </c>
      <c r="H374" s="27"/>
      <c r="I374" s="55" t="e">
        <f t="shared" si="28"/>
        <v>#REF!</v>
      </c>
      <c r="J374" s="34"/>
      <c r="K374" s="34"/>
      <c r="L374" s="26" t="e">
        <f t="shared" si="29"/>
        <v>#REF!</v>
      </c>
      <c r="M374" s="28" t="e">
        <f t="shared" si="30"/>
        <v>#REF!</v>
      </c>
      <c r="N374" s="56">
        <v>0</v>
      </c>
      <c r="O374" s="57" t="e">
        <f t="shared" si="31"/>
        <v>#REF!</v>
      </c>
      <c r="P374" s="68">
        <v>0</v>
      </c>
      <c r="Q374" s="68" t="e">
        <f t="shared" si="32"/>
        <v>#REF!</v>
      </c>
      <c r="S374"/>
      <c r="T374"/>
      <c r="U374"/>
      <c r="V374"/>
      <c r="W374"/>
      <c r="X374"/>
      <c r="Y374"/>
      <c r="Z374"/>
      <c r="AA374"/>
    </row>
    <row r="375" spans="1:27" s="29" customFormat="1" hidden="1" x14ac:dyDescent="0.3">
      <c r="A375" s="22">
        <v>47</v>
      </c>
      <c r="B375" s="23">
        <v>1980</v>
      </c>
      <c r="C375" s="24" t="s">
        <v>50</v>
      </c>
      <c r="D375" s="53" t="e">
        <f t="shared" si="26"/>
        <v>#REF!</v>
      </c>
      <c r="E375" s="34"/>
      <c r="F375" s="34"/>
      <c r="G375" s="26" t="e">
        <f t="shared" si="27"/>
        <v>#REF!</v>
      </c>
      <c r="H375" s="27"/>
      <c r="I375" s="55" t="e">
        <f t="shared" si="28"/>
        <v>#REF!</v>
      </c>
      <c r="J375" s="34">
        <v>-25532</v>
      </c>
      <c r="K375" s="34"/>
      <c r="L375" s="26" t="e">
        <f t="shared" si="29"/>
        <v>#REF!</v>
      </c>
      <c r="M375" s="28" t="e">
        <f t="shared" si="30"/>
        <v>#REF!</v>
      </c>
      <c r="N375" s="56">
        <v>-227829.81999999995</v>
      </c>
      <c r="O375" s="57" t="e">
        <f t="shared" si="31"/>
        <v>#REF!</v>
      </c>
      <c r="P375" s="68">
        <v>53898.960000000021</v>
      </c>
      <c r="Q375" s="68" t="e">
        <f t="shared" si="32"/>
        <v>#REF!</v>
      </c>
      <c r="S375"/>
      <c r="T375"/>
      <c r="U375"/>
      <c r="V375"/>
      <c r="W375"/>
      <c r="X375"/>
      <c r="Y375"/>
      <c r="Z375"/>
      <c r="AA375"/>
    </row>
    <row r="376" spans="1:27" s="29" customFormat="1" hidden="1" x14ac:dyDescent="0.3">
      <c r="A376" s="22">
        <v>47</v>
      </c>
      <c r="B376" s="23">
        <v>1985</v>
      </c>
      <c r="C376" s="24" t="s">
        <v>51</v>
      </c>
      <c r="D376" s="53" t="e">
        <f t="shared" si="26"/>
        <v>#REF!</v>
      </c>
      <c r="E376" s="34"/>
      <c r="F376" s="34"/>
      <c r="G376" s="26" t="e">
        <f t="shared" si="27"/>
        <v>#REF!</v>
      </c>
      <c r="H376" s="27"/>
      <c r="I376" s="55" t="e">
        <f t="shared" si="28"/>
        <v>#REF!</v>
      </c>
      <c r="J376" s="34"/>
      <c r="K376" s="34"/>
      <c r="L376" s="26" t="e">
        <f t="shared" si="29"/>
        <v>#REF!</v>
      </c>
      <c r="M376" s="28" t="e">
        <f t="shared" si="30"/>
        <v>#REF!</v>
      </c>
      <c r="N376" s="56">
        <v>0</v>
      </c>
      <c r="O376" s="57" t="e">
        <f t="shared" si="31"/>
        <v>#REF!</v>
      </c>
      <c r="P376" s="68">
        <v>0.15000000000145519</v>
      </c>
      <c r="Q376" s="68" t="e">
        <f t="shared" si="32"/>
        <v>#REF!</v>
      </c>
      <c r="S376"/>
      <c r="T376"/>
      <c r="U376"/>
      <c r="V376"/>
      <c r="W376"/>
      <c r="X376"/>
      <c r="Y376"/>
      <c r="Z376"/>
      <c r="AA376"/>
    </row>
    <row r="377" spans="1:27" s="29" customFormat="1" hidden="1" x14ac:dyDescent="0.3">
      <c r="A377" s="31">
        <v>47</v>
      </c>
      <c r="B377" s="23">
        <v>1990</v>
      </c>
      <c r="C377" s="32" t="s">
        <v>52</v>
      </c>
      <c r="D377" s="53" t="e">
        <f t="shared" si="26"/>
        <v>#REF!</v>
      </c>
      <c r="E377" s="34"/>
      <c r="F377" s="34"/>
      <c r="G377" s="26" t="e">
        <f t="shared" si="27"/>
        <v>#REF!</v>
      </c>
      <c r="H377" s="27"/>
      <c r="I377" s="55" t="e">
        <f t="shared" si="28"/>
        <v>#REF!</v>
      </c>
      <c r="J377" s="34"/>
      <c r="K377" s="34"/>
      <c r="L377" s="26" t="e">
        <f t="shared" si="29"/>
        <v>#REF!</v>
      </c>
      <c r="M377" s="28" t="e">
        <f t="shared" si="30"/>
        <v>#REF!</v>
      </c>
      <c r="N377" s="56">
        <v>0</v>
      </c>
      <c r="O377" s="57" t="e">
        <f t="shared" si="31"/>
        <v>#REF!</v>
      </c>
      <c r="P377" s="68">
        <v>0</v>
      </c>
      <c r="Q377" s="68" t="e">
        <f t="shared" si="32"/>
        <v>#REF!</v>
      </c>
      <c r="S377"/>
      <c r="T377"/>
      <c r="U377"/>
      <c r="V377"/>
      <c r="W377"/>
      <c r="X377"/>
      <c r="Y377"/>
      <c r="Z377"/>
      <c r="AA377"/>
    </row>
    <row r="378" spans="1:27" s="29" customFormat="1" hidden="1" x14ac:dyDescent="0.3">
      <c r="A378" s="22">
        <v>47</v>
      </c>
      <c r="B378" s="23">
        <v>1995</v>
      </c>
      <c r="C378" s="24" t="s">
        <v>53</v>
      </c>
      <c r="D378" s="53" t="e">
        <f t="shared" si="26"/>
        <v>#REF!</v>
      </c>
      <c r="E378" s="34">
        <v>-1821745.73</v>
      </c>
      <c r="F378" s="34"/>
      <c r="G378" s="26" t="e">
        <f t="shared" si="27"/>
        <v>#REF!</v>
      </c>
      <c r="H378" s="27"/>
      <c r="I378" s="55" t="e">
        <f t="shared" si="28"/>
        <v>#REF!</v>
      </c>
      <c r="J378" s="34">
        <v>1154803.77</v>
      </c>
      <c r="K378" s="34"/>
      <c r="L378" s="26" t="e">
        <f t="shared" si="29"/>
        <v>#REF!</v>
      </c>
      <c r="M378" s="28" t="e">
        <f t="shared" si="30"/>
        <v>#REF!</v>
      </c>
      <c r="N378" s="56">
        <v>8476960.2599999998</v>
      </c>
      <c r="O378" s="57" t="e">
        <f t="shared" si="31"/>
        <v>#REF!</v>
      </c>
      <c r="P378" s="68">
        <v>-21843460.439999998</v>
      </c>
      <c r="Q378" s="68" t="e">
        <f t="shared" si="32"/>
        <v>#REF!</v>
      </c>
      <c r="S378"/>
      <c r="T378"/>
      <c r="U378"/>
      <c r="V378"/>
      <c r="W378"/>
      <c r="X378"/>
      <c r="Y378"/>
      <c r="Z378"/>
      <c r="AA378"/>
    </row>
    <row r="379" spans="1:27" s="29" customFormat="1" ht="15.6" hidden="1" x14ac:dyDescent="0.3">
      <c r="A379" s="22">
        <v>47</v>
      </c>
      <c r="B379" s="23">
        <v>2440</v>
      </c>
      <c r="C379" s="24" t="s">
        <v>62</v>
      </c>
      <c r="D379" s="53" t="e">
        <f t="shared" si="26"/>
        <v>#REF!</v>
      </c>
      <c r="E379" s="34"/>
      <c r="F379" s="34"/>
      <c r="G379" s="26" t="e">
        <f t="shared" si="27"/>
        <v>#REF!</v>
      </c>
      <c r="H379"/>
      <c r="I379" s="53" t="e">
        <f t="shared" si="28"/>
        <v>#REF!</v>
      </c>
      <c r="J379" s="34"/>
      <c r="K379" s="34"/>
      <c r="L379" s="26" t="e">
        <f t="shared" si="29"/>
        <v>#REF!</v>
      </c>
      <c r="M379" s="28" t="e">
        <f t="shared" si="30"/>
        <v>#REF!</v>
      </c>
      <c r="N379" s="56"/>
      <c r="O379" s="57" t="e">
        <f t="shared" si="31"/>
        <v>#REF!</v>
      </c>
      <c r="P379" s="68"/>
      <c r="Q379" s="68" t="e">
        <f t="shared" si="32"/>
        <v>#REF!</v>
      </c>
      <c r="S379"/>
      <c r="T379"/>
      <c r="U379"/>
      <c r="V379"/>
      <c r="W379"/>
      <c r="X379"/>
      <c r="Y379"/>
      <c r="Z379"/>
      <c r="AA379"/>
    </row>
    <row r="380" spans="1:27" s="29" customFormat="1" hidden="1" x14ac:dyDescent="0.3">
      <c r="A380" s="35"/>
      <c r="B380" s="35"/>
      <c r="C380" s="36"/>
      <c r="D380" s="53" t="e">
        <f t="shared" si="26"/>
        <v>#REF!</v>
      </c>
      <c r="E380" s="34"/>
      <c r="F380" s="34"/>
      <c r="G380" s="26" t="e">
        <f t="shared" si="27"/>
        <v>#REF!</v>
      </c>
      <c r="H380"/>
      <c r="I380" s="53" t="e">
        <f t="shared" si="28"/>
        <v>#REF!</v>
      </c>
      <c r="J380" s="34"/>
      <c r="K380" s="34"/>
      <c r="L380" s="26" t="e">
        <f t="shared" si="29"/>
        <v>#REF!</v>
      </c>
      <c r="M380" s="28" t="e">
        <f t="shared" si="30"/>
        <v>#REF!</v>
      </c>
      <c r="N380" s="56">
        <v>0</v>
      </c>
      <c r="O380" s="57" t="e">
        <f t="shared" si="31"/>
        <v>#REF!</v>
      </c>
      <c r="P380" s="68">
        <v>0</v>
      </c>
      <c r="Q380" s="68" t="e">
        <f t="shared" si="32"/>
        <v>#REF!</v>
      </c>
      <c r="S380"/>
      <c r="T380"/>
      <c r="U380"/>
      <c r="V380"/>
      <c r="W380"/>
      <c r="X380"/>
      <c r="Y380"/>
      <c r="Z380"/>
      <c r="AA380"/>
    </row>
    <row r="381" spans="1:27" s="29" customFormat="1" hidden="1" x14ac:dyDescent="0.3">
      <c r="A381" s="35"/>
      <c r="B381" s="35"/>
      <c r="C381" s="37" t="s">
        <v>55</v>
      </c>
      <c r="D381" s="38" t="e">
        <f>SUM(D341:D380)</f>
        <v>#REF!</v>
      </c>
      <c r="E381" s="38">
        <f>SUM(E341:E380)</f>
        <v>2774667.5000000005</v>
      </c>
      <c r="F381" s="38">
        <f>SUM(F341:F380)</f>
        <v>-3244788.41</v>
      </c>
      <c r="G381" s="38" t="e">
        <f>SUM(G341:G380)</f>
        <v>#REF!</v>
      </c>
      <c r="H381" s="38"/>
      <c r="I381" s="38" t="e">
        <f>SUM(I341:I380)</f>
        <v>#REF!</v>
      </c>
      <c r="J381" s="38">
        <f>SUM(J341:J380)</f>
        <v>-4404032.1199999992</v>
      </c>
      <c r="K381" s="38">
        <f>SUM(K341:K380)</f>
        <v>3196535.44</v>
      </c>
      <c r="L381" s="38" t="e">
        <f>SUM(L341:L380)</f>
        <v>#REF!</v>
      </c>
      <c r="M381" s="38" t="e">
        <f>SUM(M341:M380)</f>
        <v>#REF!</v>
      </c>
      <c r="N381" s="56">
        <f>SUM(N341:N379)</f>
        <v>-56597100.660000004</v>
      </c>
      <c r="O381" s="57" t="e">
        <f t="shared" si="31"/>
        <v>#REF!</v>
      </c>
      <c r="P381" s="29">
        <v>50542211.170000002</v>
      </c>
      <c r="Q381" s="29" t="e">
        <f t="shared" si="32"/>
        <v>#REF!</v>
      </c>
      <c r="S381"/>
      <c r="T381"/>
      <c r="U381"/>
      <c r="V381"/>
      <c r="W381"/>
      <c r="X381"/>
      <c r="Y381"/>
      <c r="Z381"/>
      <c r="AA381"/>
    </row>
    <row r="382" spans="1:27" s="29" customFormat="1" ht="38.4" hidden="1" x14ac:dyDescent="0.3">
      <c r="A382" s="35"/>
      <c r="B382" s="35"/>
      <c r="C382" s="39" t="s">
        <v>56</v>
      </c>
      <c r="D382" s="59"/>
      <c r="E382" s="40"/>
      <c r="F382" s="40"/>
      <c r="G382" s="26">
        <f>D382+E382+F382</f>
        <v>0</v>
      </c>
      <c r="H382"/>
      <c r="I382" s="59"/>
      <c r="J382" s="40"/>
      <c r="K382" s="40"/>
      <c r="L382" s="26">
        <v>0</v>
      </c>
      <c r="M382" s="28">
        <v>0</v>
      </c>
      <c r="N382" s="56"/>
      <c r="O382" s="57">
        <f t="shared" si="31"/>
        <v>0</v>
      </c>
      <c r="S382"/>
      <c r="T382"/>
      <c r="U382"/>
      <c r="V382"/>
      <c r="W382"/>
      <c r="X382"/>
      <c r="Y382"/>
      <c r="Z382"/>
      <c r="AA382"/>
    </row>
    <row r="383" spans="1:27" s="29" customFormat="1" ht="26.4" hidden="1" x14ac:dyDescent="0.3">
      <c r="A383" s="35"/>
      <c r="B383" s="35"/>
      <c r="C383" s="41" t="s">
        <v>57</v>
      </c>
      <c r="D383" s="59"/>
      <c r="E383" s="40"/>
      <c r="F383" s="40"/>
      <c r="G383" s="26">
        <f>D383+E383+F383</f>
        <v>0</v>
      </c>
      <c r="H383"/>
      <c r="I383" s="59"/>
      <c r="J383" s="40"/>
      <c r="K383" s="40"/>
      <c r="L383" s="26">
        <v>0</v>
      </c>
      <c r="M383" s="28">
        <v>0</v>
      </c>
      <c r="N383" s="56"/>
      <c r="O383" s="57">
        <f t="shared" si="31"/>
        <v>0</v>
      </c>
      <c r="S383"/>
      <c r="T383"/>
      <c r="U383"/>
      <c r="V383"/>
      <c r="W383"/>
      <c r="X383"/>
      <c r="Y383"/>
      <c r="Z383"/>
      <c r="AA383"/>
    </row>
    <row r="384" spans="1:27" s="29" customFormat="1" hidden="1" x14ac:dyDescent="0.3">
      <c r="A384" s="35"/>
      <c r="B384" s="35"/>
      <c r="C384" s="37" t="s">
        <v>58</v>
      </c>
      <c r="D384" s="38" t="e">
        <f>SUM(D381:D383)</f>
        <v>#REF!</v>
      </c>
      <c r="E384" s="38">
        <f>SUM(E381:E383)</f>
        <v>2774667.5000000005</v>
      </c>
      <c r="F384" s="38">
        <f>SUM(F381:F383)</f>
        <v>-3244788.41</v>
      </c>
      <c r="G384" s="38" t="e">
        <f>SUM(G381:G383)</f>
        <v>#REF!</v>
      </c>
      <c r="H384" s="38"/>
      <c r="I384" s="38" t="e">
        <f>SUM(I381:I383)</f>
        <v>#REF!</v>
      </c>
      <c r="J384" s="38">
        <f>SUM(J381:J383)</f>
        <v>-4404032.1199999992</v>
      </c>
      <c r="K384" s="38">
        <f>SUM(K381:K383)</f>
        <v>3196535.44</v>
      </c>
      <c r="L384" s="38" t="e">
        <f>SUM(L381:L383)</f>
        <v>#REF!</v>
      </c>
      <c r="M384" s="38" t="e">
        <f>SUM(M381:M383)</f>
        <v>#REF!</v>
      </c>
      <c r="N384" s="56"/>
      <c r="O384" s="57" t="e">
        <f t="shared" si="31"/>
        <v>#REF!</v>
      </c>
      <c r="S384"/>
      <c r="T384"/>
      <c r="U384"/>
      <c r="V384"/>
      <c r="W384"/>
      <c r="X384"/>
      <c r="Y384"/>
      <c r="Z384"/>
      <c r="AA384"/>
    </row>
    <row r="385" spans="1:27" s="29" customFormat="1" ht="16.2" hidden="1" x14ac:dyDescent="0.3">
      <c r="A385" s="35"/>
      <c r="B385" s="35"/>
      <c r="C385" s="42" t="s">
        <v>63</v>
      </c>
      <c r="D385" s="43"/>
      <c r="E385" s="43"/>
      <c r="F385" s="43"/>
      <c r="G385" s="43"/>
      <c r="H385" s="43"/>
      <c r="I385" s="44"/>
      <c r="J385" s="40"/>
      <c r="K385" s="6"/>
      <c r="L385" s="45"/>
      <c r="M385" s="46"/>
      <c r="N385" s="72"/>
      <c r="O385" s="72"/>
      <c r="S385"/>
      <c r="T385"/>
      <c r="U385"/>
      <c r="V385"/>
      <c r="W385"/>
      <c r="X385"/>
      <c r="Y385"/>
      <c r="Z385"/>
      <c r="AA385"/>
    </row>
    <row r="386" spans="1:27" s="29" customFormat="1" hidden="1" x14ac:dyDescent="0.3">
      <c r="A386" s="35"/>
      <c r="B386" s="35"/>
      <c r="C386" s="42" t="s">
        <v>60</v>
      </c>
      <c r="D386" s="43"/>
      <c r="E386" s="43"/>
      <c r="F386" s="43"/>
      <c r="G386" s="43"/>
      <c r="H386" s="43"/>
      <c r="I386" s="44"/>
      <c r="J386" s="38">
        <f>J384+J385</f>
        <v>-4404032.1199999992</v>
      </c>
      <c r="K386"/>
      <c r="L386"/>
      <c r="M386" s="46"/>
      <c r="N386" s="46"/>
      <c r="O386" s="46"/>
      <c r="S386"/>
      <c r="T386"/>
      <c r="U386"/>
      <c r="V386"/>
      <c r="W386"/>
      <c r="X386"/>
      <c r="Y386"/>
      <c r="Z386"/>
      <c r="AA386"/>
    </row>
    <row r="387" spans="1:27" s="29" customFormat="1" hidden="1" x14ac:dyDescent="0.3">
      <c r="A387"/>
      <c r="B387"/>
      <c r="C387"/>
      <c r="D387"/>
      <c r="E387" s="46" t="s">
        <v>82</v>
      </c>
      <c r="F387" s="30">
        <f>+E384+F384</f>
        <v>-470120.90999999968</v>
      </c>
      <c r="G387"/>
      <c r="H387"/>
      <c r="I387"/>
      <c r="J387" s="6" t="s">
        <v>83</v>
      </c>
      <c r="K387" s="30">
        <f>+J384+K384</f>
        <v>-1207496.6799999992</v>
      </c>
      <c r="L387"/>
      <c r="M387"/>
      <c r="N387"/>
      <c r="O387"/>
      <c r="S387"/>
      <c r="T387"/>
      <c r="U387"/>
      <c r="V387"/>
      <c r="W387"/>
      <c r="X387"/>
      <c r="Y387"/>
      <c r="Z387"/>
      <c r="AA387"/>
    </row>
    <row r="388" spans="1:27" s="29" customFormat="1" hidden="1" x14ac:dyDescent="0.3">
      <c r="A388"/>
      <c r="B388"/>
      <c r="C388"/>
      <c r="D388"/>
      <c r="E388"/>
      <c r="F388"/>
      <c r="G388"/>
      <c r="H388"/>
      <c r="I388" s="6" t="s">
        <v>73</v>
      </c>
      <c r="J388" s="6"/>
      <c r="K388"/>
      <c r="L388"/>
      <c r="M388"/>
      <c r="N388"/>
      <c r="O388"/>
      <c r="S388"/>
      <c r="T388"/>
      <c r="U388"/>
      <c r="V388"/>
      <c r="W388"/>
      <c r="X388"/>
      <c r="Y388"/>
      <c r="Z388"/>
      <c r="AA388"/>
    </row>
    <row r="389" spans="1:27" s="29" customFormat="1" hidden="1" x14ac:dyDescent="0.3">
      <c r="A389" s="35">
        <v>10</v>
      </c>
      <c r="B389" s="35"/>
      <c r="C389" s="36" t="s">
        <v>74</v>
      </c>
      <c r="D389"/>
      <c r="E389"/>
      <c r="F389"/>
      <c r="G389"/>
      <c r="H389"/>
      <c r="I389" s="6" t="s">
        <v>74</v>
      </c>
      <c r="J389" s="6"/>
      <c r="K389" s="60"/>
      <c r="L389"/>
      <c r="M389"/>
      <c r="N389"/>
      <c r="O389"/>
      <c r="S389"/>
      <c r="T389"/>
      <c r="U389"/>
      <c r="V389"/>
      <c r="W389"/>
      <c r="X389"/>
      <c r="Y389"/>
      <c r="Z389"/>
      <c r="AA389"/>
    </row>
    <row r="390" spans="1:27" s="29" customFormat="1" hidden="1" x14ac:dyDescent="0.3">
      <c r="A390" s="35">
        <v>8</v>
      </c>
      <c r="B390" s="35"/>
      <c r="C390" s="36" t="s">
        <v>41</v>
      </c>
      <c r="D390"/>
      <c r="E390"/>
      <c r="F390"/>
      <c r="G390"/>
      <c r="H390"/>
      <c r="I390" s="6" t="s">
        <v>41</v>
      </c>
      <c r="J390" s="6"/>
      <c r="K390" s="61"/>
      <c r="L390"/>
      <c r="M390"/>
      <c r="N390"/>
      <c r="O390"/>
      <c r="S390"/>
      <c r="T390"/>
      <c r="U390"/>
      <c r="V390"/>
      <c r="W390"/>
      <c r="X390"/>
      <c r="Y390"/>
      <c r="Z390"/>
      <c r="AA390"/>
    </row>
    <row r="391" spans="1:27" s="29" customFormat="1" hidden="1" x14ac:dyDescent="0.3">
      <c r="A391"/>
      <c r="B391"/>
      <c r="C391"/>
      <c r="D391"/>
      <c r="E391"/>
      <c r="F391"/>
      <c r="G391"/>
      <c r="H391"/>
      <c r="I391" s="62" t="s">
        <v>75</v>
      </c>
      <c r="J391"/>
      <c r="K391" s="63">
        <f>J386-K389-K390</f>
        <v>-4404032.1199999992</v>
      </c>
      <c r="L391"/>
      <c r="M391"/>
      <c r="N391"/>
      <c r="O391"/>
      <c r="S391"/>
      <c r="T391"/>
      <c r="U391"/>
      <c r="V391"/>
      <c r="W391"/>
      <c r="X391"/>
      <c r="Y391"/>
      <c r="Z391"/>
      <c r="AA391"/>
    </row>
    <row r="392" spans="1:27" s="29" customFormat="1" hidden="1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S392"/>
      <c r="T392"/>
      <c r="U392"/>
      <c r="V392"/>
      <c r="W392"/>
      <c r="X392"/>
      <c r="Y392"/>
      <c r="Z392"/>
      <c r="AA392"/>
    </row>
    <row r="393" spans="1:27" s="29" customFormat="1" ht="17.399999999999999" x14ac:dyDescent="0.3">
      <c r="A393" s="2" t="s">
        <v>1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47"/>
      <c r="O393" s="47"/>
      <c r="S393"/>
      <c r="T393"/>
      <c r="U393"/>
      <c r="V393"/>
      <c r="W393"/>
      <c r="X393"/>
      <c r="Y393"/>
      <c r="Z393"/>
      <c r="AA393"/>
    </row>
    <row r="394" spans="1:27" s="29" customFormat="1" ht="17.399999999999999" x14ac:dyDescent="0.3">
      <c r="A394" s="2" t="s">
        <v>2</v>
      </c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47"/>
      <c r="O394" s="47"/>
      <c r="S394"/>
      <c r="T394"/>
      <c r="U394"/>
      <c r="V394"/>
      <c r="W394"/>
      <c r="X394"/>
      <c r="Y394"/>
      <c r="Z394"/>
      <c r="AA394"/>
    </row>
    <row r="395" spans="1:27" x14ac:dyDescent="0.3">
      <c r="E395" s="3" t="s">
        <v>3</v>
      </c>
      <c r="F395" s="73" t="s">
        <v>84</v>
      </c>
      <c r="G395" s="5"/>
      <c r="H395" s="6"/>
    </row>
    <row r="396" spans="1:27" x14ac:dyDescent="0.3">
      <c r="C396" s="6"/>
      <c r="E396" s="3" t="s">
        <v>5</v>
      </c>
      <c r="F396" s="7">
        <v>2014</v>
      </c>
      <c r="G396" s="8"/>
    </row>
    <row r="397" spans="1:27" x14ac:dyDescent="0.3">
      <c r="D397" s="9" t="s">
        <v>6</v>
      </c>
      <c r="E397" s="10"/>
      <c r="F397" s="10"/>
      <c r="G397" s="11"/>
      <c r="I397" s="12"/>
      <c r="J397" s="13" t="s">
        <v>7</v>
      </c>
      <c r="K397" s="13"/>
      <c r="L397" s="14"/>
      <c r="M397" s="6"/>
      <c r="P397"/>
      <c r="Q397"/>
      <c r="R397"/>
    </row>
    <row r="398" spans="1:27" ht="27" x14ac:dyDescent="0.3">
      <c r="A398" s="15" t="s">
        <v>8</v>
      </c>
      <c r="B398" s="15" t="s">
        <v>9</v>
      </c>
      <c r="C398" s="16" t="s">
        <v>10</v>
      </c>
      <c r="D398" s="15" t="s">
        <v>11</v>
      </c>
      <c r="E398" s="17" t="s">
        <v>12</v>
      </c>
      <c r="F398" s="17" t="s">
        <v>13</v>
      </c>
      <c r="G398" s="15" t="s">
        <v>14</v>
      </c>
      <c r="H398" s="18"/>
      <c r="I398" s="19" t="s">
        <v>11</v>
      </c>
      <c r="J398" s="20" t="s">
        <v>12</v>
      </c>
      <c r="K398" s="20" t="s">
        <v>13</v>
      </c>
      <c r="L398" s="21" t="s">
        <v>14</v>
      </c>
      <c r="M398" s="15" t="s">
        <v>15</v>
      </c>
      <c r="O398" s="15" t="s">
        <v>85</v>
      </c>
      <c r="P398" s="15" t="s">
        <v>86</v>
      </c>
      <c r="Q398" s="15" t="s">
        <v>87</v>
      </c>
      <c r="R398" s="15" t="s">
        <v>88</v>
      </c>
      <c r="S398" s="15" t="s">
        <v>13</v>
      </c>
      <c r="T398" s="15" t="s">
        <v>89</v>
      </c>
    </row>
    <row r="399" spans="1:27" ht="26.4" x14ac:dyDescent="0.3">
      <c r="A399" s="22">
        <v>12</v>
      </c>
      <c r="B399" s="23">
        <v>1611</v>
      </c>
      <c r="C399" s="24" t="s">
        <v>16</v>
      </c>
      <c r="D399" s="53">
        <f>G285+Q399</f>
        <v>534898.68999999936</v>
      </c>
      <c r="E399" s="34">
        <v>13291.29</v>
      </c>
      <c r="F399" s="34">
        <f>-T399</f>
        <v>-708.29999999911524</v>
      </c>
      <c r="G399" s="26">
        <f t="shared" ref="G399:G438" si="33">D399+E399+F399</f>
        <v>547481.68000000028</v>
      </c>
      <c r="H399" s="27"/>
      <c r="I399" s="55">
        <f>L285-R399</f>
        <v>0</v>
      </c>
      <c r="J399" s="34">
        <v>-223366.65</v>
      </c>
      <c r="K399" s="34">
        <v>708.29999999911524</v>
      </c>
      <c r="L399" s="26">
        <f t="shared" ref="L399:L438" si="34">SUM(I399:K399)</f>
        <v>-222658.35000000088</v>
      </c>
      <c r="M399" s="28">
        <f t="shared" ref="M399:M438" si="35">+G399+L399</f>
        <v>324823.32999999938</v>
      </c>
      <c r="O399" s="28">
        <f>SUM(P399:Q399)</f>
        <v>534898.68999999936</v>
      </c>
      <c r="P399" s="28">
        <f>G285</f>
        <v>1124124.4899999995</v>
      </c>
      <c r="Q399" s="28">
        <f>SUM(R399:S399)</f>
        <v>-589225.80000000016</v>
      </c>
      <c r="R399" s="28">
        <v>-589225.80000000016</v>
      </c>
      <c r="S399" s="28"/>
      <c r="T399" s="28">
        <v>708.29999999911524</v>
      </c>
    </row>
    <row r="400" spans="1:27" ht="26.4" x14ac:dyDescent="0.3">
      <c r="A400" s="22" t="s">
        <v>17</v>
      </c>
      <c r="B400" s="23">
        <v>1612</v>
      </c>
      <c r="C400" s="24" t="s">
        <v>18</v>
      </c>
      <c r="D400" s="53">
        <f t="shared" ref="D400:D437" si="36">G286+Q400</f>
        <v>400357.42000000004</v>
      </c>
      <c r="E400" s="34"/>
      <c r="F400" s="34">
        <f>-T400</f>
        <v>17.57999999995809</v>
      </c>
      <c r="G400" s="26">
        <f t="shared" si="33"/>
        <v>400375</v>
      </c>
      <c r="H400" s="27"/>
      <c r="I400" s="55">
        <f t="shared" ref="I400:I437" si="37">L286-R400</f>
        <v>0</v>
      </c>
      <c r="J400" s="34">
        <v>-15729.3</v>
      </c>
      <c r="K400" s="34">
        <v>-17.57999999995809</v>
      </c>
      <c r="L400" s="26">
        <f t="shared" si="34"/>
        <v>-15746.879999999957</v>
      </c>
      <c r="M400" s="28">
        <f t="shared" si="35"/>
        <v>384628.12000000005</v>
      </c>
      <c r="O400" s="28">
        <f t="shared" ref="O400:O438" si="38">SUM(P400:Q400)</f>
        <v>400357.42000000004</v>
      </c>
      <c r="P400" s="28">
        <f t="shared" ref="P400:P438" si="39">G286</f>
        <v>517173.12</v>
      </c>
      <c r="Q400" s="28">
        <f t="shared" ref="Q400:Q438" si="40">SUM(R400:S400)</f>
        <v>-116815.69999999998</v>
      </c>
      <c r="R400" s="28">
        <v>-116815.69999999998</v>
      </c>
      <c r="S400" s="28"/>
      <c r="T400" s="28">
        <v>-17.57999999995809</v>
      </c>
    </row>
    <row r="401" spans="1:27" x14ac:dyDescent="0.3">
      <c r="A401" s="22" t="s">
        <v>19</v>
      </c>
      <c r="B401" s="23">
        <v>1805</v>
      </c>
      <c r="C401" s="24" t="s">
        <v>20</v>
      </c>
      <c r="D401" s="53">
        <f t="shared" si="36"/>
        <v>4218142.870000001</v>
      </c>
      <c r="E401" s="34">
        <v>123214.08</v>
      </c>
      <c r="F401" s="34">
        <f>-T401</f>
        <v>1.0199999995529652</v>
      </c>
      <c r="G401" s="26">
        <f t="shared" si="33"/>
        <v>4341357.9700000007</v>
      </c>
      <c r="H401" s="27"/>
      <c r="I401" s="55">
        <f t="shared" si="37"/>
        <v>0</v>
      </c>
      <c r="J401" s="34"/>
      <c r="K401" s="34">
        <v>-1.0199999995529652</v>
      </c>
      <c r="L401" s="26">
        <f t="shared" si="34"/>
        <v>-1.0199999995529652</v>
      </c>
      <c r="M401" s="28">
        <f t="shared" si="35"/>
        <v>4341356.9500000011</v>
      </c>
      <c r="N401" s="46"/>
      <c r="O401" s="28">
        <f t="shared" si="38"/>
        <v>4218142.870000001</v>
      </c>
      <c r="P401" s="28">
        <f t="shared" si="39"/>
        <v>4218142.870000001</v>
      </c>
      <c r="Q401" s="28">
        <f t="shared" si="40"/>
        <v>0</v>
      </c>
      <c r="R401" s="28">
        <v>0</v>
      </c>
      <c r="S401" s="28"/>
      <c r="T401" s="28">
        <v>-1.0199999995529652</v>
      </c>
    </row>
    <row r="402" spans="1:27" x14ac:dyDescent="0.3">
      <c r="A402" s="22">
        <v>47</v>
      </c>
      <c r="B402" s="23">
        <v>1808</v>
      </c>
      <c r="C402" s="24" t="s">
        <v>21</v>
      </c>
      <c r="D402" s="53">
        <f t="shared" si="36"/>
        <v>0</v>
      </c>
      <c r="E402" s="34"/>
      <c r="F402" s="34"/>
      <c r="G402" s="26">
        <f t="shared" si="33"/>
        <v>0</v>
      </c>
      <c r="H402" s="27"/>
      <c r="I402" s="55">
        <f t="shared" si="37"/>
        <v>0</v>
      </c>
      <c r="J402" s="34"/>
      <c r="K402" s="74"/>
      <c r="L402" s="26">
        <f t="shared" si="34"/>
        <v>0</v>
      </c>
      <c r="M402" s="28">
        <f t="shared" si="35"/>
        <v>0</v>
      </c>
      <c r="N402" s="46"/>
      <c r="O402" s="28">
        <f t="shared" si="38"/>
        <v>0</v>
      </c>
      <c r="P402" s="28">
        <f t="shared" si="39"/>
        <v>0</v>
      </c>
      <c r="Q402" s="28">
        <f t="shared" si="40"/>
        <v>0</v>
      </c>
      <c r="R402" s="28">
        <v>0</v>
      </c>
      <c r="S402" s="28"/>
      <c r="T402" s="28"/>
    </row>
    <row r="403" spans="1:27" x14ac:dyDescent="0.3">
      <c r="A403" s="22">
        <v>13</v>
      </c>
      <c r="B403" s="23">
        <v>1810</v>
      </c>
      <c r="C403" s="24" t="s">
        <v>22</v>
      </c>
      <c r="D403" s="53">
        <f t="shared" si="36"/>
        <v>0</v>
      </c>
      <c r="E403" s="34"/>
      <c r="F403" s="34"/>
      <c r="G403" s="26">
        <f t="shared" si="33"/>
        <v>0</v>
      </c>
      <c r="H403" s="27"/>
      <c r="I403" s="55">
        <f t="shared" si="37"/>
        <v>0</v>
      </c>
      <c r="J403" s="34"/>
      <c r="K403" s="74"/>
      <c r="L403" s="26">
        <f t="shared" si="34"/>
        <v>0</v>
      </c>
      <c r="M403" s="28">
        <f t="shared" si="35"/>
        <v>0</v>
      </c>
      <c r="N403" s="46"/>
      <c r="O403" s="28">
        <f t="shared" si="38"/>
        <v>0</v>
      </c>
      <c r="P403" s="28">
        <f t="shared" si="39"/>
        <v>0</v>
      </c>
      <c r="Q403" s="28">
        <f t="shared" si="40"/>
        <v>0</v>
      </c>
      <c r="R403" s="28">
        <v>0</v>
      </c>
      <c r="S403" s="28"/>
      <c r="T403" s="28"/>
    </row>
    <row r="404" spans="1:27" ht="26.4" x14ac:dyDescent="0.3">
      <c r="A404" s="22">
        <v>47</v>
      </c>
      <c r="B404" s="23">
        <v>1815</v>
      </c>
      <c r="C404" s="24" t="s">
        <v>23</v>
      </c>
      <c r="D404" s="53">
        <f t="shared" si="36"/>
        <v>0</v>
      </c>
      <c r="E404" s="34"/>
      <c r="F404" s="34"/>
      <c r="G404" s="26">
        <f t="shared" si="33"/>
        <v>0</v>
      </c>
      <c r="H404" s="27"/>
      <c r="I404" s="55">
        <f t="shared" si="37"/>
        <v>0</v>
      </c>
      <c r="J404" s="34"/>
      <c r="K404" s="74"/>
      <c r="L404" s="26">
        <f t="shared" si="34"/>
        <v>0</v>
      </c>
      <c r="M404" s="28">
        <f t="shared" si="35"/>
        <v>0</v>
      </c>
      <c r="N404" s="46"/>
      <c r="O404" s="28">
        <f t="shared" si="38"/>
        <v>0</v>
      </c>
      <c r="P404" s="28">
        <f t="shared" si="39"/>
        <v>0</v>
      </c>
      <c r="Q404" s="28">
        <f t="shared" si="40"/>
        <v>0</v>
      </c>
      <c r="R404" s="28">
        <v>0</v>
      </c>
      <c r="S404" s="28"/>
      <c r="T404" s="28"/>
    </row>
    <row r="405" spans="1:27" ht="26.4" x14ac:dyDescent="0.3">
      <c r="A405" s="22">
        <v>47</v>
      </c>
      <c r="B405" s="23">
        <v>1820</v>
      </c>
      <c r="C405" s="24" t="s">
        <v>24</v>
      </c>
      <c r="D405" s="53">
        <f t="shared" si="36"/>
        <v>3754577.5299999993</v>
      </c>
      <c r="E405" s="34">
        <v>21370.13</v>
      </c>
      <c r="F405" s="34">
        <f>-T405</f>
        <v>-406.97999999858439</v>
      </c>
      <c r="G405" s="26">
        <f t="shared" si="33"/>
        <v>3775540.6800000006</v>
      </c>
      <c r="H405" s="27"/>
      <c r="I405" s="55">
        <f t="shared" si="37"/>
        <v>0</v>
      </c>
      <c r="J405" s="34">
        <v>-158842.23000000001</v>
      </c>
      <c r="K405" s="34">
        <v>406.97999999858439</v>
      </c>
      <c r="L405" s="26">
        <f t="shared" si="34"/>
        <v>-158435.25000000143</v>
      </c>
      <c r="M405" s="28">
        <f t="shared" si="35"/>
        <v>3617105.4299999992</v>
      </c>
      <c r="N405" s="46"/>
      <c r="O405" s="28">
        <f t="shared" si="38"/>
        <v>3754577.5299999993</v>
      </c>
      <c r="P405" s="28">
        <f t="shared" si="39"/>
        <v>8600016.6600000001</v>
      </c>
      <c r="Q405" s="28">
        <f t="shared" si="40"/>
        <v>-4845439.1300000008</v>
      </c>
      <c r="R405" s="28">
        <v>-4845439.1300000008</v>
      </c>
      <c r="S405" s="28"/>
      <c r="T405" s="28">
        <v>406.97999999858439</v>
      </c>
    </row>
    <row r="406" spans="1:27" x14ac:dyDescent="0.3">
      <c r="A406" s="22">
        <v>47</v>
      </c>
      <c r="B406" s="23">
        <v>1825</v>
      </c>
      <c r="C406" s="24" t="s">
        <v>25</v>
      </c>
      <c r="D406" s="53">
        <f t="shared" si="36"/>
        <v>0</v>
      </c>
      <c r="E406" s="34"/>
      <c r="F406" s="34"/>
      <c r="G406" s="26">
        <f t="shared" si="33"/>
        <v>0</v>
      </c>
      <c r="H406" s="27"/>
      <c r="I406" s="55">
        <f t="shared" si="37"/>
        <v>0</v>
      </c>
      <c r="J406" s="34"/>
      <c r="K406" s="74"/>
      <c r="L406" s="26">
        <f t="shared" si="34"/>
        <v>0</v>
      </c>
      <c r="M406" s="28">
        <f t="shared" si="35"/>
        <v>0</v>
      </c>
      <c r="N406" s="46"/>
      <c r="O406" s="28">
        <f t="shared" si="38"/>
        <v>0</v>
      </c>
      <c r="P406" s="28">
        <f t="shared" si="39"/>
        <v>0</v>
      </c>
      <c r="Q406" s="28">
        <f t="shared" si="40"/>
        <v>0</v>
      </c>
      <c r="R406" s="28">
        <v>0</v>
      </c>
      <c r="S406" s="28"/>
      <c r="T406" s="28"/>
    </row>
    <row r="407" spans="1:27" x14ac:dyDescent="0.3">
      <c r="A407" s="22">
        <v>47</v>
      </c>
      <c r="B407" s="23">
        <v>1830</v>
      </c>
      <c r="C407" s="24" t="s">
        <v>26</v>
      </c>
      <c r="D407" s="53">
        <f t="shared" si="36"/>
        <v>12201400.75</v>
      </c>
      <c r="E407" s="34">
        <v>619915.82999999996</v>
      </c>
      <c r="F407" s="34">
        <f>-364930.64-T407</f>
        <v>-361078.78999999852</v>
      </c>
      <c r="G407" s="26">
        <f t="shared" si="33"/>
        <v>12460237.790000001</v>
      </c>
      <c r="H407" s="27"/>
      <c r="I407" s="55">
        <f t="shared" si="37"/>
        <v>0</v>
      </c>
      <c r="J407" s="34">
        <v>-291657.3</v>
      </c>
      <c r="K407" s="34">
        <v>-3851.8500000014901</v>
      </c>
      <c r="L407" s="26">
        <f t="shared" si="34"/>
        <v>-295509.15000000148</v>
      </c>
      <c r="M407" s="28">
        <f t="shared" si="35"/>
        <v>12164728.639999999</v>
      </c>
      <c r="N407" s="46"/>
      <c r="O407" s="28">
        <f t="shared" si="38"/>
        <v>12201400.75</v>
      </c>
      <c r="P407" s="28">
        <f t="shared" si="39"/>
        <v>19065605.669999998</v>
      </c>
      <c r="Q407" s="28">
        <f t="shared" si="40"/>
        <v>-6864204.919999999</v>
      </c>
      <c r="R407" s="28">
        <v>-7229135.5599999987</v>
      </c>
      <c r="S407" s="28">
        <v>364930.64</v>
      </c>
      <c r="T407" s="28">
        <v>-3851.8500000014901</v>
      </c>
    </row>
    <row r="408" spans="1:27" x14ac:dyDescent="0.3">
      <c r="A408" s="22">
        <v>47</v>
      </c>
      <c r="B408" s="23">
        <v>1835</v>
      </c>
      <c r="C408" s="24" t="s">
        <v>27</v>
      </c>
      <c r="D408" s="53">
        <f t="shared" si="36"/>
        <v>11450053.009999998</v>
      </c>
      <c r="E408" s="34">
        <v>1078406.48</v>
      </c>
      <c r="F408" s="34">
        <f>-450888.86-T408</f>
        <v>-446127.61999999976</v>
      </c>
      <c r="G408" s="26">
        <f t="shared" si="33"/>
        <v>12082331.869999999</v>
      </c>
      <c r="H408" s="27"/>
      <c r="I408" s="55">
        <f t="shared" si="37"/>
        <v>0</v>
      </c>
      <c r="J408" s="34">
        <v>-272220.40999999997</v>
      </c>
      <c r="K408" s="34">
        <v>-4761.2400000002235</v>
      </c>
      <c r="L408" s="26">
        <f t="shared" si="34"/>
        <v>-276981.6500000002</v>
      </c>
      <c r="M408" s="28">
        <f t="shared" si="35"/>
        <v>11805350.219999999</v>
      </c>
      <c r="N408" s="46"/>
      <c r="O408" s="28">
        <f t="shared" si="38"/>
        <v>11450053.009999998</v>
      </c>
      <c r="P408" s="28">
        <f t="shared" si="39"/>
        <v>19514800.839999996</v>
      </c>
      <c r="Q408" s="28">
        <f t="shared" si="40"/>
        <v>-8064747.8299999991</v>
      </c>
      <c r="R408" s="28">
        <v>-8515636.6899999995</v>
      </c>
      <c r="S408" s="28">
        <v>450888.86</v>
      </c>
      <c r="T408" s="28">
        <v>-4761.2400000002235</v>
      </c>
    </row>
    <row r="409" spans="1:27" x14ac:dyDescent="0.3">
      <c r="A409" s="22">
        <v>47</v>
      </c>
      <c r="B409" s="23">
        <v>1840</v>
      </c>
      <c r="C409" s="24" t="s">
        <v>28</v>
      </c>
      <c r="D409" s="53">
        <f t="shared" si="36"/>
        <v>5585492.0100000016</v>
      </c>
      <c r="E409" s="34">
        <v>364921.09</v>
      </c>
      <c r="F409" s="34">
        <f>-201692.98-T409</f>
        <v>-209308.15000000087</v>
      </c>
      <c r="G409" s="26">
        <f t="shared" si="33"/>
        <v>5741104.9500000002</v>
      </c>
      <c r="H409" s="27"/>
      <c r="I409" s="55">
        <f t="shared" si="37"/>
        <v>0</v>
      </c>
      <c r="J409" s="34">
        <v>-181070.18</v>
      </c>
      <c r="K409" s="34">
        <v>7615.1700000008568</v>
      </c>
      <c r="L409" s="26">
        <f t="shared" si="34"/>
        <v>-173455.00999999914</v>
      </c>
      <c r="M409" s="28">
        <f t="shared" si="35"/>
        <v>5567649.9400000013</v>
      </c>
      <c r="N409" s="46"/>
      <c r="O409" s="28">
        <f t="shared" si="38"/>
        <v>5585492.0100000016</v>
      </c>
      <c r="P409" s="28">
        <f t="shared" si="39"/>
        <v>9577104.3100000024</v>
      </c>
      <c r="Q409" s="28">
        <f t="shared" si="40"/>
        <v>-3991612.3000000003</v>
      </c>
      <c r="R409" s="28">
        <v>-4193305.2800000003</v>
      </c>
      <c r="S409" s="28">
        <v>201692.98</v>
      </c>
      <c r="T409" s="28">
        <v>7615.1700000008568</v>
      </c>
    </row>
    <row r="410" spans="1:27" s="29" customFormat="1" x14ac:dyDescent="0.3">
      <c r="A410" s="22">
        <v>47</v>
      </c>
      <c r="B410" s="23">
        <v>1845</v>
      </c>
      <c r="C410" s="24" t="s">
        <v>29</v>
      </c>
      <c r="D410" s="53">
        <f t="shared" si="36"/>
        <v>13492259.420000002</v>
      </c>
      <c r="E410" s="34">
        <v>518224.78</v>
      </c>
      <c r="F410" s="34">
        <f>-637471.82-T410</f>
        <v>-658662.17999999935</v>
      </c>
      <c r="G410" s="26">
        <f t="shared" si="33"/>
        <v>13351822.020000001</v>
      </c>
      <c r="H410" s="27"/>
      <c r="I410" s="55">
        <f t="shared" si="37"/>
        <v>0</v>
      </c>
      <c r="J410" s="34">
        <v>-438096.77</v>
      </c>
      <c r="K410" s="34">
        <v>21190.359999999404</v>
      </c>
      <c r="L410" s="26">
        <f t="shared" si="34"/>
        <v>-416906.41000000061</v>
      </c>
      <c r="M410" s="28">
        <f t="shared" si="35"/>
        <v>12934915.610000001</v>
      </c>
      <c r="N410" s="46"/>
      <c r="O410" s="28">
        <f t="shared" si="38"/>
        <v>13492259.420000002</v>
      </c>
      <c r="P410" s="28">
        <f t="shared" si="39"/>
        <v>26655128.880000003</v>
      </c>
      <c r="Q410" s="28">
        <f t="shared" si="40"/>
        <v>-13162869.460000001</v>
      </c>
      <c r="R410" s="28">
        <v>-13800341.280000001</v>
      </c>
      <c r="S410" s="28">
        <v>637471.81999999995</v>
      </c>
      <c r="T410" s="28">
        <v>21190.359999999404</v>
      </c>
      <c r="U410"/>
      <c r="V410"/>
      <c r="W410"/>
      <c r="X410"/>
      <c r="Y410"/>
      <c r="Z410"/>
      <c r="AA410"/>
    </row>
    <row r="411" spans="1:27" s="29" customFormat="1" x14ac:dyDescent="0.3">
      <c r="A411" s="22">
        <v>47</v>
      </c>
      <c r="B411" s="23">
        <v>1850</v>
      </c>
      <c r="C411" s="24" t="s">
        <v>30</v>
      </c>
      <c r="D411" s="53">
        <f t="shared" si="36"/>
        <v>11035931.280000003</v>
      </c>
      <c r="E411" s="34">
        <v>544441.27</v>
      </c>
      <c r="F411" s="34">
        <f>-754638.81-T411</f>
        <v>-752495.63000000222</v>
      </c>
      <c r="G411" s="26">
        <f t="shared" si="33"/>
        <v>10827876.92</v>
      </c>
      <c r="H411" s="27"/>
      <c r="I411" s="55">
        <f t="shared" si="37"/>
        <v>0</v>
      </c>
      <c r="J411" s="34">
        <v>-406215.56</v>
      </c>
      <c r="K411" s="34">
        <v>-2143.1799999978393</v>
      </c>
      <c r="L411" s="26">
        <f t="shared" si="34"/>
        <v>-408358.73999999784</v>
      </c>
      <c r="M411" s="28">
        <f t="shared" si="35"/>
        <v>10419518.180000002</v>
      </c>
      <c r="N411" s="46"/>
      <c r="O411" s="28">
        <f t="shared" si="38"/>
        <v>11035931.280000003</v>
      </c>
      <c r="P411" s="28">
        <f t="shared" si="39"/>
        <v>19048715.200000003</v>
      </c>
      <c r="Q411" s="28">
        <f t="shared" si="40"/>
        <v>-8012783.9199999999</v>
      </c>
      <c r="R411" s="28">
        <v>-8767422.7300000004</v>
      </c>
      <c r="S411" s="28">
        <v>754638.81</v>
      </c>
      <c r="T411" s="28">
        <v>-2143.1799999978393</v>
      </c>
      <c r="U411"/>
      <c r="V411"/>
      <c r="W411"/>
      <c r="X411"/>
      <c r="Y411"/>
      <c r="Z411"/>
      <c r="AA411"/>
    </row>
    <row r="412" spans="1:27" s="29" customFormat="1" x14ac:dyDescent="0.3">
      <c r="A412" s="22">
        <v>47</v>
      </c>
      <c r="B412" s="23">
        <v>1855</v>
      </c>
      <c r="C412" s="24" t="s">
        <v>31</v>
      </c>
      <c r="D412" s="53">
        <f t="shared" si="36"/>
        <v>8218650.459999999</v>
      </c>
      <c r="E412" s="34">
        <v>329116.82</v>
      </c>
      <c r="F412" s="34">
        <f>-T412</f>
        <v>-401.26000000163913</v>
      </c>
      <c r="G412" s="26">
        <f t="shared" si="33"/>
        <v>8547366.0199999977</v>
      </c>
      <c r="H412" s="27"/>
      <c r="I412" s="55">
        <f t="shared" si="37"/>
        <v>0</v>
      </c>
      <c r="J412" s="34">
        <v>-186262.1</v>
      </c>
      <c r="K412" s="34">
        <v>401.26000000163913</v>
      </c>
      <c r="L412" s="26">
        <f t="shared" si="34"/>
        <v>-185860.83999999837</v>
      </c>
      <c r="M412" s="28">
        <f t="shared" si="35"/>
        <v>8361505.1799999997</v>
      </c>
      <c r="N412" s="46"/>
      <c r="O412" s="28">
        <f t="shared" si="38"/>
        <v>8218650.459999999</v>
      </c>
      <c r="P412" s="28">
        <f t="shared" si="39"/>
        <v>10383043.969999999</v>
      </c>
      <c r="Q412" s="28">
        <f t="shared" si="40"/>
        <v>-2164393.5100000002</v>
      </c>
      <c r="R412" s="28">
        <v>-2164393.5100000002</v>
      </c>
      <c r="S412" s="28"/>
      <c r="T412" s="28">
        <v>401.26000000163913</v>
      </c>
      <c r="U412"/>
      <c r="V412"/>
      <c r="W412"/>
      <c r="X412"/>
      <c r="Y412"/>
      <c r="Z412"/>
      <c r="AA412"/>
    </row>
    <row r="413" spans="1:27" s="29" customFormat="1" x14ac:dyDescent="0.3">
      <c r="A413" s="22">
        <v>47</v>
      </c>
      <c r="B413" s="23">
        <v>1860</v>
      </c>
      <c r="C413" s="24" t="s">
        <v>32</v>
      </c>
      <c r="D413" s="53">
        <f t="shared" si="36"/>
        <v>2347415.7600000007</v>
      </c>
      <c r="E413" s="34">
        <v>41148.839999999997</v>
      </c>
      <c r="F413" s="34">
        <f>-466081.79-T413</f>
        <v>-461131.23000000039</v>
      </c>
      <c r="G413" s="26">
        <f t="shared" si="33"/>
        <v>1927433.37</v>
      </c>
      <c r="H413" s="27"/>
      <c r="I413" s="55">
        <f t="shared" si="37"/>
        <v>0</v>
      </c>
      <c r="J413" s="34">
        <v>-128748.61</v>
      </c>
      <c r="K413" s="34">
        <v>-4950.5599999995902</v>
      </c>
      <c r="L413" s="26">
        <f t="shared" si="34"/>
        <v>-133699.16999999958</v>
      </c>
      <c r="M413" s="28">
        <f t="shared" si="35"/>
        <v>1793734.2000000007</v>
      </c>
      <c r="N413" s="46"/>
      <c r="O413" s="28">
        <f t="shared" si="38"/>
        <v>2347415.7600000007</v>
      </c>
      <c r="P413" s="28">
        <f t="shared" si="39"/>
        <v>3843833.6500000004</v>
      </c>
      <c r="Q413" s="28">
        <f t="shared" si="40"/>
        <v>-1496417.8899999997</v>
      </c>
      <c r="R413" s="28">
        <v>-1962499.6799999997</v>
      </c>
      <c r="S413" s="28">
        <v>466081.79</v>
      </c>
      <c r="T413" s="28">
        <v>-4950.5599999995902</v>
      </c>
      <c r="U413"/>
      <c r="V413"/>
      <c r="W413"/>
      <c r="X413"/>
      <c r="Y413"/>
      <c r="Z413"/>
      <c r="AA413"/>
    </row>
    <row r="414" spans="1:27" s="29" customFormat="1" x14ac:dyDescent="0.3">
      <c r="A414" s="22">
        <v>47</v>
      </c>
      <c r="B414" s="23">
        <v>1860</v>
      </c>
      <c r="C414" s="24" t="s">
        <v>33</v>
      </c>
      <c r="D414" s="53">
        <f t="shared" si="36"/>
        <v>4908250.0300000012</v>
      </c>
      <c r="E414" s="34">
        <v>530182.1</v>
      </c>
      <c r="F414" s="34">
        <f>-84122.73-T414</f>
        <v>-84123.27999999981</v>
      </c>
      <c r="G414" s="26">
        <f t="shared" si="33"/>
        <v>5354308.8500000006</v>
      </c>
      <c r="H414" s="27"/>
      <c r="I414" s="55">
        <f t="shared" si="37"/>
        <v>0</v>
      </c>
      <c r="J414" s="34">
        <v>-503863.31</v>
      </c>
      <c r="K414" s="34">
        <v>0.54999999981373549</v>
      </c>
      <c r="L414" s="26">
        <f t="shared" si="34"/>
        <v>-503862.76000000018</v>
      </c>
      <c r="M414" s="28">
        <f t="shared" si="35"/>
        <v>4850446.0900000008</v>
      </c>
      <c r="N414" s="46"/>
      <c r="O414" s="28">
        <f t="shared" si="38"/>
        <v>4908250.0300000012</v>
      </c>
      <c r="P414" s="28">
        <f t="shared" si="39"/>
        <v>7255927.370000001</v>
      </c>
      <c r="Q414" s="28">
        <f t="shared" si="40"/>
        <v>-2347677.3400000003</v>
      </c>
      <c r="R414" s="28">
        <v>-2383547.1</v>
      </c>
      <c r="S414" s="28">
        <v>35869.760000000002</v>
      </c>
      <c r="T414" s="28">
        <v>0.54999999981373549</v>
      </c>
      <c r="U414"/>
      <c r="V414"/>
      <c r="W414"/>
      <c r="X414"/>
      <c r="Y414"/>
      <c r="Z414"/>
      <c r="AA414"/>
    </row>
    <row r="415" spans="1:27" s="29" customFormat="1" x14ac:dyDescent="0.3">
      <c r="A415" s="22" t="s">
        <v>19</v>
      </c>
      <c r="B415" s="23">
        <v>1905</v>
      </c>
      <c r="C415" s="24" t="s">
        <v>20</v>
      </c>
      <c r="D415" s="53">
        <f t="shared" si="36"/>
        <v>0</v>
      </c>
      <c r="E415" s="34"/>
      <c r="F415" s="34"/>
      <c r="G415" s="26">
        <f t="shared" si="33"/>
        <v>0</v>
      </c>
      <c r="H415" s="27"/>
      <c r="I415" s="55">
        <f t="shared" si="37"/>
        <v>0</v>
      </c>
      <c r="J415" s="34"/>
      <c r="K415" s="34"/>
      <c r="L415" s="26">
        <f t="shared" si="34"/>
        <v>0</v>
      </c>
      <c r="M415" s="28">
        <f t="shared" si="35"/>
        <v>0</v>
      </c>
      <c r="N415" s="46"/>
      <c r="O415" s="28">
        <f t="shared" si="38"/>
        <v>0</v>
      </c>
      <c r="P415" s="28">
        <f t="shared" si="39"/>
        <v>0</v>
      </c>
      <c r="Q415" s="28">
        <f t="shared" si="40"/>
        <v>0</v>
      </c>
      <c r="R415" s="28">
        <v>0</v>
      </c>
      <c r="S415" s="28"/>
      <c r="T415" s="28"/>
      <c r="U415"/>
      <c r="V415"/>
      <c r="W415"/>
      <c r="X415"/>
      <c r="Y415"/>
      <c r="Z415"/>
      <c r="AA415"/>
    </row>
    <row r="416" spans="1:27" s="29" customFormat="1" x14ac:dyDescent="0.3">
      <c r="A416" s="22">
        <v>47</v>
      </c>
      <c r="B416" s="23">
        <v>1908</v>
      </c>
      <c r="C416" s="24" t="s">
        <v>34</v>
      </c>
      <c r="D416" s="53">
        <f t="shared" si="36"/>
        <v>203875.60000000009</v>
      </c>
      <c r="E416" s="34">
        <v>5617.95</v>
      </c>
      <c r="F416" s="34">
        <f>-T416</f>
        <v>35.099999999889405</v>
      </c>
      <c r="G416" s="26">
        <f t="shared" si="33"/>
        <v>209528.65</v>
      </c>
      <c r="H416" s="27"/>
      <c r="I416" s="55">
        <f t="shared" si="37"/>
        <v>0</v>
      </c>
      <c r="J416" s="34">
        <v>-8900.99</v>
      </c>
      <c r="K416" s="34">
        <v>-35.099999999889405</v>
      </c>
      <c r="L416" s="26">
        <f t="shared" si="34"/>
        <v>-8936.0899999998892</v>
      </c>
      <c r="M416" s="28">
        <f t="shared" si="35"/>
        <v>200592.56000000011</v>
      </c>
      <c r="N416" s="46"/>
      <c r="O416" s="28">
        <f t="shared" si="38"/>
        <v>203875.60000000009</v>
      </c>
      <c r="P416" s="28">
        <f t="shared" si="39"/>
        <v>291529.57000000007</v>
      </c>
      <c r="Q416" s="28">
        <f t="shared" si="40"/>
        <v>-87653.969999999987</v>
      </c>
      <c r="R416" s="28">
        <v>-87653.969999999987</v>
      </c>
      <c r="S416" s="28"/>
      <c r="T416" s="28">
        <v>-35.099999999889405</v>
      </c>
      <c r="U416"/>
      <c r="V416"/>
      <c r="W416"/>
      <c r="X416"/>
      <c r="Y416"/>
      <c r="Z416"/>
      <c r="AA416"/>
    </row>
    <row r="417" spans="1:27" s="29" customFormat="1" x14ac:dyDescent="0.3">
      <c r="A417" s="22">
        <v>13</v>
      </c>
      <c r="B417" s="23">
        <v>1910</v>
      </c>
      <c r="C417" s="24" t="s">
        <v>22</v>
      </c>
      <c r="D417" s="53">
        <f t="shared" si="36"/>
        <v>476323.79000000004</v>
      </c>
      <c r="E417" s="34">
        <v>121063.76</v>
      </c>
      <c r="F417" s="34">
        <f>-37455.75-T417</f>
        <v>-37354.84999999986</v>
      </c>
      <c r="G417" s="26">
        <f t="shared" si="33"/>
        <v>560032.70000000019</v>
      </c>
      <c r="H417" s="27"/>
      <c r="I417" s="55">
        <f t="shared" si="37"/>
        <v>0</v>
      </c>
      <c r="J417" s="34">
        <v>-180192.59</v>
      </c>
      <c r="K417" s="34">
        <v>-100.9000000001397</v>
      </c>
      <c r="L417" s="26">
        <f t="shared" si="34"/>
        <v>-180293.49000000014</v>
      </c>
      <c r="M417" s="28">
        <f t="shared" si="35"/>
        <v>379739.21000000008</v>
      </c>
      <c r="N417" s="46"/>
      <c r="O417" s="28">
        <f t="shared" si="38"/>
        <v>476323.79000000004</v>
      </c>
      <c r="P417" s="28">
        <f t="shared" si="39"/>
        <v>1095041.1100000001</v>
      </c>
      <c r="Q417" s="28">
        <f t="shared" si="40"/>
        <v>-618717.32000000007</v>
      </c>
      <c r="R417" s="28">
        <v>-656173.07000000007</v>
      </c>
      <c r="S417" s="28">
        <v>37455.75</v>
      </c>
      <c r="T417" s="28">
        <v>-100.9000000001397</v>
      </c>
      <c r="U417"/>
      <c r="V417"/>
      <c r="W417"/>
      <c r="X417"/>
      <c r="Y417"/>
      <c r="Z417"/>
      <c r="AA417"/>
    </row>
    <row r="418" spans="1:27" s="29" customFormat="1" ht="26.4" x14ac:dyDescent="0.3">
      <c r="A418" s="22">
        <v>8</v>
      </c>
      <c r="B418" s="23">
        <v>1915</v>
      </c>
      <c r="C418" s="24" t="s">
        <v>35</v>
      </c>
      <c r="D418" s="53">
        <f t="shared" si="36"/>
        <v>237327.77000000008</v>
      </c>
      <c r="E418" s="34"/>
      <c r="F418" s="34">
        <f>-95618.59-T418</f>
        <v>-97437.080000000104</v>
      </c>
      <c r="G418" s="26">
        <f t="shared" si="33"/>
        <v>139890.68999999997</v>
      </c>
      <c r="H418" s="27"/>
      <c r="I418" s="55">
        <f t="shared" si="37"/>
        <v>0</v>
      </c>
      <c r="J418" s="34">
        <v>-27043.93</v>
      </c>
      <c r="K418" s="34">
        <v>1818.4900000001071</v>
      </c>
      <c r="L418" s="26">
        <f t="shared" si="34"/>
        <v>-25225.439999999893</v>
      </c>
      <c r="M418" s="28">
        <f t="shared" si="35"/>
        <v>114665.25000000009</v>
      </c>
      <c r="N418" s="46"/>
      <c r="O418" s="28">
        <f t="shared" si="38"/>
        <v>237327.77000000008</v>
      </c>
      <c r="P418" s="28">
        <f t="shared" si="39"/>
        <v>344034.71000000008</v>
      </c>
      <c r="Q418" s="28">
        <f t="shared" si="40"/>
        <v>-106706.94</v>
      </c>
      <c r="R418" s="28">
        <v>-202325.53</v>
      </c>
      <c r="S418" s="28">
        <v>95618.59</v>
      </c>
      <c r="T418" s="28">
        <v>1818.4900000001071</v>
      </c>
      <c r="U418"/>
      <c r="V418"/>
      <c r="W418"/>
      <c r="X418"/>
      <c r="Y418"/>
      <c r="Z418"/>
      <c r="AA418"/>
    </row>
    <row r="419" spans="1:27" s="29" customFormat="1" ht="26.4" x14ac:dyDescent="0.3">
      <c r="A419" s="22">
        <v>8</v>
      </c>
      <c r="B419" s="23">
        <v>1915</v>
      </c>
      <c r="C419" s="24" t="s">
        <v>36</v>
      </c>
      <c r="D419" s="53">
        <f t="shared" si="36"/>
        <v>0</v>
      </c>
      <c r="E419" s="34"/>
      <c r="F419" s="34"/>
      <c r="G419" s="26">
        <f t="shared" si="33"/>
        <v>0</v>
      </c>
      <c r="H419" s="27"/>
      <c r="I419" s="55">
        <f t="shared" si="37"/>
        <v>0</v>
      </c>
      <c r="J419" s="34"/>
      <c r="K419" s="34"/>
      <c r="L419" s="26">
        <f t="shared" si="34"/>
        <v>0</v>
      </c>
      <c r="M419" s="28">
        <f t="shared" si="35"/>
        <v>0</v>
      </c>
      <c r="N419" s="46"/>
      <c r="O419" s="28">
        <f t="shared" si="38"/>
        <v>0</v>
      </c>
      <c r="P419" s="28">
        <f t="shared" si="39"/>
        <v>0</v>
      </c>
      <c r="Q419" s="28">
        <f t="shared" si="40"/>
        <v>0</v>
      </c>
      <c r="R419" s="28">
        <v>0</v>
      </c>
      <c r="S419" s="28"/>
      <c r="T419" s="28"/>
      <c r="U419"/>
      <c r="V419"/>
      <c r="W419"/>
      <c r="X419"/>
      <c r="Y419"/>
      <c r="Z419"/>
      <c r="AA419"/>
    </row>
    <row r="420" spans="1:27" s="29" customFormat="1" x14ac:dyDescent="0.3">
      <c r="A420" s="22">
        <v>10</v>
      </c>
      <c r="B420" s="23">
        <v>1920</v>
      </c>
      <c r="C420" s="24" t="s">
        <v>37</v>
      </c>
      <c r="D420" s="53">
        <f t="shared" si="36"/>
        <v>313025.15999999992</v>
      </c>
      <c r="E420" s="34">
        <v>95429.4</v>
      </c>
      <c r="F420" s="34">
        <f>-87221.45-T420</f>
        <v>-97662.569999999876</v>
      </c>
      <c r="G420" s="26">
        <f t="shared" si="33"/>
        <v>310791.99000000005</v>
      </c>
      <c r="H420" s="27"/>
      <c r="I420" s="55">
        <f t="shared" si="37"/>
        <v>0</v>
      </c>
      <c r="J420" s="34">
        <v>-80420.53</v>
      </c>
      <c r="K420" s="34">
        <v>10441.119999999879</v>
      </c>
      <c r="L420" s="26">
        <f t="shared" si="34"/>
        <v>-69979.41000000012</v>
      </c>
      <c r="M420" s="28">
        <f t="shared" si="35"/>
        <v>240812.57999999993</v>
      </c>
      <c r="N420" s="46"/>
      <c r="O420" s="28">
        <f t="shared" si="38"/>
        <v>313025.15999999992</v>
      </c>
      <c r="P420" s="28">
        <f t="shared" si="39"/>
        <v>474228.76999999996</v>
      </c>
      <c r="Q420" s="28">
        <f t="shared" si="40"/>
        <v>-161203.61000000004</v>
      </c>
      <c r="R420" s="28">
        <v>-248425.06000000003</v>
      </c>
      <c r="S420" s="28">
        <v>87221.45</v>
      </c>
      <c r="T420" s="28">
        <v>10441.119999999879</v>
      </c>
      <c r="U420"/>
      <c r="V420"/>
      <c r="W420"/>
      <c r="X420"/>
      <c r="Y420"/>
      <c r="Z420"/>
      <c r="AA420"/>
    </row>
    <row r="421" spans="1:27" s="29" customFormat="1" ht="26.4" x14ac:dyDescent="0.3">
      <c r="A421" s="22">
        <v>45</v>
      </c>
      <c r="B421" s="23">
        <v>1920</v>
      </c>
      <c r="C421" s="24" t="s">
        <v>38</v>
      </c>
      <c r="D421" s="53">
        <f t="shared" si="36"/>
        <v>0</v>
      </c>
      <c r="E421" s="34"/>
      <c r="F421" s="34"/>
      <c r="G421" s="26">
        <f t="shared" si="33"/>
        <v>0</v>
      </c>
      <c r="H421" s="27"/>
      <c r="I421" s="55">
        <f t="shared" si="37"/>
        <v>0</v>
      </c>
      <c r="J421" s="34"/>
      <c r="K421" s="34"/>
      <c r="L421" s="26">
        <f t="shared" si="34"/>
        <v>0</v>
      </c>
      <c r="M421" s="28">
        <f t="shared" si="35"/>
        <v>0</v>
      </c>
      <c r="N421" s="46"/>
      <c r="O421" s="28">
        <f t="shared" si="38"/>
        <v>0</v>
      </c>
      <c r="P421" s="28">
        <f t="shared" si="39"/>
        <v>0</v>
      </c>
      <c r="Q421" s="28">
        <f t="shared" si="40"/>
        <v>0</v>
      </c>
      <c r="R421" s="28">
        <v>0</v>
      </c>
      <c r="S421" s="28"/>
      <c r="T421" s="28"/>
      <c r="U421"/>
      <c r="V421"/>
      <c r="W421"/>
      <c r="X421"/>
      <c r="Y421"/>
      <c r="Z421"/>
      <c r="AA421"/>
    </row>
    <row r="422" spans="1:27" s="29" customFormat="1" ht="26.4" x14ac:dyDescent="0.3">
      <c r="A422" s="22">
        <v>45.1</v>
      </c>
      <c r="B422" s="23">
        <v>1920</v>
      </c>
      <c r="C422" s="24" t="s">
        <v>39</v>
      </c>
      <c r="D422" s="53">
        <f t="shared" si="36"/>
        <v>0</v>
      </c>
      <c r="E422" s="34"/>
      <c r="F422" s="34"/>
      <c r="G422" s="26">
        <f t="shared" si="33"/>
        <v>0</v>
      </c>
      <c r="H422" s="27"/>
      <c r="I422" s="55">
        <f t="shared" si="37"/>
        <v>0</v>
      </c>
      <c r="J422" s="34"/>
      <c r="K422" s="34"/>
      <c r="L422" s="26">
        <f t="shared" si="34"/>
        <v>0</v>
      </c>
      <c r="M422" s="28">
        <f t="shared" si="35"/>
        <v>0</v>
      </c>
      <c r="N422" s="46"/>
      <c r="O422" s="28">
        <f t="shared" si="38"/>
        <v>0</v>
      </c>
      <c r="P422" s="28">
        <f t="shared" si="39"/>
        <v>0</v>
      </c>
      <c r="Q422" s="28">
        <f t="shared" si="40"/>
        <v>0</v>
      </c>
      <c r="R422" s="28">
        <v>0</v>
      </c>
      <c r="S422" s="28"/>
      <c r="T422" s="28"/>
      <c r="U422"/>
      <c r="V422"/>
      <c r="W422"/>
      <c r="X422"/>
      <c r="Y422"/>
      <c r="Z422"/>
      <c r="AA422"/>
    </row>
    <row r="423" spans="1:27" s="29" customFormat="1" x14ac:dyDescent="0.3">
      <c r="A423" s="22">
        <v>10</v>
      </c>
      <c r="B423" s="23">
        <v>1930</v>
      </c>
      <c r="C423" s="24" t="s">
        <v>40</v>
      </c>
      <c r="D423" s="53">
        <f t="shared" si="36"/>
        <v>1091710.4100000008</v>
      </c>
      <c r="E423" s="34">
        <v>143322.26</v>
      </c>
      <c r="F423" s="34">
        <f>-64664.99-T423</f>
        <v>-33478.410000000855</v>
      </c>
      <c r="G423" s="26">
        <f t="shared" si="33"/>
        <v>1201554.26</v>
      </c>
      <c r="H423" s="27"/>
      <c r="I423" s="55">
        <f t="shared" si="37"/>
        <v>0</v>
      </c>
      <c r="J423" s="34">
        <v>-233074.03</v>
      </c>
      <c r="K423" s="34">
        <v>-31186.579999999143</v>
      </c>
      <c r="L423" s="26">
        <f t="shared" si="34"/>
        <v>-264260.60999999917</v>
      </c>
      <c r="M423" s="28">
        <f t="shared" si="35"/>
        <v>937293.65000000084</v>
      </c>
      <c r="N423" s="46"/>
      <c r="O423" s="28">
        <f t="shared" si="38"/>
        <v>1091710.4100000008</v>
      </c>
      <c r="P423" s="28">
        <f t="shared" si="39"/>
        <v>2946003.8000000007</v>
      </c>
      <c r="Q423" s="28">
        <f t="shared" si="40"/>
        <v>-1854293.39</v>
      </c>
      <c r="R423" s="28">
        <v>-1918958.38</v>
      </c>
      <c r="S423" s="28">
        <v>64664.99</v>
      </c>
      <c r="T423" s="28">
        <v>-31186.579999999143</v>
      </c>
      <c r="U423"/>
      <c r="V423"/>
      <c r="W423"/>
      <c r="X423"/>
      <c r="Y423"/>
      <c r="Z423"/>
      <c r="AA423"/>
    </row>
    <row r="424" spans="1:27" s="29" customFormat="1" x14ac:dyDescent="0.3">
      <c r="A424" s="22">
        <v>8</v>
      </c>
      <c r="B424" s="23">
        <v>1935</v>
      </c>
      <c r="C424" s="24" t="s">
        <v>41</v>
      </c>
      <c r="D424" s="53">
        <f t="shared" si="36"/>
        <v>35922.300000000017</v>
      </c>
      <c r="E424" s="34">
        <v>11722.4</v>
      </c>
      <c r="F424" s="34">
        <f>-T424</f>
        <v>487.13999999998487</v>
      </c>
      <c r="G424" s="26">
        <f t="shared" si="33"/>
        <v>48131.840000000004</v>
      </c>
      <c r="H424" s="27"/>
      <c r="I424" s="55">
        <f t="shared" si="37"/>
        <v>0</v>
      </c>
      <c r="J424" s="34">
        <v>-9103.58</v>
      </c>
      <c r="K424" s="34">
        <v>-487.13999999998487</v>
      </c>
      <c r="L424" s="26">
        <f t="shared" si="34"/>
        <v>-9590.7199999999848</v>
      </c>
      <c r="M424" s="28">
        <f t="shared" si="35"/>
        <v>38541.120000000017</v>
      </c>
      <c r="N424" s="46"/>
      <c r="O424" s="28">
        <f t="shared" si="38"/>
        <v>35922.300000000017</v>
      </c>
      <c r="P424" s="28">
        <f t="shared" si="39"/>
        <v>95792.880000000019</v>
      </c>
      <c r="Q424" s="28">
        <f t="shared" si="40"/>
        <v>-59870.58</v>
      </c>
      <c r="R424" s="28">
        <v>-59870.58</v>
      </c>
      <c r="S424" s="28"/>
      <c r="T424" s="28">
        <v>-487.13999999998487</v>
      </c>
      <c r="U424"/>
      <c r="V424"/>
      <c r="W424"/>
      <c r="X424"/>
      <c r="Y424"/>
      <c r="Z424"/>
      <c r="AA424"/>
    </row>
    <row r="425" spans="1:27" s="29" customFormat="1" x14ac:dyDescent="0.3">
      <c r="A425" s="22">
        <v>8</v>
      </c>
      <c r="B425" s="23">
        <v>1940</v>
      </c>
      <c r="C425" s="24" t="s">
        <v>42</v>
      </c>
      <c r="D425" s="53">
        <f t="shared" si="36"/>
        <v>124014.75999999995</v>
      </c>
      <c r="E425" s="34">
        <v>35024.75</v>
      </c>
      <c r="F425" s="34">
        <f>-T425</f>
        <v>144.53000000008615</v>
      </c>
      <c r="G425" s="26">
        <f t="shared" si="33"/>
        <v>159184.04000000004</v>
      </c>
      <c r="H425" s="27"/>
      <c r="I425" s="55">
        <f t="shared" si="37"/>
        <v>0</v>
      </c>
      <c r="J425" s="34">
        <v>-24182.89</v>
      </c>
      <c r="K425" s="34">
        <v>-144.53000000008615</v>
      </c>
      <c r="L425" s="26">
        <f t="shared" si="34"/>
        <v>-24327.420000000086</v>
      </c>
      <c r="M425" s="28">
        <f t="shared" si="35"/>
        <v>134856.61999999994</v>
      </c>
      <c r="N425" s="46"/>
      <c r="O425" s="28">
        <f t="shared" si="38"/>
        <v>124014.75999999995</v>
      </c>
      <c r="P425" s="28">
        <f t="shared" si="39"/>
        <v>266605.71999999997</v>
      </c>
      <c r="Q425" s="28">
        <f t="shared" si="40"/>
        <v>-142590.96000000002</v>
      </c>
      <c r="R425" s="28">
        <v>-142590.96000000002</v>
      </c>
      <c r="S425" s="28"/>
      <c r="T425" s="28">
        <v>-144.53000000008615</v>
      </c>
      <c r="U425"/>
      <c r="V425"/>
      <c r="W425"/>
      <c r="X425"/>
      <c r="Y425"/>
      <c r="Z425"/>
      <c r="AA425"/>
    </row>
    <row r="426" spans="1:27" s="29" customFormat="1" x14ac:dyDescent="0.3">
      <c r="A426" s="22">
        <v>8</v>
      </c>
      <c r="B426" s="23">
        <v>1945</v>
      </c>
      <c r="C426" s="24" t="s">
        <v>43</v>
      </c>
      <c r="D426" s="53">
        <f t="shared" si="36"/>
        <v>22360.380000000005</v>
      </c>
      <c r="E426" s="34"/>
      <c r="F426" s="34">
        <f>-T426</f>
        <v>211.6499999999869</v>
      </c>
      <c r="G426" s="26">
        <f t="shared" si="33"/>
        <v>22572.029999999992</v>
      </c>
      <c r="H426" s="27"/>
      <c r="I426" s="55">
        <f t="shared" si="37"/>
        <v>0</v>
      </c>
      <c r="J426" s="34">
        <v>-8602.91</v>
      </c>
      <c r="K426" s="34">
        <v>-211.6499999999869</v>
      </c>
      <c r="L426" s="26">
        <f t="shared" si="34"/>
        <v>-8814.5599999999868</v>
      </c>
      <c r="M426" s="28">
        <f t="shared" si="35"/>
        <v>13757.470000000005</v>
      </c>
      <c r="N426" s="46"/>
      <c r="O426" s="28">
        <f t="shared" si="38"/>
        <v>22360.380000000005</v>
      </c>
      <c r="P426" s="28">
        <f t="shared" si="39"/>
        <v>97312.71</v>
      </c>
      <c r="Q426" s="28">
        <f t="shared" si="40"/>
        <v>-74952.33</v>
      </c>
      <c r="R426" s="28">
        <v>-74952.33</v>
      </c>
      <c r="S426" s="28"/>
      <c r="T426" s="28">
        <v>-211.6499999999869</v>
      </c>
      <c r="U426"/>
      <c r="V426"/>
      <c r="W426"/>
      <c r="X426"/>
      <c r="Y426"/>
      <c r="Z426"/>
      <c r="AA426"/>
    </row>
    <row r="427" spans="1:27" s="29" customFormat="1" x14ac:dyDescent="0.3">
      <c r="A427" s="22">
        <v>8</v>
      </c>
      <c r="B427" s="23">
        <v>1950</v>
      </c>
      <c r="C427" s="24" t="s">
        <v>44</v>
      </c>
      <c r="D427" s="53">
        <f t="shared" si="36"/>
        <v>0</v>
      </c>
      <c r="E427" s="34"/>
      <c r="F427" s="34"/>
      <c r="G427" s="26">
        <f t="shared" si="33"/>
        <v>0</v>
      </c>
      <c r="H427" s="27"/>
      <c r="I427" s="55">
        <f t="shared" si="37"/>
        <v>0</v>
      </c>
      <c r="J427" s="34"/>
      <c r="K427" s="34"/>
      <c r="L427" s="26">
        <f t="shared" si="34"/>
        <v>0</v>
      </c>
      <c r="M427" s="28">
        <f t="shared" si="35"/>
        <v>0</v>
      </c>
      <c r="N427" s="46"/>
      <c r="O427" s="28">
        <f t="shared" si="38"/>
        <v>0</v>
      </c>
      <c r="P427" s="28">
        <f t="shared" si="39"/>
        <v>0</v>
      </c>
      <c r="Q427" s="28">
        <f t="shared" si="40"/>
        <v>0</v>
      </c>
      <c r="R427" s="28">
        <v>0</v>
      </c>
      <c r="S427" s="28"/>
      <c r="T427" s="28"/>
      <c r="U427"/>
      <c r="V427"/>
      <c r="W427"/>
      <c r="X427"/>
      <c r="Y427"/>
      <c r="Z427"/>
      <c r="AA427"/>
    </row>
    <row r="428" spans="1:27" s="29" customFormat="1" x14ac:dyDescent="0.3">
      <c r="A428" s="22">
        <v>8</v>
      </c>
      <c r="B428" s="23">
        <v>1955</v>
      </c>
      <c r="C428" s="24" t="s">
        <v>45</v>
      </c>
      <c r="D428" s="53">
        <f t="shared" si="36"/>
        <v>0</v>
      </c>
      <c r="E428" s="34"/>
      <c r="F428" s="34"/>
      <c r="G428" s="26">
        <f t="shared" si="33"/>
        <v>0</v>
      </c>
      <c r="H428" s="27"/>
      <c r="I428" s="55">
        <f t="shared" si="37"/>
        <v>0</v>
      </c>
      <c r="J428" s="34"/>
      <c r="K428" s="34"/>
      <c r="L428" s="26">
        <f t="shared" si="34"/>
        <v>0</v>
      </c>
      <c r="M428" s="28">
        <f t="shared" si="35"/>
        <v>0</v>
      </c>
      <c r="N428" s="46"/>
      <c r="O428" s="28">
        <f t="shared" si="38"/>
        <v>0</v>
      </c>
      <c r="P428" s="28">
        <f t="shared" si="39"/>
        <v>0</v>
      </c>
      <c r="Q428" s="28">
        <f t="shared" si="40"/>
        <v>0</v>
      </c>
      <c r="R428" s="28">
        <v>0</v>
      </c>
      <c r="S428" s="28"/>
      <c r="T428" s="28"/>
      <c r="U428"/>
      <c r="V428"/>
      <c r="W428"/>
      <c r="X428"/>
      <c r="Y428"/>
      <c r="Z428"/>
      <c r="AA428"/>
    </row>
    <row r="429" spans="1:27" s="29" customFormat="1" ht="26.4" x14ac:dyDescent="0.3">
      <c r="A429" s="22">
        <v>8</v>
      </c>
      <c r="B429" s="23">
        <v>1955</v>
      </c>
      <c r="C429" s="24" t="s">
        <v>46</v>
      </c>
      <c r="D429" s="53">
        <f t="shared" si="36"/>
        <v>0</v>
      </c>
      <c r="E429" s="34"/>
      <c r="F429" s="34"/>
      <c r="G429" s="26">
        <f t="shared" si="33"/>
        <v>0</v>
      </c>
      <c r="H429" s="27"/>
      <c r="I429" s="55">
        <f t="shared" si="37"/>
        <v>0</v>
      </c>
      <c r="J429" s="34"/>
      <c r="K429" s="34"/>
      <c r="L429" s="26">
        <f t="shared" si="34"/>
        <v>0</v>
      </c>
      <c r="M429" s="28">
        <f t="shared" si="35"/>
        <v>0</v>
      </c>
      <c r="N429" s="46"/>
      <c r="O429" s="28">
        <f t="shared" si="38"/>
        <v>0</v>
      </c>
      <c r="P429" s="28">
        <f t="shared" si="39"/>
        <v>0</v>
      </c>
      <c r="Q429" s="28">
        <f t="shared" si="40"/>
        <v>0</v>
      </c>
      <c r="R429" s="28">
        <v>0</v>
      </c>
      <c r="S429" s="28"/>
      <c r="T429" s="28"/>
      <c r="U429"/>
      <c r="V429"/>
      <c r="W429"/>
      <c r="X429"/>
      <c r="Y429"/>
      <c r="Z429"/>
      <c r="AA429"/>
    </row>
    <row r="430" spans="1:27" s="29" customFormat="1" x14ac:dyDescent="0.3">
      <c r="A430" s="22">
        <v>8</v>
      </c>
      <c r="B430" s="23">
        <v>1960</v>
      </c>
      <c r="C430" s="24" t="s">
        <v>47</v>
      </c>
      <c r="D430" s="53">
        <f t="shared" si="36"/>
        <v>0</v>
      </c>
      <c r="E430" s="34"/>
      <c r="F430" s="34"/>
      <c r="G430" s="26">
        <f t="shared" si="33"/>
        <v>0</v>
      </c>
      <c r="H430" s="27"/>
      <c r="I430" s="55">
        <f t="shared" si="37"/>
        <v>0</v>
      </c>
      <c r="J430" s="34"/>
      <c r="K430" s="34"/>
      <c r="L430" s="26">
        <f t="shared" si="34"/>
        <v>0</v>
      </c>
      <c r="M430" s="28">
        <f t="shared" si="35"/>
        <v>0</v>
      </c>
      <c r="N430" s="46"/>
      <c r="O430" s="28">
        <f t="shared" si="38"/>
        <v>0</v>
      </c>
      <c r="P430" s="28">
        <f t="shared" si="39"/>
        <v>0</v>
      </c>
      <c r="Q430" s="28">
        <f t="shared" si="40"/>
        <v>0</v>
      </c>
      <c r="R430" s="28">
        <v>0</v>
      </c>
      <c r="S430" s="28"/>
      <c r="T430" s="28"/>
      <c r="U430"/>
      <c r="V430"/>
      <c r="W430"/>
      <c r="X430"/>
      <c r="Y430"/>
      <c r="Z430"/>
      <c r="AA430"/>
    </row>
    <row r="431" spans="1:27" s="29" customFormat="1" ht="26.4" x14ac:dyDescent="0.3">
      <c r="A431" s="31">
        <v>47</v>
      </c>
      <c r="B431" s="23">
        <v>1970</v>
      </c>
      <c r="C431" s="24" t="s">
        <v>48</v>
      </c>
      <c r="D431" s="53">
        <f t="shared" si="36"/>
        <v>0</v>
      </c>
      <c r="E431" s="34"/>
      <c r="F431" s="34"/>
      <c r="G431" s="26">
        <f t="shared" si="33"/>
        <v>0</v>
      </c>
      <c r="H431" s="27"/>
      <c r="I431" s="55">
        <f t="shared" si="37"/>
        <v>0</v>
      </c>
      <c r="J431" s="34"/>
      <c r="K431" s="34"/>
      <c r="L431" s="26">
        <f t="shared" si="34"/>
        <v>0</v>
      </c>
      <c r="M431" s="28">
        <f t="shared" si="35"/>
        <v>0</v>
      </c>
      <c r="N431" s="46"/>
      <c r="O431" s="28">
        <f t="shared" si="38"/>
        <v>0</v>
      </c>
      <c r="P431" s="28">
        <f t="shared" si="39"/>
        <v>0</v>
      </c>
      <c r="Q431" s="28">
        <f t="shared" si="40"/>
        <v>0</v>
      </c>
      <c r="R431" s="28">
        <v>0</v>
      </c>
      <c r="S431" s="28"/>
      <c r="T431" s="28"/>
      <c r="U431"/>
      <c r="V431"/>
      <c r="W431"/>
      <c r="X431"/>
      <c r="Y431"/>
      <c r="Z431"/>
      <c r="AA431"/>
    </row>
    <row r="432" spans="1:27" s="29" customFormat="1" ht="26.4" x14ac:dyDescent="0.3">
      <c r="A432" s="22">
        <v>47</v>
      </c>
      <c r="B432" s="23">
        <v>1975</v>
      </c>
      <c r="C432" s="24" t="s">
        <v>49</v>
      </c>
      <c r="D432" s="53">
        <f t="shared" si="36"/>
        <v>0</v>
      </c>
      <c r="E432" s="34"/>
      <c r="F432" s="34"/>
      <c r="G432" s="26">
        <f t="shared" si="33"/>
        <v>0</v>
      </c>
      <c r="H432" s="27"/>
      <c r="I432" s="55">
        <f t="shared" si="37"/>
        <v>0</v>
      </c>
      <c r="J432" s="34"/>
      <c r="K432" s="34"/>
      <c r="L432" s="26">
        <f t="shared" si="34"/>
        <v>0</v>
      </c>
      <c r="M432" s="28">
        <f t="shared" si="35"/>
        <v>0</v>
      </c>
      <c r="N432" s="46"/>
      <c r="O432" s="28">
        <f t="shared" si="38"/>
        <v>0</v>
      </c>
      <c r="P432" s="28">
        <f t="shared" si="39"/>
        <v>0</v>
      </c>
      <c r="Q432" s="28">
        <f t="shared" si="40"/>
        <v>0</v>
      </c>
      <c r="R432" s="28">
        <v>0</v>
      </c>
      <c r="S432" s="28"/>
      <c r="T432" s="28"/>
      <c r="U432"/>
      <c r="V432"/>
      <c r="W432"/>
      <c r="X432"/>
      <c r="Y432"/>
      <c r="Z432"/>
      <c r="AA432"/>
    </row>
    <row r="433" spans="1:27" s="29" customFormat="1" x14ac:dyDescent="0.3">
      <c r="A433" s="22">
        <v>47</v>
      </c>
      <c r="B433" s="23">
        <v>1980</v>
      </c>
      <c r="C433" s="24" t="s">
        <v>50</v>
      </c>
      <c r="D433" s="53">
        <f t="shared" si="36"/>
        <v>80391.040000000008</v>
      </c>
      <c r="E433" s="34"/>
      <c r="F433" s="34">
        <f>-T433</f>
        <v>5644.9599999999919</v>
      </c>
      <c r="G433" s="26">
        <f t="shared" si="33"/>
        <v>86036</v>
      </c>
      <c r="H433" s="27"/>
      <c r="I433" s="55">
        <f t="shared" si="37"/>
        <v>0</v>
      </c>
      <c r="J433" s="34">
        <v>-17821.61</v>
      </c>
      <c r="K433" s="34">
        <v>-5644.9599999999919</v>
      </c>
      <c r="L433" s="26">
        <f t="shared" si="34"/>
        <v>-23466.569999999992</v>
      </c>
      <c r="M433" s="28">
        <f t="shared" si="35"/>
        <v>62569.430000000008</v>
      </c>
      <c r="N433" s="46"/>
      <c r="O433" s="28">
        <f t="shared" si="38"/>
        <v>80391.040000000008</v>
      </c>
      <c r="P433" s="28">
        <f t="shared" si="39"/>
        <v>281728.77999999997</v>
      </c>
      <c r="Q433" s="28">
        <f t="shared" si="40"/>
        <v>-201337.73999999996</v>
      </c>
      <c r="R433" s="28">
        <v>-201337.73999999996</v>
      </c>
      <c r="S433" s="28"/>
      <c r="T433" s="28">
        <v>-5644.9599999999919</v>
      </c>
      <c r="U433"/>
      <c r="V433"/>
      <c r="W433"/>
      <c r="X433"/>
      <c r="Y433"/>
      <c r="Z433"/>
      <c r="AA433"/>
    </row>
    <row r="434" spans="1:27" s="29" customFormat="1" x14ac:dyDescent="0.3">
      <c r="A434" s="22">
        <v>47</v>
      </c>
      <c r="B434" s="23">
        <v>1985</v>
      </c>
      <c r="C434" s="24" t="s">
        <v>51</v>
      </c>
      <c r="D434" s="53">
        <f t="shared" si="36"/>
        <v>0.15000000000145519</v>
      </c>
      <c r="E434" s="34"/>
      <c r="F434" s="34"/>
      <c r="G434" s="26">
        <f t="shared" si="33"/>
        <v>0.15000000000145519</v>
      </c>
      <c r="H434" s="27"/>
      <c r="I434" s="55">
        <f t="shared" si="37"/>
        <v>0</v>
      </c>
      <c r="J434" s="34"/>
      <c r="K434" s="34"/>
      <c r="L434" s="26">
        <f t="shared" si="34"/>
        <v>0</v>
      </c>
      <c r="M434" s="28">
        <f t="shared" si="35"/>
        <v>0.15000000000145519</v>
      </c>
      <c r="N434" s="46"/>
      <c r="O434" s="28">
        <f t="shared" si="38"/>
        <v>0.15000000000145519</v>
      </c>
      <c r="P434" s="28">
        <f t="shared" si="39"/>
        <v>0.15000000000145519</v>
      </c>
      <c r="Q434" s="28">
        <f t="shared" si="40"/>
        <v>0</v>
      </c>
      <c r="R434" s="28">
        <v>0</v>
      </c>
      <c r="S434" s="28"/>
      <c r="T434" s="28"/>
      <c r="U434"/>
      <c r="V434"/>
      <c r="W434"/>
      <c r="X434"/>
      <c r="Y434"/>
      <c r="Z434"/>
      <c r="AA434"/>
    </row>
    <row r="435" spans="1:27" s="29" customFormat="1" x14ac:dyDescent="0.3">
      <c r="A435" s="31">
        <v>47</v>
      </c>
      <c r="B435" s="23">
        <v>1990</v>
      </c>
      <c r="C435" s="32" t="s">
        <v>52</v>
      </c>
      <c r="D435" s="53">
        <f t="shared" si="36"/>
        <v>0</v>
      </c>
      <c r="E435" s="34"/>
      <c r="F435" s="34"/>
      <c r="G435" s="26">
        <f t="shared" si="33"/>
        <v>0</v>
      </c>
      <c r="H435" s="27"/>
      <c r="I435" s="55">
        <f t="shared" si="37"/>
        <v>0</v>
      </c>
      <c r="J435" s="34"/>
      <c r="K435" s="34"/>
      <c r="L435" s="26">
        <f t="shared" si="34"/>
        <v>0</v>
      </c>
      <c r="M435" s="28">
        <f t="shared" si="35"/>
        <v>0</v>
      </c>
      <c r="N435" s="46"/>
      <c r="O435" s="28">
        <f t="shared" si="38"/>
        <v>0</v>
      </c>
      <c r="P435" s="28">
        <f t="shared" si="39"/>
        <v>0</v>
      </c>
      <c r="Q435" s="28">
        <f t="shared" si="40"/>
        <v>0</v>
      </c>
      <c r="R435" s="28">
        <v>0</v>
      </c>
      <c r="S435" s="28"/>
      <c r="T435" s="28"/>
      <c r="U435"/>
      <c r="V435"/>
      <c r="W435"/>
      <c r="X435"/>
      <c r="Y435"/>
      <c r="Z435"/>
      <c r="AA435"/>
    </row>
    <row r="436" spans="1:27" s="29" customFormat="1" x14ac:dyDescent="0.3">
      <c r="A436" s="22">
        <v>47</v>
      </c>
      <c r="B436" s="23">
        <v>1995</v>
      </c>
      <c r="C436" s="24" t="s">
        <v>53</v>
      </c>
      <c r="D436" s="53">
        <f t="shared" si="36"/>
        <v>-22250508.589999996</v>
      </c>
      <c r="E436" s="34">
        <v>-1821745.73</v>
      </c>
      <c r="F436" s="34">
        <f>-T436</f>
        <v>-9565.3000000044703</v>
      </c>
      <c r="G436" s="26">
        <f t="shared" si="33"/>
        <v>-24081819.620000001</v>
      </c>
      <c r="H436" s="27"/>
      <c r="I436" s="55">
        <f t="shared" si="37"/>
        <v>0</v>
      </c>
      <c r="J436" s="34">
        <v>519221.68</v>
      </c>
      <c r="K436" s="34">
        <v>9565.3000000044703</v>
      </c>
      <c r="L436" s="26">
        <f t="shared" si="34"/>
        <v>528786.98000000441</v>
      </c>
      <c r="M436" s="28">
        <f t="shared" si="35"/>
        <v>-23553032.639999997</v>
      </c>
      <c r="N436" s="46"/>
      <c r="O436" s="28">
        <f t="shared" si="38"/>
        <v>-22250508.589999996</v>
      </c>
      <c r="P436" s="28">
        <f t="shared" si="39"/>
        <v>-28498674.969999999</v>
      </c>
      <c r="Q436" s="28">
        <f t="shared" si="40"/>
        <v>6248166.3800000008</v>
      </c>
      <c r="R436" s="28">
        <v>6248166.3800000008</v>
      </c>
      <c r="S436" s="28"/>
      <c r="T436" s="28">
        <v>9565.3000000044703</v>
      </c>
      <c r="U436"/>
      <c r="V436"/>
      <c r="W436"/>
      <c r="X436"/>
      <c r="Y436"/>
      <c r="Z436"/>
      <c r="AA436"/>
    </row>
    <row r="437" spans="1:27" s="29" customFormat="1" ht="15.6" x14ac:dyDescent="0.3">
      <c r="A437" s="22">
        <v>47</v>
      </c>
      <c r="B437" s="23">
        <v>2440</v>
      </c>
      <c r="C437" s="24" t="s">
        <v>62</v>
      </c>
      <c r="D437" s="53">
        <f t="shared" si="36"/>
        <v>0</v>
      </c>
      <c r="E437" s="34"/>
      <c r="F437" s="34"/>
      <c r="G437" s="26">
        <f t="shared" si="33"/>
        <v>0</v>
      </c>
      <c r="H437"/>
      <c r="I437" s="55">
        <f t="shared" si="37"/>
        <v>0</v>
      </c>
      <c r="J437" s="34"/>
      <c r="K437" s="34"/>
      <c r="L437" s="26">
        <f t="shared" si="34"/>
        <v>0</v>
      </c>
      <c r="M437" s="28">
        <f t="shared" si="35"/>
        <v>0</v>
      </c>
      <c r="N437" s="46"/>
      <c r="O437" s="28">
        <f t="shared" si="38"/>
        <v>0</v>
      </c>
      <c r="P437" s="28">
        <f t="shared" si="39"/>
        <v>0</v>
      </c>
      <c r="Q437" s="28">
        <f t="shared" si="40"/>
        <v>0</v>
      </c>
      <c r="R437" s="28">
        <v>0</v>
      </c>
      <c r="S437" s="28"/>
      <c r="T437" s="28"/>
      <c r="U437"/>
      <c r="V437"/>
      <c r="W437"/>
      <c r="X437"/>
      <c r="Y437"/>
      <c r="Z437"/>
      <c r="AA437"/>
    </row>
    <row r="438" spans="1:27" s="29" customFormat="1" x14ac:dyDescent="0.3">
      <c r="A438" s="35"/>
      <c r="B438" s="35"/>
      <c r="C438" s="36"/>
      <c r="D438" s="53">
        <f>G324</f>
        <v>0</v>
      </c>
      <c r="E438" s="34"/>
      <c r="F438" s="34"/>
      <c r="G438" s="26">
        <f t="shared" si="33"/>
        <v>0</v>
      </c>
      <c r="H438"/>
      <c r="I438" s="55">
        <f t="shared" ref="I438" si="41">L324-Q438</f>
        <v>0</v>
      </c>
      <c r="J438" s="34"/>
      <c r="K438" s="34">
        <v>0</v>
      </c>
      <c r="L438" s="26">
        <f t="shared" si="34"/>
        <v>0</v>
      </c>
      <c r="M438" s="28">
        <f t="shared" si="35"/>
        <v>0</v>
      </c>
      <c r="N438" s="46"/>
      <c r="O438" s="28">
        <f t="shared" si="38"/>
        <v>0</v>
      </c>
      <c r="P438" s="28">
        <f t="shared" si="39"/>
        <v>0</v>
      </c>
      <c r="Q438" s="28">
        <f t="shared" si="40"/>
        <v>0</v>
      </c>
      <c r="R438" s="28">
        <v>0</v>
      </c>
      <c r="S438" s="28"/>
      <c r="T438" s="28">
        <v>0</v>
      </c>
      <c r="U438"/>
      <c r="V438"/>
      <c r="W438"/>
      <c r="X438"/>
      <c r="Y438"/>
      <c r="Z438"/>
      <c r="AA438"/>
    </row>
    <row r="439" spans="1:27" s="29" customFormat="1" x14ac:dyDescent="0.3">
      <c r="A439" s="35"/>
      <c r="B439" s="35"/>
      <c r="C439" s="37" t="s">
        <v>55</v>
      </c>
      <c r="D439" s="38">
        <f>SUM(D399:D438)</f>
        <v>58481872.000000007</v>
      </c>
      <c r="E439" s="38">
        <f>SUM(E399:E438)</f>
        <v>2774667.5000000005</v>
      </c>
      <c r="F439" s="38">
        <f>SUM(F399:F438)</f>
        <v>-3243399.6500000055</v>
      </c>
      <c r="G439" s="38">
        <f>SUM(G399:G438)</f>
        <v>58013139.850000024</v>
      </c>
      <c r="H439" s="38"/>
      <c r="I439" s="38">
        <f>SUM(I399:I438)</f>
        <v>0</v>
      </c>
      <c r="J439" s="38">
        <f>SUM(J399:J438)</f>
        <v>-2876193.8</v>
      </c>
      <c r="K439" s="38">
        <f>SUM(K399:K438)</f>
        <v>-1388.7599999940066</v>
      </c>
      <c r="L439" s="38">
        <f>SUM(L399:L438)</f>
        <v>-2877582.559999994</v>
      </c>
      <c r="M439" s="38">
        <f>SUM(M399:M438)</f>
        <v>55135557.290000021</v>
      </c>
      <c r="N439" s="49"/>
      <c r="O439" s="38">
        <f t="shared" ref="O439:T439" si="42">SUM(O399:O438)</f>
        <v>58481872.000000007</v>
      </c>
      <c r="P439" s="38">
        <f t="shared" si="42"/>
        <v>107197220.26000002</v>
      </c>
      <c r="Q439" s="38">
        <f t="shared" si="42"/>
        <v>-48715348.259999998</v>
      </c>
      <c r="R439" s="38">
        <f t="shared" si="42"/>
        <v>-51911883.700000003</v>
      </c>
      <c r="S439" s="38">
        <f t="shared" si="42"/>
        <v>3196535.44</v>
      </c>
      <c r="T439" s="38">
        <f t="shared" si="42"/>
        <v>-1388.7599999940066</v>
      </c>
      <c r="U439"/>
      <c r="V439"/>
      <c r="W439"/>
      <c r="X439"/>
      <c r="Y439"/>
      <c r="Z439"/>
      <c r="AA439"/>
    </row>
    <row r="440" spans="1:27" s="29" customFormat="1" ht="38.4" x14ac:dyDescent="0.3">
      <c r="A440" s="35"/>
      <c r="B440" s="35"/>
      <c r="C440" s="39" t="s">
        <v>56</v>
      </c>
      <c r="D440" s="59"/>
      <c r="E440" s="40"/>
      <c r="F440" s="40"/>
      <c r="G440" s="26">
        <f>D440+E440+F440</f>
        <v>0</v>
      </c>
      <c r="H440"/>
      <c r="I440" s="59"/>
      <c r="J440" s="40"/>
      <c r="K440" s="40"/>
      <c r="L440" s="26">
        <v>0</v>
      </c>
      <c r="M440" s="28">
        <v>0</v>
      </c>
      <c r="N440" s="46"/>
      <c r="O440" s="46"/>
      <c r="S440"/>
      <c r="T440"/>
      <c r="U440"/>
      <c r="V440"/>
      <c r="W440"/>
      <c r="X440"/>
      <c r="Y440"/>
      <c r="Z440"/>
      <c r="AA440"/>
    </row>
    <row r="441" spans="1:27" s="29" customFormat="1" ht="26.4" x14ac:dyDescent="0.3">
      <c r="A441" s="35"/>
      <c r="B441" s="35"/>
      <c r="C441" s="41" t="s">
        <v>57</v>
      </c>
      <c r="D441" s="59"/>
      <c r="E441" s="40"/>
      <c r="F441" s="40"/>
      <c r="G441" s="26">
        <f>D441+E441+F441</f>
        <v>0</v>
      </c>
      <c r="H441"/>
      <c r="I441" s="59"/>
      <c r="J441" s="40"/>
      <c r="K441" s="40"/>
      <c r="L441" s="26">
        <v>0</v>
      </c>
      <c r="M441" s="28">
        <v>0</v>
      </c>
      <c r="N441" s="46"/>
      <c r="O441" s="46"/>
      <c r="S441"/>
      <c r="T441"/>
      <c r="U441"/>
      <c r="V441"/>
      <c r="W441"/>
      <c r="X441"/>
      <c r="Y441"/>
      <c r="Z441"/>
      <c r="AA441"/>
    </row>
    <row r="442" spans="1:27" x14ac:dyDescent="0.3">
      <c r="A442" s="35"/>
      <c r="B442" s="35"/>
      <c r="C442" s="37" t="s">
        <v>58</v>
      </c>
      <c r="D442" s="38">
        <f>SUM(D439:D441)</f>
        <v>58481872.000000007</v>
      </c>
      <c r="E442" s="38">
        <f>SUM(E439:E441)</f>
        <v>2774667.5000000005</v>
      </c>
      <c r="F442" s="38">
        <f>SUM(F439:F441)</f>
        <v>-3243399.6500000055</v>
      </c>
      <c r="G442" s="38">
        <f>SUM(G439:G441)</f>
        <v>58013139.850000024</v>
      </c>
      <c r="H442" s="38"/>
      <c r="I442" s="38">
        <f>SUM(I439:I441)</f>
        <v>0</v>
      </c>
      <c r="J442" s="38">
        <f>SUM(J439:J441)</f>
        <v>-2876193.8</v>
      </c>
      <c r="K442" s="38">
        <f>SUM(K439:K441)</f>
        <v>-1388.7599999940066</v>
      </c>
      <c r="L442" s="38">
        <f>SUM(L439:L441)</f>
        <v>-2877582.559999994</v>
      </c>
      <c r="M442" s="38">
        <f>SUM(M439:M441)</f>
        <v>55135557.290000021</v>
      </c>
      <c r="N442" s="49"/>
      <c r="O442" s="49"/>
    </row>
    <row r="443" spans="1:27" ht="16.2" x14ac:dyDescent="0.3">
      <c r="A443" s="35"/>
      <c r="B443" s="35"/>
      <c r="C443" s="42" t="s">
        <v>63</v>
      </c>
      <c r="D443" s="43"/>
      <c r="E443" s="43"/>
      <c r="F443" s="43"/>
      <c r="G443" s="43"/>
      <c r="H443" s="43"/>
      <c r="I443" s="44"/>
      <c r="J443" s="40"/>
      <c r="K443" s="6"/>
      <c r="L443" s="45"/>
      <c r="M443" s="46"/>
      <c r="N443" s="46"/>
      <c r="O443" s="46"/>
    </row>
    <row r="444" spans="1:27" x14ac:dyDescent="0.3">
      <c r="A444" s="35"/>
      <c r="B444" s="35"/>
      <c r="C444" s="42" t="s">
        <v>60</v>
      </c>
      <c r="D444" s="43"/>
      <c r="E444" s="43"/>
      <c r="F444" s="43"/>
      <c r="G444" s="43"/>
      <c r="H444" s="43"/>
      <c r="I444" s="44"/>
      <c r="J444" s="38">
        <f>J442+J443</f>
        <v>-2876193.8</v>
      </c>
      <c r="K444" s="6"/>
      <c r="L444" s="45"/>
      <c r="M444" s="46"/>
      <c r="N444" s="46"/>
      <c r="O444" s="46"/>
    </row>
    <row r="445" spans="1:27" x14ac:dyDescent="0.3">
      <c r="I445" s="30"/>
    </row>
    <row r="447" spans="1:27" ht="17.399999999999999" hidden="1" x14ac:dyDescent="0.3">
      <c r="A447" s="2" t="s">
        <v>1</v>
      </c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47"/>
      <c r="O447" s="47"/>
    </row>
    <row r="448" spans="1:27" ht="19.2" hidden="1" x14ac:dyDescent="0.3">
      <c r="A448" s="2" t="s">
        <v>90</v>
      </c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47"/>
      <c r="O448" s="47"/>
    </row>
    <row r="449" spans="1:18" hidden="1" x14ac:dyDescent="0.3">
      <c r="H449" s="6"/>
    </row>
    <row r="450" spans="1:18" hidden="1" x14ac:dyDescent="0.3">
      <c r="E450" s="3" t="s">
        <v>3</v>
      </c>
      <c r="F450" s="50" t="s">
        <v>4</v>
      </c>
      <c r="G450" s="5"/>
      <c r="H450" s="6"/>
    </row>
    <row r="451" spans="1:18" hidden="1" x14ac:dyDescent="0.3">
      <c r="C451" s="6"/>
      <c r="E451" s="3" t="s">
        <v>5</v>
      </c>
      <c r="F451" s="7">
        <v>2015</v>
      </c>
      <c r="G451" s="8"/>
    </row>
    <row r="452" spans="1:18" hidden="1" x14ac:dyDescent="0.3"/>
    <row r="453" spans="1:18" hidden="1" x14ac:dyDescent="0.3">
      <c r="D453" s="9" t="s">
        <v>6</v>
      </c>
      <c r="E453" s="10"/>
      <c r="F453" s="10"/>
      <c r="G453" s="11"/>
      <c r="I453" s="12"/>
      <c r="J453" s="13" t="s">
        <v>7</v>
      </c>
      <c r="K453" s="13"/>
      <c r="L453" s="14"/>
      <c r="M453" s="6"/>
      <c r="P453"/>
      <c r="Q453"/>
      <c r="R453"/>
    </row>
    <row r="454" spans="1:18" ht="42.6" hidden="1" x14ac:dyDescent="0.3">
      <c r="A454" s="15" t="s">
        <v>66</v>
      </c>
      <c r="B454" s="15" t="s">
        <v>67</v>
      </c>
      <c r="C454" s="16" t="s">
        <v>68</v>
      </c>
      <c r="D454" s="15" t="s">
        <v>11</v>
      </c>
      <c r="E454" s="17" t="s">
        <v>69</v>
      </c>
      <c r="F454" s="17" t="s">
        <v>13</v>
      </c>
      <c r="G454" s="15" t="s">
        <v>14</v>
      </c>
      <c r="H454" s="18"/>
      <c r="I454" s="19" t="s">
        <v>11</v>
      </c>
      <c r="J454" s="20" t="s">
        <v>12</v>
      </c>
      <c r="K454" s="20" t="s">
        <v>13</v>
      </c>
      <c r="L454" s="21" t="s">
        <v>14</v>
      </c>
      <c r="M454" s="15" t="s">
        <v>15</v>
      </c>
      <c r="P454"/>
      <c r="Q454"/>
      <c r="R454"/>
    </row>
    <row r="455" spans="1:18" ht="26.4" hidden="1" x14ac:dyDescent="0.3">
      <c r="A455" s="22">
        <v>12</v>
      </c>
      <c r="B455" s="23">
        <v>1611</v>
      </c>
      <c r="C455" s="24" t="s">
        <v>16</v>
      </c>
      <c r="D455" s="53" t="e">
        <f t="shared" ref="D455:D494" si="43">G341</f>
        <v>#REF!</v>
      </c>
      <c r="E455" s="34">
        <v>66234.559999999998</v>
      </c>
      <c r="F455" s="34"/>
      <c r="G455" s="26" t="e">
        <f t="shared" ref="G455:G498" si="44">SUM(D455:F455)</f>
        <v>#REF!</v>
      </c>
      <c r="H455" s="27"/>
      <c r="I455" s="55" t="e">
        <f t="shared" ref="I455:I494" si="45">L341</f>
        <v>#REF!</v>
      </c>
      <c r="J455" s="34">
        <v>-214517.96</v>
      </c>
      <c r="K455" s="34"/>
      <c r="L455" s="26" t="e">
        <f t="shared" ref="L455:L494" si="46">SUM(I455:K455)</f>
        <v>#REF!</v>
      </c>
      <c r="M455" s="28" t="e">
        <f t="shared" ref="M455:M494" si="47">+G455+L455</f>
        <v>#REF!</v>
      </c>
      <c r="N455" s="30"/>
      <c r="O455" s="30"/>
      <c r="P455" s="30"/>
      <c r="Q455" s="30"/>
      <c r="R455" s="30"/>
    </row>
    <row r="456" spans="1:18" ht="26.4" hidden="1" x14ac:dyDescent="0.3">
      <c r="A456" s="22" t="s">
        <v>17</v>
      </c>
      <c r="B456" s="23">
        <v>1612</v>
      </c>
      <c r="C456" s="24" t="s">
        <v>18</v>
      </c>
      <c r="D456" s="53" t="e">
        <f t="shared" si="43"/>
        <v>#REF!</v>
      </c>
      <c r="E456" s="34"/>
      <c r="F456" s="34"/>
      <c r="G456" s="26" t="e">
        <f t="shared" si="44"/>
        <v>#REF!</v>
      </c>
      <c r="H456" s="27"/>
      <c r="I456" s="55" t="e">
        <f t="shared" si="45"/>
        <v>#REF!</v>
      </c>
      <c r="J456" s="34">
        <v>-15729.3</v>
      </c>
      <c r="K456" s="34"/>
      <c r="L456" s="26" t="e">
        <f t="shared" si="46"/>
        <v>#REF!</v>
      </c>
      <c r="M456" s="28" t="e">
        <f t="shared" si="47"/>
        <v>#REF!</v>
      </c>
      <c r="N456" s="30"/>
      <c r="O456" s="30"/>
      <c r="P456" s="30"/>
      <c r="Q456" s="30"/>
      <c r="R456" s="30"/>
    </row>
    <row r="457" spans="1:18" hidden="1" x14ac:dyDescent="0.3">
      <c r="A457" s="22" t="s">
        <v>19</v>
      </c>
      <c r="B457" s="23">
        <v>1805</v>
      </c>
      <c r="C457" s="24" t="s">
        <v>20</v>
      </c>
      <c r="D457" s="53" t="e">
        <f t="shared" si="43"/>
        <v>#REF!</v>
      </c>
      <c r="E457" s="34">
        <v>1667782.46</v>
      </c>
      <c r="F457" s="34">
        <v>-105108.76</v>
      </c>
      <c r="G457" s="26" t="e">
        <f t="shared" si="44"/>
        <v>#REF!</v>
      </c>
      <c r="H457" s="27"/>
      <c r="I457" s="55" t="e">
        <f t="shared" si="45"/>
        <v>#REF!</v>
      </c>
      <c r="J457" s="34"/>
      <c r="K457" s="34"/>
      <c r="L457" s="26" t="e">
        <f t="shared" si="46"/>
        <v>#REF!</v>
      </c>
      <c r="M457" s="28" t="e">
        <f t="shared" si="47"/>
        <v>#REF!</v>
      </c>
      <c r="N457" s="30"/>
      <c r="O457" s="30"/>
      <c r="P457" s="30"/>
      <c r="Q457" s="30"/>
      <c r="R457" s="30"/>
    </row>
    <row r="458" spans="1:18" hidden="1" x14ac:dyDescent="0.3">
      <c r="A458" s="22">
        <v>47</v>
      </c>
      <c r="B458" s="23">
        <v>1808</v>
      </c>
      <c r="C458" s="24" t="s">
        <v>21</v>
      </c>
      <c r="D458" s="53" t="e">
        <f t="shared" si="43"/>
        <v>#REF!</v>
      </c>
      <c r="E458" s="34"/>
      <c r="F458" s="34"/>
      <c r="G458" s="26" t="e">
        <f t="shared" si="44"/>
        <v>#REF!</v>
      </c>
      <c r="H458" s="27"/>
      <c r="I458" s="55" t="e">
        <f t="shared" si="45"/>
        <v>#REF!</v>
      </c>
      <c r="J458" s="34"/>
      <c r="K458" s="34"/>
      <c r="L458" s="26" t="e">
        <f t="shared" si="46"/>
        <v>#REF!</v>
      </c>
      <c r="M458" s="28" t="e">
        <f t="shared" si="47"/>
        <v>#REF!</v>
      </c>
      <c r="N458" s="46"/>
      <c r="O458" s="46"/>
    </row>
    <row r="459" spans="1:18" hidden="1" x14ac:dyDescent="0.3">
      <c r="A459" s="22">
        <v>13</v>
      </c>
      <c r="B459" s="23">
        <v>1810</v>
      </c>
      <c r="C459" s="24" t="s">
        <v>22</v>
      </c>
      <c r="D459" s="53" t="e">
        <f t="shared" si="43"/>
        <v>#REF!</v>
      </c>
      <c r="E459" s="34"/>
      <c r="F459" s="34"/>
      <c r="G459" s="26" t="e">
        <f t="shared" si="44"/>
        <v>#REF!</v>
      </c>
      <c r="H459" s="27"/>
      <c r="I459" s="55" t="e">
        <f t="shared" si="45"/>
        <v>#REF!</v>
      </c>
      <c r="J459" s="34"/>
      <c r="K459" s="34"/>
      <c r="L459" s="26" t="e">
        <f t="shared" si="46"/>
        <v>#REF!</v>
      </c>
      <c r="M459" s="28" t="e">
        <f t="shared" si="47"/>
        <v>#REF!</v>
      </c>
      <c r="N459" s="46"/>
      <c r="O459" s="46"/>
    </row>
    <row r="460" spans="1:18" ht="26.4" hidden="1" x14ac:dyDescent="0.3">
      <c r="A460" s="22">
        <v>47</v>
      </c>
      <c r="B460" s="23">
        <v>1815</v>
      </c>
      <c r="C460" s="24" t="s">
        <v>23</v>
      </c>
      <c r="D460" s="53" t="e">
        <f t="shared" si="43"/>
        <v>#REF!</v>
      </c>
      <c r="E460" s="34"/>
      <c r="F460" s="34"/>
      <c r="G460" s="26" t="e">
        <f t="shared" si="44"/>
        <v>#REF!</v>
      </c>
      <c r="H460" s="27"/>
      <c r="I460" s="55" t="e">
        <f t="shared" si="45"/>
        <v>#REF!</v>
      </c>
      <c r="J460" s="34"/>
      <c r="K460" s="34"/>
      <c r="L460" s="26" t="e">
        <f t="shared" si="46"/>
        <v>#REF!</v>
      </c>
      <c r="M460" s="28" t="e">
        <f t="shared" si="47"/>
        <v>#REF!</v>
      </c>
      <c r="N460" s="46"/>
      <c r="O460" s="46"/>
    </row>
    <row r="461" spans="1:18" ht="26.4" hidden="1" x14ac:dyDescent="0.3">
      <c r="A461" s="22">
        <v>47</v>
      </c>
      <c r="B461" s="23">
        <v>1820</v>
      </c>
      <c r="C461" s="24" t="s">
        <v>24</v>
      </c>
      <c r="D461" s="53" t="e">
        <f t="shared" si="43"/>
        <v>#REF!</v>
      </c>
      <c r="E461" s="34">
        <v>8217608.5599999996</v>
      </c>
      <c r="F461" s="34"/>
      <c r="G461" s="26" t="e">
        <f t="shared" si="44"/>
        <v>#REF!</v>
      </c>
      <c r="H461" s="27"/>
      <c r="I461" s="55" t="e">
        <f t="shared" si="45"/>
        <v>#REF!</v>
      </c>
      <c r="J461" s="34">
        <v>-306416.15999999997</v>
      </c>
      <c r="K461" s="34"/>
      <c r="L461" s="26" t="e">
        <f t="shared" si="46"/>
        <v>#REF!</v>
      </c>
      <c r="M461" s="28" t="e">
        <f t="shared" si="47"/>
        <v>#REF!</v>
      </c>
      <c r="N461" s="46"/>
      <c r="O461" s="46"/>
    </row>
    <row r="462" spans="1:18" hidden="1" x14ac:dyDescent="0.3">
      <c r="A462" s="22">
        <v>47</v>
      </c>
      <c r="B462" s="23">
        <v>1825</v>
      </c>
      <c r="C462" s="24" t="s">
        <v>25</v>
      </c>
      <c r="D462" s="53" t="e">
        <f t="shared" si="43"/>
        <v>#REF!</v>
      </c>
      <c r="E462" s="34"/>
      <c r="F462" s="34"/>
      <c r="G462" s="26" t="e">
        <f t="shared" si="44"/>
        <v>#REF!</v>
      </c>
      <c r="H462" s="27"/>
      <c r="I462" s="55" t="e">
        <f t="shared" si="45"/>
        <v>#REF!</v>
      </c>
      <c r="J462" s="34"/>
      <c r="K462" s="34"/>
      <c r="L462" s="26" t="e">
        <f t="shared" si="46"/>
        <v>#REF!</v>
      </c>
      <c r="M462" s="28" t="e">
        <f t="shared" si="47"/>
        <v>#REF!</v>
      </c>
      <c r="N462" s="46"/>
      <c r="O462" s="46"/>
    </row>
    <row r="463" spans="1:18" hidden="1" x14ac:dyDescent="0.3">
      <c r="A463" s="22">
        <v>47</v>
      </c>
      <c r="B463" s="23">
        <v>1830</v>
      </c>
      <c r="C463" s="24" t="s">
        <v>26</v>
      </c>
      <c r="D463" s="53" t="e">
        <f t="shared" si="43"/>
        <v>#REF!</v>
      </c>
      <c r="E463" s="34">
        <v>739249.74</v>
      </c>
      <c r="F463" s="34"/>
      <c r="G463" s="26" t="e">
        <f t="shared" si="44"/>
        <v>#REF!</v>
      </c>
      <c r="H463" s="27"/>
      <c r="I463" s="55" t="e">
        <f t="shared" si="45"/>
        <v>#REF!</v>
      </c>
      <c r="J463" s="34">
        <v>-773388.4</v>
      </c>
      <c r="K463" s="34"/>
      <c r="L463" s="26" t="e">
        <f t="shared" si="46"/>
        <v>#REF!</v>
      </c>
      <c r="M463" s="28" t="e">
        <f t="shared" si="47"/>
        <v>#REF!</v>
      </c>
      <c r="N463" s="46"/>
      <c r="O463" s="46"/>
    </row>
    <row r="464" spans="1:18" hidden="1" x14ac:dyDescent="0.3">
      <c r="A464" s="22">
        <v>47</v>
      </c>
      <c r="B464" s="23">
        <v>1835</v>
      </c>
      <c r="C464" s="24" t="s">
        <v>27</v>
      </c>
      <c r="D464" s="53" t="e">
        <f t="shared" si="43"/>
        <v>#REF!</v>
      </c>
      <c r="E464" s="34">
        <v>756177.32</v>
      </c>
      <c r="F464" s="34"/>
      <c r="G464" s="26" t="e">
        <f t="shared" si="44"/>
        <v>#REF!</v>
      </c>
      <c r="H464" s="27"/>
      <c r="I464" s="55" t="e">
        <f t="shared" si="45"/>
        <v>#REF!</v>
      </c>
      <c r="J464" s="34">
        <v>-735151.19</v>
      </c>
      <c r="K464" s="34"/>
      <c r="L464" s="26" t="e">
        <f t="shared" si="46"/>
        <v>#REF!</v>
      </c>
      <c r="M464" s="28" t="e">
        <f t="shared" si="47"/>
        <v>#REF!</v>
      </c>
      <c r="N464" s="46"/>
      <c r="O464" s="46"/>
    </row>
    <row r="465" spans="1:27" hidden="1" x14ac:dyDescent="0.3">
      <c r="A465" s="22">
        <v>47</v>
      </c>
      <c r="B465" s="23">
        <v>1840</v>
      </c>
      <c r="C465" s="24" t="s">
        <v>28</v>
      </c>
      <c r="D465" s="53" t="e">
        <f t="shared" si="43"/>
        <v>#REF!</v>
      </c>
      <c r="E465" s="34">
        <v>392165.97</v>
      </c>
      <c r="F465" s="34"/>
      <c r="G465" s="26" t="e">
        <f t="shared" si="44"/>
        <v>#REF!</v>
      </c>
      <c r="H465" s="27"/>
      <c r="I465" s="55" t="e">
        <f t="shared" si="45"/>
        <v>#REF!</v>
      </c>
      <c r="J465" s="34">
        <v>-375101.89</v>
      </c>
      <c r="K465" s="34"/>
      <c r="L465" s="26" t="e">
        <f t="shared" si="46"/>
        <v>#REF!</v>
      </c>
      <c r="M465" s="28" t="e">
        <f t="shared" si="47"/>
        <v>#REF!</v>
      </c>
      <c r="N465" s="46"/>
      <c r="O465" s="46"/>
    </row>
    <row r="466" spans="1:27" hidden="1" x14ac:dyDescent="0.3">
      <c r="A466" s="22">
        <v>47</v>
      </c>
      <c r="B466" s="23">
        <v>1845</v>
      </c>
      <c r="C466" s="24" t="s">
        <v>29</v>
      </c>
      <c r="D466" s="53" t="e">
        <f t="shared" si="43"/>
        <v>#REF!</v>
      </c>
      <c r="E466" s="34">
        <v>673927.61</v>
      </c>
      <c r="F466" s="34"/>
      <c r="G466" s="26" t="e">
        <f t="shared" si="44"/>
        <v>#REF!</v>
      </c>
      <c r="H466" s="27"/>
      <c r="I466" s="55" t="e">
        <f t="shared" si="45"/>
        <v>#REF!</v>
      </c>
      <c r="J466" s="34">
        <v>-920079.12</v>
      </c>
      <c r="K466" s="34"/>
      <c r="L466" s="26" t="e">
        <f t="shared" si="46"/>
        <v>#REF!</v>
      </c>
      <c r="M466" s="28" t="e">
        <f t="shared" si="47"/>
        <v>#REF!</v>
      </c>
      <c r="N466" s="46"/>
      <c r="O466" s="46"/>
    </row>
    <row r="467" spans="1:27" hidden="1" x14ac:dyDescent="0.3">
      <c r="A467" s="22">
        <v>47</v>
      </c>
      <c r="B467" s="23">
        <v>1850</v>
      </c>
      <c r="C467" s="24" t="s">
        <v>30</v>
      </c>
      <c r="D467" s="53" t="e">
        <f t="shared" si="43"/>
        <v>#REF!</v>
      </c>
      <c r="E467" s="34">
        <v>1137040.96</v>
      </c>
      <c r="F467" s="34"/>
      <c r="G467" s="26" t="e">
        <f t="shared" si="44"/>
        <v>#REF!</v>
      </c>
      <c r="H467" s="27"/>
      <c r="I467" s="55" t="e">
        <f t="shared" si="45"/>
        <v>#REF!</v>
      </c>
      <c r="J467" s="34">
        <v>-706782.43</v>
      </c>
      <c r="K467" s="34"/>
      <c r="L467" s="26" t="e">
        <f t="shared" si="46"/>
        <v>#REF!</v>
      </c>
      <c r="M467" s="28" t="e">
        <f t="shared" si="47"/>
        <v>#REF!</v>
      </c>
      <c r="N467" s="46"/>
      <c r="O467" s="46"/>
    </row>
    <row r="468" spans="1:27" hidden="1" x14ac:dyDescent="0.3">
      <c r="A468" s="22">
        <v>47</v>
      </c>
      <c r="B468" s="23">
        <v>1855</v>
      </c>
      <c r="C468" s="24" t="s">
        <v>31</v>
      </c>
      <c r="D468" s="53" t="e">
        <f t="shared" si="43"/>
        <v>#REF!</v>
      </c>
      <c r="E468" s="34">
        <v>506242.81</v>
      </c>
      <c r="F468" s="34"/>
      <c r="G468" s="26" t="e">
        <f t="shared" si="44"/>
        <v>#REF!</v>
      </c>
      <c r="H468" s="27"/>
      <c r="I468" s="55" t="e">
        <f t="shared" si="45"/>
        <v>#REF!</v>
      </c>
      <c r="J468" s="34">
        <v>-431399.08</v>
      </c>
      <c r="K468" s="34"/>
      <c r="L468" s="26" t="e">
        <f t="shared" si="46"/>
        <v>#REF!</v>
      </c>
      <c r="M468" s="28" t="e">
        <f t="shared" si="47"/>
        <v>#REF!</v>
      </c>
      <c r="N468" s="46"/>
      <c r="O468" s="46"/>
    </row>
    <row r="469" spans="1:27" hidden="1" x14ac:dyDescent="0.3">
      <c r="A469" s="22">
        <v>47</v>
      </c>
      <c r="B469" s="23">
        <v>1860</v>
      </c>
      <c r="C469" s="24" t="s">
        <v>32</v>
      </c>
      <c r="D469" s="53" t="e">
        <f t="shared" si="43"/>
        <v>#REF!</v>
      </c>
      <c r="E469" s="34">
        <v>79212.25</v>
      </c>
      <c r="F469" s="34"/>
      <c r="G469" s="26" t="e">
        <f t="shared" si="44"/>
        <v>#REF!</v>
      </c>
      <c r="H469" s="27"/>
      <c r="I469" s="55" t="e">
        <f t="shared" si="45"/>
        <v>#REF!</v>
      </c>
      <c r="J469" s="34">
        <v>-126376.48</v>
      </c>
      <c r="K469" s="34"/>
      <c r="L469" s="26" t="e">
        <f t="shared" si="46"/>
        <v>#REF!</v>
      </c>
      <c r="M469" s="28" t="e">
        <f t="shared" si="47"/>
        <v>#REF!</v>
      </c>
      <c r="N469" s="46"/>
      <c r="O469" s="46"/>
    </row>
    <row r="470" spans="1:27" s="29" customFormat="1" hidden="1" x14ac:dyDescent="0.3">
      <c r="A470" s="22">
        <v>47</v>
      </c>
      <c r="B470" s="23">
        <v>1860</v>
      </c>
      <c r="C470" s="24" t="s">
        <v>33</v>
      </c>
      <c r="D470" s="53" t="e">
        <f t="shared" si="43"/>
        <v>#REF!</v>
      </c>
      <c r="E470" s="34">
        <v>243870.81</v>
      </c>
      <c r="F470" s="34">
        <v>-230247.92</v>
      </c>
      <c r="G470" s="26" t="e">
        <f t="shared" si="44"/>
        <v>#REF!</v>
      </c>
      <c r="H470" s="27"/>
      <c r="I470" s="55" t="e">
        <f t="shared" si="45"/>
        <v>#REF!</v>
      </c>
      <c r="J470" s="34">
        <v>-516731.31</v>
      </c>
      <c r="K470" s="34">
        <v>47633.77</v>
      </c>
      <c r="L470" s="26" t="e">
        <f t="shared" si="46"/>
        <v>#REF!</v>
      </c>
      <c r="M470" s="28" t="e">
        <f t="shared" si="47"/>
        <v>#REF!</v>
      </c>
      <c r="N470" s="46"/>
      <c r="O470" s="46"/>
      <c r="S470"/>
      <c r="T470"/>
      <c r="U470"/>
      <c r="V470"/>
      <c r="W470"/>
      <c r="X470"/>
      <c r="Y470"/>
      <c r="Z470"/>
      <c r="AA470"/>
    </row>
    <row r="471" spans="1:27" s="29" customFormat="1" hidden="1" x14ac:dyDescent="0.3">
      <c r="A471" s="22" t="s">
        <v>19</v>
      </c>
      <c r="B471" s="23">
        <v>1905</v>
      </c>
      <c r="C471" s="24" t="s">
        <v>20</v>
      </c>
      <c r="D471" s="53" t="e">
        <f t="shared" si="43"/>
        <v>#REF!</v>
      </c>
      <c r="E471" s="34"/>
      <c r="F471" s="34"/>
      <c r="G471" s="26" t="e">
        <f t="shared" si="44"/>
        <v>#REF!</v>
      </c>
      <c r="H471" s="27"/>
      <c r="I471" s="55" t="e">
        <f t="shared" si="45"/>
        <v>#REF!</v>
      </c>
      <c r="J471" s="34"/>
      <c r="K471" s="34"/>
      <c r="L471" s="26" t="e">
        <f t="shared" si="46"/>
        <v>#REF!</v>
      </c>
      <c r="M471" s="28" t="e">
        <f t="shared" si="47"/>
        <v>#REF!</v>
      </c>
      <c r="N471" s="46"/>
      <c r="O471" s="46"/>
      <c r="S471"/>
      <c r="T471"/>
      <c r="U471"/>
      <c r="V471"/>
      <c r="W471"/>
      <c r="X471"/>
      <c r="Y471"/>
      <c r="Z471"/>
      <c r="AA471"/>
    </row>
    <row r="472" spans="1:27" s="29" customFormat="1" hidden="1" x14ac:dyDescent="0.3">
      <c r="A472" s="22">
        <v>47</v>
      </c>
      <c r="B472" s="23">
        <v>1908</v>
      </c>
      <c r="C472" s="24" t="s">
        <v>34</v>
      </c>
      <c r="D472" s="53" t="e">
        <f t="shared" si="43"/>
        <v>#REF!</v>
      </c>
      <c r="E472" s="34"/>
      <c r="F472" s="34"/>
      <c r="G472" s="26" t="e">
        <f t="shared" si="44"/>
        <v>#REF!</v>
      </c>
      <c r="H472" s="27"/>
      <c r="I472" s="55" t="e">
        <f t="shared" si="45"/>
        <v>#REF!</v>
      </c>
      <c r="J472" s="34">
        <v>-9083.69</v>
      </c>
      <c r="K472" s="34"/>
      <c r="L472" s="26" t="e">
        <f t="shared" si="46"/>
        <v>#REF!</v>
      </c>
      <c r="M472" s="28" t="e">
        <f t="shared" si="47"/>
        <v>#REF!</v>
      </c>
      <c r="N472" s="46"/>
      <c r="O472" s="46"/>
      <c r="S472"/>
      <c r="T472"/>
      <c r="U472"/>
      <c r="V472"/>
      <c r="W472"/>
      <c r="X472"/>
      <c r="Y472"/>
      <c r="Z472"/>
      <c r="AA472"/>
    </row>
    <row r="473" spans="1:27" s="29" customFormat="1" hidden="1" x14ac:dyDescent="0.3">
      <c r="A473" s="22">
        <v>13</v>
      </c>
      <c r="B473" s="23">
        <v>1910</v>
      </c>
      <c r="C473" s="24" t="s">
        <v>22</v>
      </c>
      <c r="D473" s="53" t="e">
        <f t="shared" si="43"/>
        <v>#REF!</v>
      </c>
      <c r="E473" s="34">
        <v>129820.84</v>
      </c>
      <c r="F473" s="34"/>
      <c r="G473" s="26" t="e">
        <f t="shared" si="44"/>
        <v>#REF!</v>
      </c>
      <c r="H473" s="27"/>
      <c r="I473" s="55" t="e">
        <f t="shared" si="45"/>
        <v>#REF!</v>
      </c>
      <c r="J473" s="34">
        <v>-109642.17</v>
      </c>
      <c r="K473" s="34"/>
      <c r="L473" s="26" t="e">
        <f t="shared" si="46"/>
        <v>#REF!</v>
      </c>
      <c r="M473" s="28" t="e">
        <f t="shared" si="47"/>
        <v>#REF!</v>
      </c>
      <c r="N473" s="46"/>
      <c r="O473" s="46"/>
      <c r="S473"/>
      <c r="T473"/>
      <c r="U473"/>
      <c r="V473"/>
      <c r="W473"/>
      <c r="X473"/>
      <c r="Y473"/>
      <c r="Z473"/>
      <c r="AA473"/>
    </row>
    <row r="474" spans="1:27" s="29" customFormat="1" ht="26.4" hidden="1" x14ac:dyDescent="0.3">
      <c r="A474" s="22">
        <v>8</v>
      </c>
      <c r="B474" s="23">
        <v>1915</v>
      </c>
      <c r="C474" s="24" t="s">
        <v>35</v>
      </c>
      <c r="D474" s="53" t="e">
        <f t="shared" si="43"/>
        <v>#REF!</v>
      </c>
      <c r="E474" s="34">
        <v>598</v>
      </c>
      <c r="F474" s="34">
        <v>-341.28</v>
      </c>
      <c r="G474" s="26" t="e">
        <f t="shared" si="44"/>
        <v>#REF!</v>
      </c>
      <c r="H474" s="27"/>
      <c r="I474" s="55" t="e">
        <f t="shared" si="45"/>
        <v>#REF!</v>
      </c>
      <c r="J474" s="34">
        <v>-24770.68</v>
      </c>
      <c r="K474" s="34">
        <v>341.28</v>
      </c>
      <c r="L474" s="26" t="e">
        <f t="shared" si="46"/>
        <v>#REF!</v>
      </c>
      <c r="M474" s="28" t="e">
        <f t="shared" si="47"/>
        <v>#REF!</v>
      </c>
      <c r="N474" s="46"/>
      <c r="O474" s="46"/>
      <c r="S474"/>
      <c r="T474"/>
      <c r="U474"/>
      <c r="V474"/>
      <c r="W474"/>
      <c r="X474"/>
      <c r="Y474"/>
      <c r="Z474"/>
      <c r="AA474"/>
    </row>
    <row r="475" spans="1:27" s="29" customFormat="1" ht="26.4" hidden="1" x14ac:dyDescent="0.3">
      <c r="A475" s="22">
        <v>8</v>
      </c>
      <c r="B475" s="23">
        <v>1915</v>
      </c>
      <c r="C475" s="24" t="s">
        <v>36</v>
      </c>
      <c r="D475" s="53" t="e">
        <f t="shared" si="43"/>
        <v>#REF!</v>
      </c>
      <c r="E475" s="34"/>
      <c r="F475" s="34"/>
      <c r="G475" s="26" t="e">
        <f t="shared" si="44"/>
        <v>#REF!</v>
      </c>
      <c r="H475" s="27"/>
      <c r="I475" s="55" t="e">
        <f t="shared" si="45"/>
        <v>#REF!</v>
      </c>
      <c r="J475" s="34"/>
      <c r="K475" s="34"/>
      <c r="L475" s="26" t="e">
        <f t="shared" si="46"/>
        <v>#REF!</v>
      </c>
      <c r="M475" s="28" t="e">
        <f t="shared" si="47"/>
        <v>#REF!</v>
      </c>
      <c r="N475" s="46"/>
      <c r="O475" s="46"/>
      <c r="S475"/>
      <c r="T475"/>
      <c r="U475"/>
      <c r="V475"/>
      <c r="W475"/>
      <c r="X475"/>
      <c r="Y475"/>
      <c r="Z475"/>
      <c r="AA475"/>
    </row>
    <row r="476" spans="1:27" s="29" customFormat="1" hidden="1" x14ac:dyDescent="0.3">
      <c r="A476" s="22">
        <v>10</v>
      </c>
      <c r="B476" s="23">
        <v>1920</v>
      </c>
      <c r="C476" s="24" t="s">
        <v>37</v>
      </c>
      <c r="D476" s="53" t="e">
        <f t="shared" si="43"/>
        <v>#REF!</v>
      </c>
      <c r="E476" s="34">
        <v>20702.52</v>
      </c>
      <c r="F476" s="34"/>
      <c r="G476" s="26" t="e">
        <f t="shared" si="44"/>
        <v>#REF!</v>
      </c>
      <c r="H476" s="27"/>
      <c r="I476" s="55" t="e">
        <f t="shared" si="45"/>
        <v>#REF!</v>
      </c>
      <c r="J476" s="34">
        <v>-89101.39</v>
      </c>
      <c r="K476" s="34"/>
      <c r="L476" s="26" t="e">
        <f t="shared" si="46"/>
        <v>#REF!</v>
      </c>
      <c r="M476" s="28" t="e">
        <f t="shared" si="47"/>
        <v>#REF!</v>
      </c>
      <c r="N476" s="46"/>
      <c r="O476" s="46"/>
      <c r="S476"/>
      <c r="T476"/>
      <c r="U476"/>
      <c r="V476"/>
      <c r="W476"/>
      <c r="X476"/>
      <c r="Y476"/>
      <c r="Z476"/>
      <c r="AA476"/>
    </row>
    <row r="477" spans="1:27" s="29" customFormat="1" ht="26.4" hidden="1" x14ac:dyDescent="0.3">
      <c r="A477" s="22">
        <v>45</v>
      </c>
      <c r="B477" s="23">
        <v>1920</v>
      </c>
      <c r="C477" s="24" t="s">
        <v>38</v>
      </c>
      <c r="D477" s="53" t="e">
        <f t="shared" si="43"/>
        <v>#REF!</v>
      </c>
      <c r="E477" s="34"/>
      <c r="F477" s="34"/>
      <c r="G477" s="26" t="e">
        <f t="shared" si="44"/>
        <v>#REF!</v>
      </c>
      <c r="H477" s="27"/>
      <c r="I477" s="55" t="e">
        <f t="shared" si="45"/>
        <v>#REF!</v>
      </c>
      <c r="J477" s="34"/>
      <c r="K477" s="34"/>
      <c r="L477" s="26" t="e">
        <f t="shared" si="46"/>
        <v>#REF!</v>
      </c>
      <c r="M477" s="28" t="e">
        <f t="shared" si="47"/>
        <v>#REF!</v>
      </c>
      <c r="N477" s="46"/>
      <c r="O477" s="46"/>
      <c r="S477"/>
      <c r="T477"/>
      <c r="U477"/>
      <c r="V477"/>
      <c r="W477"/>
      <c r="X477"/>
      <c r="Y477"/>
      <c r="Z477"/>
      <c r="AA477"/>
    </row>
    <row r="478" spans="1:27" s="29" customFormat="1" ht="26.4" hidden="1" x14ac:dyDescent="0.3">
      <c r="A478" s="22">
        <v>45.1</v>
      </c>
      <c r="B478" s="23">
        <v>1920</v>
      </c>
      <c r="C478" s="24" t="s">
        <v>39</v>
      </c>
      <c r="D478" s="53" t="e">
        <f t="shared" si="43"/>
        <v>#REF!</v>
      </c>
      <c r="E478" s="34"/>
      <c r="F478" s="34"/>
      <c r="G478" s="26" t="e">
        <f t="shared" si="44"/>
        <v>#REF!</v>
      </c>
      <c r="H478" s="27"/>
      <c r="I478" s="55" t="e">
        <f t="shared" si="45"/>
        <v>#REF!</v>
      </c>
      <c r="J478" s="34"/>
      <c r="K478" s="34"/>
      <c r="L478" s="26" t="e">
        <f t="shared" si="46"/>
        <v>#REF!</v>
      </c>
      <c r="M478" s="28" t="e">
        <f t="shared" si="47"/>
        <v>#REF!</v>
      </c>
      <c r="N478" s="46"/>
      <c r="O478" s="46"/>
      <c r="S478"/>
      <c r="T478"/>
      <c r="U478"/>
      <c r="V478"/>
      <c r="W478"/>
      <c r="X478"/>
      <c r="Y478"/>
      <c r="Z478"/>
      <c r="AA478"/>
    </row>
    <row r="479" spans="1:27" s="29" customFormat="1" hidden="1" x14ac:dyDescent="0.3">
      <c r="A479" s="22">
        <v>10</v>
      </c>
      <c r="B479" s="23">
        <v>1930</v>
      </c>
      <c r="C479" s="24" t="s">
        <v>40</v>
      </c>
      <c r="D479" s="53" t="e">
        <f t="shared" si="43"/>
        <v>#REF!</v>
      </c>
      <c r="E479" s="34">
        <v>35830.75</v>
      </c>
      <c r="F479" s="34">
        <v>-32309.68</v>
      </c>
      <c r="G479" s="26" t="e">
        <f t="shared" si="44"/>
        <v>#REF!</v>
      </c>
      <c r="H479" s="27"/>
      <c r="I479" s="55" t="e">
        <f t="shared" si="45"/>
        <v>#REF!</v>
      </c>
      <c r="J479" s="34">
        <v>-257459.99</v>
      </c>
      <c r="K479" s="34"/>
      <c r="L479" s="26" t="e">
        <f t="shared" si="46"/>
        <v>#REF!</v>
      </c>
      <c r="M479" s="28" t="e">
        <f t="shared" si="47"/>
        <v>#REF!</v>
      </c>
      <c r="N479" s="46"/>
      <c r="O479" s="46"/>
      <c r="S479"/>
      <c r="T479"/>
      <c r="U479"/>
      <c r="V479"/>
      <c r="W479"/>
      <c r="X479"/>
      <c r="Y479"/>
      <c r="Z479"/>
      <c r="AA479"/>
    </row>
    <row r="480" spans="1:27" s="29" customFormat="1" hidden="1" x14ac:dyDescent="0.3">
      <c r="A480" s="22">
        <v>8</v>
      </c>
      <c r="B480" s="23">
        <v>1935</v>
      </c>
      <c r="C480" s="24" t="s">
        <v>41</v>
      </c>
      <c r="D480" s="53" t="e">
        <f t="shared" si="43"/>
        <v>#REF!</v>
      </c>
      <c r="E480" s="34">
        <v>972.52</v>
      </c>
      <c r="F480" s="34"/>
      <c r="G480" s="26" t="e">
        <f t="shared" si="44"/>
        <v>#REF!</v>
      </c>
      <c r="H480" s="27"/>
      <c r="I480" s="55" t="e">
        <f t="shared" si="45"/>
        <v>#REF!</v>
      </c>
      <c r="J480" s="34">
        <v>-5086.54</v>
      </c>
      <c r="K480" s="34"/>
      <c r="L480" s="26" t="e">
        <f t="shared" si="46"/>
        <v>#REF!</v>
      </c>
      <c r="M480" s="28" t="e">
        <f t="shared" si="47"/>
        <v>#REF!</v>
      </c>
      <c r="N480" s="46"/>
      <c r="O480" s="46"/>
      <c r="S480"/>
      <c r="T480"/>
      <c r="U480"/>
      <c r="V480"/>
      <c r="W480"/>
      <c r="X480"/>
      <c r="Y480"/>
      <c r="Z480"/>
      <c r="AA480"/>
    </row>
    <row r="481" spans="1:27" s="29" customFormat="1" hidden="1" x14ac:dyDescent="0.3">
      <c r="A481" s="22">
        <v>8</v>
      </c>
      <c r="B481" s="23">
        <v>1940</v>
      </c>
      <c r="C481" s="24" t="s">
        <v>42</v>
      </c>
      <c r="D481" s="53" t="e">
        <f t="shared" si="43"/>
        <v>#REF!</v>
      </c>
      <c r="E481" s="34">
        <v>17926.3</v>
      </c>
      <c r="F481" s="34">
        <v>-200.02</v>
      </c>
      <c r="G481" s="26" t="e">
        <f t="shared" si="44"/>
        <v>#REF!</v>
      </c>
      <c r="H481" s="27"/>
      <c r="I481" s="55" t="e">
        <f t="shared" si="45"/>
        <v>#REF!</v>
      </c>
      <c r="J481" s="34">
        <v>-23771.31</v>
      </c>
      <c r="K481" s="34">
        <v>200.02</v>
      </c>
      <c r="L481" s="26" t="e">
        <f t="shared" si="46"/>
        <v>#REF!</v>
      </c>
      <c r="M481" s="28" t="e">
        <f t="shared" si="47"/>
        <v>#REF!</v>
      </c>
      <c r="N481" s="46"/>
      <c r="O481" s="46"/>
      <c r="S481"/>
      <c r="T481"/>
      <c r="U481"/>
      <c r="V481"/>
      <c r="W481"/>
      <c r="X481"/>
      <c r="Y481"/>
      <c r="Z481"/>
      <c r="AA481"/>
    </row>
    <row r="482" spans="1:27" s="29" customFormat="1" hidden="1" x14ac:dyDescent="0.3">
      <c r="A482" s="22">
        <v>8</v>
      </c>
      <c r="B482" s="23">
        <v>1945</v>
      </c>
      <c r="C482" s="24" t="s">
        <v>43</v>
      </c>
      <c r="D482" s="53" t="e">
        <f t="shared" si="43"/>
        <v>#REF!</v>
      </c>
      <c r="E482" s="34">
        <v>995.95</v>
      </c>
      <c r="F482" s="34"/>
      <c r="G482" s="26" t="e">
        <f t="shared" si="44"/>
        <v>#REF!</v>
      </c>
      <c r="H482" s="27"/>
      <c r="I482" s="55" t="e">
        <f t="shared" si="45"/>
        <v>#REF!</v>
      </c>
      <c r="J482" s="34">
        <v>-6827.64</v>
      </c>
      <c r="K482" s="34"/>
      <c r="L482" s="26" t="e">
        <f t="shared" si="46"/>
        <v>#REF!</v>
      </c>
      <c r="M482" s="28" t="e">
        <f t="shared" si="47"/>
        <v>#REF!</v>
      </c>
      <c r="N482" s="46"/>
      <c r="O482" s="46"/>
      <c r="S482"/>
      <c r="T482"/>
      <c r="U482"/>
      <c r="V482"/>
      <c r="W482"/>
      <c r="X482"/>
      <c r="Y482"/>
      <c r="Z482"/>
      <c r="AA482"/>
    </row>
    <row r="483" spans="1:27" s="29" customFormat="1" hidden="1" x14ac:dyDescent="0.3">
      <c r="A483" s="22">
        <v>8</v>
      </c>
      <c r="B483" s="23">
        <v>1950</v>
      </c>
      <c r="C483" s="24" t="s">
        <v>44</v>
      </c>
      <c r="D483" s="53" t="e">
        <f t="shared" si="43"/>
        <v>#REF!</v>
      </c>
      <c r="E483" s="34"/>
      <c r="F483" s="34"/>
      <c r="G483" s="26" t="e">
        <f t="shared" si="44"/>
        <v>#REF!</v>
      </c>
      <c r="H483" s="27"/>
      <c r="I483" s="55" t="e">
        <f t="shared" si="45"/>
        <v>#REF!</v>
      </c>
      <c r="J483" s="34"/>
      <c r="K483" s="34"/>
      <c r="L483" s="26" t="e">
        <f t="shared" si="46"/>
        <v>#REF!</v>
      </c>
      <c r="M483" s="28" t="e">
        <f t="shared" si="47"/>
        <v>#REF!</v>
      </c>
      <c r="N483" s="46"/>
      <c r="O483" s="46"/>
      <c r="S483"/>
      <c r="T483"/>
      <c r="U483"/>
      <c r="V483"/>
      <c r="W483"/>
      <c r="X483"/>
      <c r="Y483"/>
      <c r="Z483"/>
      <c r="AA483"/>
    </row>
    <row r="484" spans="1:27" s="29" customFormat="1" hidden="1" x14ac:dyDescent="0.3">
      <c r="A484" s="22">
        <v>8</v>
      </c>
      <c r="B484" s="23">
        <v>1955</v>
      </c>
      <c r="C484" s="24" t="s">
        <v>45</v>
      </c>
      <c r="D484" s="53" t="e">
        <f t="shared" si="43"/>
        <v>#REF!</v>
      </c>
      <c r="E484" s="34"/>
      <c r="F484" s="34"/>
      <c r="G484" s="26" t="e">
        <f t="shared" si="44"/>
        <v>#REF!</v>
      </c>
      <c r="H484" s="27"/>
      <c r="I484" s="55" t="e">
        <f t="shared" si="45"/>
        <v>#REF!</v>
      </c>
      <c r="J484" s="34"/>
      <c r="K484" s="34"/>
      <c r="L484" s="26" t="e">
        <f t="shared" si="46"/>
        <v>#REF!</v>
      </c>
      <c r="M484" s="28" t="e">
        <f t="shared" si="47"/>
        <v>#REF!</v>
      </c>
      <c r="N484" s="46"/>
      <c r="O484" s="46"/>
      <c r="S484"/>
      <c r="T484"/>
      <c r="U484"/>
      <c r="V484"/>
      <c r="W484"/>
      <c r="X484"/>
      <c r="Y484"/>
      <c r="Z484"/>
      <c r="AA484"/>
    </row>
    <row r="485" spans="1:27" s="29" customFormat="1" ht="26.4" hidden="1" x14ac:dyDescent="0.3">
      <c r="A485" s="22">
        <v>8</v>
      </c>
      <c r="B485" s="23">
        <v>1955</v>
      </c>
      <c r="C485" s="24" t="s">
        <v>46</v>
      </c>
      <c r="D485" s="53" t="e">
        <f t="shared" si="43"/>
        <v>#REF!</v>
      </c>
      <c r="E485" s="34"/>
      <c r="F485" s="34"/>
      <c r="G485" s="26" t="e">
        <f t="shared" si="44"/>
        <v>#REF!</v>
      </c>
      <c r="H485" s="27"/>
      <c r="I485" s="55" t="e">
        <f t="shared" si="45"/>
        <v>#REF!</v>
      </c>
      <c r="J485" s="34"/>
      <c r="K485" s="34"/>
      <c r="L485" s="26" t="e">
        <f t="shared" si="46"/>
        <v>#REF!</v>
      </c>
      <c r="M485" s="28" t="e">
        <f t="shared" si="47"/>
        <v>#REF!</v>
      </c>
      <c r="N485" s="46"/>
      <c r="O485" s="46"/>
      <c r="S485"/>
      <c r="T485"/>
      <c r="U485"/>
      <c r="V485"/>
      <c r="W485"/>
      <c r="X485"/>
      <c r="Y485"/>
      <c r="Z485"/>
      <c r="AA485"/>
    </row>
    <row r="486" spans="1:27" s="29" customFormat="1" hidden="1" x14ac:dyDescent="0.3">
      <c r="A486" s="22">
        <v>8</v>
      </c>
      <c r="B486" s="23">
        <v>1960</v>
      </c>
      <c r="C486" s="24" t="s">
        <v>47</v>
      </c>
      <c r="D486" s="53" t="e">
        <f t="shared" si="43"/>
        <v>#REF!</v>
      </c>
      <c r="E486" s="34"/>
      <c r="F486" s="34"/>
      <c r="G486" s="26" t="e">
        <f t="shared" si="44"/>
        <v>#REF!</v>
      </c>
      <c r="H486" s="27"/>
      <c r="I486" s="55" t="e">
        <f t="shared" si="45"/>
        <v>#REF!</v>
      </c>
      <c r="J486" s="34"/>
      <c r="K486" s="34"/>
      <c r="L486" s="26" t="e">
        <f t="shared" si="46"/>
        <v>#REF!</v>
      </c>
      <c r="M486" s="28" t="e">
        <f t="shared" si="47"/>
        <v>#REF!</v>
      </c>
      <c r="N486" s="46"/>
      <c r="O486" s="46"/>
      <c r="S486"/>
      <c r="T486"/>
      <c r="U486"/>
      <c r="V486"/>
      <c r="W486"/>
      <c r="X486"/>
      <c r="Y486"/>
      <c r="Z486"/>
      <c r="AA486"/>
    </row>
    <row r="487" spans="1:27" s="29" customFormat="1" ht="26.4" hidden="1" x14ac:dyDescent="0.3">
      <c r="A487" s="31">
        <v>47</v>
      </c>
      <c r="B487" s="23">
        <v>1970</v>
      </c>
      <c r="C487" s="24" t="s">
        <v>48</v>
      </c>
      <c r="D487" s="53" t="e">
        <f t="shared" si="43"/>
        <v>#REF!</v>
      </c>
      <c r="E487" s="34"/>
      <c r="F487" s="34"/>
      <c r="G487" s="26" t="e">
        <f t="shared" si="44"/>
        <v>#REF!</v>
      </c>
      <c r="H487" s="27"/>
      <c r="I487" s="55" t="e">
        <f t="shared" si="45"/>
        <v>#REF!</v>
      </c>
      <c r="J487" s="34"/>
      <c r="K487" s="34"/>
      <c r="L487" s="26" t="e">
        <f t="shared" si="46"/>
        <v>#REF!</v>
      </c>
      <c r="M487" s="28" t="e">
        <f t="shared" si="47"/>
        <v>#REF!</v>
      </c>
      <c r="N487" s="46"/>
      <c r="O487" s="46"/>
      <c r="S487"/>
      <c r="T487"/>
      <c r="U487"/>
      <c r="V487"/>
      <c r="W487"/>
      <c r="X487"/>
      <c r="Y487"/>
      <c r="Z487"/>
      <c r="AA487"/>
    </row>
    <row r="488" spans="1:27" s="29" customFormat="1" ht="26.4" hidden="1" x14ac:dyDescent="0.3">
      <c r="A488" s="22">
        <v>47</v>
      </c>
      <c r="B488" s="23">
        <v>1975</v>
      </c>
      <c r="C488" s="24" t="s">
        <v>49</v>
      </c>
      <c r="D488" s="53" t="e">
        <f t="shared" si="43"/>
        <v>#REF!</v>
      </c>
      <c r="E488" s="34"/>
      <c r="F488" s="34"/>
      <c r="G488" s="26" t="e">
        <f t="shared" si="44"/>
        <v>#REF!</v>
      </c>
      <c r="H488" s="27"/>
      <c r="I488" s="55" t="e">
        <f t="shared" si="45"/>
        <v>#REF!</v>
      </c>
      <c r="J488" s="34"/>
      <c r="K488" s="34"/>
      <c r="L488" s="26" t="e">
        <f t="shared" si="46"/>
        <v>#REF!</v>
      </c>
      <c r="M488" s="28" t="e">
        <f t="shared" si="47"/>
        <v>#REF!</v>
      </c>
      <c r="N488" s="46"/>
      <c r="O488" s="46"/>
      <c r="S488"/>
      <c r="T488"/>
      <c r="U488"/>
      <c r="V488"/>
      <c r="W488"/>
      <c r="X488"/>
      <c r="Y488"/>
      <c r="Z488"/>
      <c r="AA488"/>
    </row>
    <row r="489" spans="1:27" s="29" customFormat="1" hidden="1" x14ac:dyDescent="0.3">
      <c r="A489" s="22">
        <v>47</v>
      </c>
      <c r="B489" s="23">
        <v>1980</v>
      </c>
      <c r="C489" s="24" t="s">
        <v>50</v>
      </c>
      <c r="D489" s="53" t="e">
        <f t="shared" si="43"/>
        <v>#REF!</v>
      </c>
      <c r="E489" s="34"/>
      <c r="F489" s="34"/>
      <c r="G489" s="26" t="e">
        <f t="shared" si="44"/>
        <v>#REF!</v>
      </c>
      <c r="H489" s="27"/>
      <c r="I489" s="55" t="e">
        <f t="shared" si="45"/>
        <v>#REF!</v>
      </c>
      <c r="J489" s="34">
        <v>-12747.05</v>
      </c>
      <c r="K489" s="34"/>
      <c r="L489" s="26" t="e">
        <f t="shared" si="46"/>
        <v>#REF!</v>
      </c>
      <c r="M489" s="28" t="e">
        <f t="shared" si="47"/>
        <v>#REF!</v>
      </c>
      <c r="N489" s="46"/>
      <c r="O489" s="46"/>
      <c r="S489"/>
      <c r="T489"/>
      <c r="U489"/>
      <c r="V489"/>
      <c r="W489"/>
      <c r="X489"/>
      <c r="Y489"/>
      <c r="Z489"/>
      <c r="AA489"/>
    </row>
    <row r="490" spans="1:27" s="29" customFormat="1" hidden="1" x14ac:dyDescent="0.3">
      <c r="A490" s="22">
        <v>47</v>
      </c>
      <c r="B490" s="23">
        <v>1985</v>
      </c>
      <c r="C490" s="24" t="s">
        <v>51</v>
      </c>
      <c r="D490" s="53" t="e">
        <f t="shared" si="43"/>
        <v>#REF!</v>
      </c>
      <c r="E490" s="34"/>
      <c r="F490" s="34"/>
      <c r="G490" s="26" t="e">
        <f t="shared" si="44"/>
        <v>#REF!</v>
      </c>
      <c r="H490" s="27"/>
      <c r="I490" s="55" t="e">
        <f t="shared" si="45"/>
        <v>#REF!</v>
      </c>
      <c r="J490" s="34"/>
      <c r="K490" s="34"/>
      <c r="L490" s="26" t="e">
        <f t="shared" si="46"/>
        <v>#REF!</v>
      </c>
      <c r="M490" s="28" t="e">
        <f t="shared" si="47"/>
        <v>#REF!</v>
      </c>
      <c r="N490" s="46"/>
      <c r="O490" s="46"/>
      <c r="S490"/>
      <c r="T490"/>
      <c r="U490"/>
      <c r="V490"/>
      <c r="W490"/>
      <c r="X490"/>
      <c r="Y490"/>
      <c r="Z490"/>
      <c r="AA490"/>
    </row>
    <row r="491" spans="1:27" s="29" customFormat="1" hidden="1" x14ac:dyDescent="0.3">
      <c r="A491" s="31">
        <v>47</v>
      </c>
      <c r="B491" s="23">
        <v>1990</v>
      </c>
      <c r="C491" s="32" t="s">
        <v>52</v>
      </c>
      <c r="D491" s="53" t="e">
        <f t="shared" si="43"/>
        <v>#REF!</v>
      </c>
      <c r="E491" s="34"/>
      <c r="F491" s="34"/>
      <c r="G491" s="26" t="e">
        <f t="shared" si="44"/>
        <v>#REF!</v>
      </c>
      <c r="H491" s="27"/>
      <c r="I491" s="55" t="e">
        <f t="shared" si="45"/>
        <v>#REF!</v>
      </c>
      <c r="J491" s="34"/>
      <c r="K491" s="34"/>
      <c r="L491" s="26" t="e">
        <f t="shared" si="46"/>
        <v>#REF!</v>
      </c>
      <c r="M491" s="28" t="e">
        <f t="shared" si="47"/>
        <v>#REF!</v>
      </c>
      <c r="N491" s="46"/>
      <c r="O491" s="46"/>
      <c r="S491"/>
      <c r="T491"/>
      <c r="U491"/>
      <c r="V491"/>
      <c r="W491"/>
      <c r="X491"/>
      <c r="Y491"/>
      <c r="Z491"/>
      <c r="AA491"/>
    </row>
    <row r="492" spans="1:27" s="29" customFormat="1" hidden="1" x14ac:dyDescent="0.3">
      <c r="A492" s="22">
        <v>47</v>
      </c>
      <c r="B492" s="23">
        <v>1995</v>
      </c>
      <c r="C492" s="24" t="s">
        <v>53</v>
      </c>
      <c r="D492" s="53" t="e">
        <f t="shared" si="43"/>
        <v>#REF!</v>
      </c>
      <c r="E492" s="34">
        <v>-1826732</v>
      </c>
      <c r="F492" s="34"/>
      <c r="G492" s="26" t="e">
        <f t="shared" si="44"/>
        <v>#REF!</v>
      </c>
      <c r="H492" s="27"/>
      <c r="I492" s="55" t="e">
        <f t="shared" si="45"/>
        <v>#REF!</v>
      </c>
      <c r="J492" s="34">
        <v>1244746.18</v>
      </c>
      <c r="K492" s="34"/>
      <c r="L492" s="26" t="e">
        <f t="shared" si="46"/>
        <v>#REF!</v>
      </c>
      <c r="M492" s="28" t="e">
        <f t="shared" si="47"/>
        <v>#REF!</v>
      </c>
      <c r="N492" s="46"/>
      <c r="O492" s="46"/>
      <c r="S492"/>
      <c r="T492"/>
      <c r="U492"/>
      <c r="V492"/>
      <c r="W492"/>
      <c r="X492"/>
      <c r="Y492"/>
      <c r="Z492"/>
      <c r="AA492"/>
    </row>
    <row r="493" spans="1:27" s="29" customFormat="1" ht="15.6" hidden="1" x14ac:dyDescent="0.3">
      <c r="A493" s="22">
        <v>47</v>
      </c>
      <c r="B493" s="23">
        <v>2440</v>
      </c>
      <c r="C493" s="24" t="s">
        <v>62</v>
      </c>
      <c r="D493" s="53" t="e">
        <f t="shared" si="43"/>
        <v>#REF!</v>
      </c>
      <c r="E493" s="34"/>
      <c r="F493" s="34"/>
      <c r="G493" s="26" t="e">
        <f t="shared" si="44"/>
        <v>#REF!</v>
      </c>
      <c r="H493"/>
      <c r="I493" s="55" t="e">
        <f t="shared" si="45"/>
        <v>#REF!</v>
      </c>
      <c r="J493" s="34"/>
      <c r="K493" s="34"/>
      <c r="L493" s="26" t="e">
        <f t="shared" si="46"/>
        <v>#REF!</v>
      </c>
      <c r="M493" s="28" t="e">
        <f t="shared" si="47"/>
        <v>#REF!</v>
      </c>
      <c r="N493" s="46"/>
      <c r="O493" s="46"/>
      <c r="S493"/>
      <c r="T493"/>
      <c r="U493"/>
      <c r="V493"/>
      <c r="W493"/>
      <c r="X493"/>
      <c r="Y493"/>
      <c r="Z493"/>
      <c r="AA493"/>
    </row>
    <row r="494" spans="1:27" s="29" customFormat="1" hidden="1" x14ac:dyDescent="0.3">
      <c r="A494" s="35"/>
      <c r="B494" s="35"/>
      <c r="C494" s="36"/>
      <c r="D494" s="53" t="e">
        <f t="shared" si="43"/>
        <v>#REF!</v>
      </c>
      <c r="E494" s="34"/>
      <c r="F494" s="34"/>
      <c r="G494" s="26" t="e">
        <f t="shared" si="44"/>
        <v>#REF!</v>
      </c>
      <c r="H494"/>
      <c r="I494" s="55" t="e">
        <f t="shared" si="45"/>
        <v>#REF!</v>
      </c>
      <c r="J494" s="34"/>
      <c r="K494" s="34"/>
      <c r="L494" s="26" t="e">
        <f t="shared" si="46"/>
        <v>#REF!</v>
      </c>
      <c r="M494" s="28" t="e">
        <f t="shared" si="47"/>
        <v>#REF!</v>
      </c>
      <c r="N494" s="46"/>
      <c r="O494" s="46"/>
      <c r="S494"/>
      <c r="T494"/>
      <c r="U494"/>
      <c r="V494"/>
      <c r="W494"/>
      <c r="X494"/>
      <c r="Y494"/>
      <c r="Z494"/>
      <c r="AA494"/>
    </row>
    <row r="495" spans="1:27" s="29" customFormat="1" hidden="1" x14ac:dyDescent="0.3">
      <c r="A495" s="35"/>
      <c r="B495" s="35"/>
      <c r="C495" s="37" t="s">
        <v>55</v>
      </c>
      <c r="D495" s="38" t="e">
        <f>SUM(D455:D494)</f>
        <v>#REF!</v>
      </c>
      <c r="E495" s="38">
        <f>SUM(E455:E494)</f>
        <v>12859627.93</v>
      </c>
      <c r="F495" s="38">
        <f>SUM(F455:F494)</f>
        <v>-368207.66000000003</v>
      </c>
      <c r="G495" s="26" t="e">
        <f t="shared" si="44"/>
        <v>#REF!</v>
      </c>
      <c r="H495" s="38"/>
      <c r="I495" s="38" t="e">
        <f>SUM(I455:I494)</f>
        <v>#REF!</v>
      </c>
      <c r="J495" s="38">
        <f>SUM(J455:J494)</f>
        <v>-4415417.5999999996</v>
      </c>
      <c r="K495" s="38">
        <f>SUM(K455:K494)</f>
        <v>48175.069999999992</v>
      </c>
      <c r="L495" s="38" t="e">
        <f>SUM(L455:L494)</f>
        <v>#REF!</v>
      </c>
      <c r="M495" s="38" t="e">
        <f>SUM(M455:M494)</f>
        <v>#REF!</v>
      </c>
      <c r="N495" s="49"/>
      <c r="O495" s="49"/>
      <c r="S495"/>
      <c r="T495"/>
      <c r="U495"/>
      <c r="V495"/>
      <c r="W495"/>
      <c r="X495"/>
      <c r="Y495"/>
      <c r="Z495"/>
      <c r="AA495"/>
    </row>
    <row r="496" spans="1:27" s="29" customFormat="1" ht="38.4" hidden="1" x14ac:dyDescent="0.3">
      <c r="A496" s="35"/>
      <c r="B496" s="35"/>
      <c r="C496" s="39" t="s">
        <v>56</v>
      </c>
      <c r="D496" s="59"/>
      <c r="E496" s="40"/>
      <c r="F496" s="40"/>
      <c r="G496" s="26">
        <f t="shared" si="44"/>
        <v>0</v>
      </c>
      <c r="H496"/>
      <c r="I496" s="59"/>
      <c r="J496" s="40"/>
      <c r="K496" s="40"/>
      <c r="L496" s="26">
        <v>0</v>
      </c>
      <c r="M496" s="28">
        <v>0</v>
      </c>
      <c r="N496" s="46"/>
      <c r="O496" s="46"/>
      <c r="S496"/>
      <c r="T496"/>
      <c r="U496"/>
      <c r="V496"/>
      <c r="W496"/>
      <c r="X496"/>
      <c r="Y496"/>
      <c r="Z496"/>
      <c r="AA496"/>
    </row>
    <row r="497" spans="1:27" s="29" customFormat="1" ht="26.4" hidden="1" x14ac:dyDescent="0.3">
      <c r="A497" s="35"/>
      <c r="B497" s="35"/>
      <c r="C497" s="41" t="s">
        <v>57</v>
      </c>
      <c r="D497" s="59"/>
      <c r="E497" s="40"/>
      <c r="F497" s="40"/>
      <c r="G497" s="26">
        <f t="shared" si="44"/>
        <v>0</v>
      </c>
      <c r="H497"/>
      <c r="I497" s="59"/>
      <c r="J497" s="40"/>
      <c r="K497" s="40"/>
      <c r="L497" s="26">
        <v>0</v>
      </c>
      <c r="M497" s="28">
        <v>0</v>
      </c>
      <c r="N497" s="46"/>
      <c r="O497" s="46"/>
      <c r="S497"/>
      <c r="T497"/>
      <c r="U497"/>
      <c r="V497"/>
      <c r="W497"/>
      <c r="X497"/>
      <c r="Y497"/>
      <c r="Z497"/>
      <c r="AA497"/>
    </row>
    <row r="498" spans="1:27" s="29" customFormat="1" hidden="1" x14ac:dyDescent="0.3">
      <c r="A498" s="35"/>
      <c r="B498" s="35"/>
      <c r="C498" s="37" t="s">
        <v>58</v>
      </c>
      <c r="D498" s="38" t="e">
        <f>SUM(D495:D497)</f>
        <v>#REF!</v>
      </c>
      <c r="E498" s="38">
        <f>SUM(E495:E497)</f>
        <v>12859627.93</v>
      </c>
      <c r="F498" s="38">
        <f>SUM(F495:F497)</f>
        <v>-368207.66000000003</v>
      </c>
      <c r="G498" s="26" t="e">
        <f t="shared" si="44"/>
        <v>#REF!</v>
      </c>
      <c r="H498" s="38"/>
      <c r="I498" s="38" t="e">
        <f>SUM(I495:I497)</f>
        <v>#REF!</v>
      </c>
      <c r="J498" s="38">
        <f>SUM(J495:J497)</f>
        <v>-4415417.5999999996</v>
      </c>
      <c r="K498" s="38">
        <f>SUM(K495:K497)</f>
        <v>48175.069999999992</v>
      </c>
      <c r="L498" s="38" t="e">
        <f>SUM(L495:L497)</f>
        <v>#REF!</v>
      </c>
      <c r="M498" s="38" t="e">
        <f>SUM(M495:M497)</f>
        <v>#REF!</v>
      </c>
      <c r="N498" s="49"/>
      <c r="O498" s="49"/>
      <c r="S498"/>
      <c r="T498"/>
      <c r="U498"/>
      <c r="V498"/>
      <c r="W498"/>
      <c r="X498"/>
      <c r="Y498"/>
      <c r="Z498"/>
      <c r="AA498"/>
    </row>
    <row r="499" spans="1:27" s="29" customFormat="1" ht="16.2" hidden="1" x14ac:dyDescent="0.3">
      <c r="A499" s="35"/>
      <c r="B499" s="35"/>
      <c r="C499" s="42" t="s">
        <v>63</v>
      </c>
      <c r="D499" s="43"/>
      <c r="E499" s="43"/>
      <c r="F499" s="43"/>
      <c r="G499" s="43"/>
      <c r="H499" s="43"/>
      <c r="I499" s="44"/>
      <c r="J499" s="40"/>
      <c r="K499" s="6"/>
      <c r="L499" s="45"/>
      <c r="M499" s="46"/>
      <c r="N499" s="46"/>
      <c r="O499" s="46"/>
      <c r="P499" s="29">
        <f>G499+L499-M499</f>
        <v>0</v>
      </c>
      <c r="S499"/>
      <c r="T499"/>
      <c r="U499"/>
      <c r="V499"/>
      <c r="W499"/>
      <c r="X499"/>
      <c r="Y499"/>
      <c r="Z499"/>
      <c r="AA499"/>
    </row>
    <row r="500" spans="1:27" s="29" customFormat="1" hidden="1" x14ac:dyDescent="0.3">
      <c r="A500" s="35"/>
      <c r="B500" s="35"/>
      <c r="C500" s="42" t="s">
        <v>60</v>
      </c>
      <c r="D500" s="43"/>
      <c r="E500" s="43"/>
      <c r="F500" s="43"/>
      <c r="G500" s="43"/>
      <c r="H500" s="43"/>
      <c r="I500" s="44"/>
      <c r="J500" s="38">
        <f>J498+J499</f>
        <v>-4415417.5999999996</v>
      </c>
      <c r="K500" s="6"/>
      <c r="L500" s="45"/>
      <c r="M500" s="46"/>
      <c r="N500" s="46"/>
      <c r="O500" s="46"/>
      <c r="P500" s="29">
        <f>G500+L500-M500</f>
        <v>0</v>
      </c>
      <c r="S500"/>
      <c r="T500"/>
      <c r="U500"/>
      <c r="V500"/>
      <c r="W500"/>
      <c r="X500"/>
      <c r="Y500"/>
      <c r="Z500"/>
      <c r="AA500"/>
    </row>
    <row r="501" spans="1:27" s="29" customFormat="1" hidden="1" x14ac:dyDescent="0.3">
      <c r="A501"/>
      <c r="B501"/>
      <c r="C501"/>
      <c r="D501"/>
      <c r="E501"/>
      <c r="F501"/>
      <c r="G501"/>
      <c r="H501"/>
      <c r="I501"/>
      <c r="J501"/>
      <c r="K501" s="75">
        <f>+J498+K498</f>
        <v>-4367242.5299999993</v>
      </c>
      <c r="L501" s="76" t="s">
        <v>83</v>
      </c>
      <c r="M501"/>
      <c r="N501"/>
      <c r="O501"/>
      <c r="S501"/>
      <c r="T501"/>
      <c r="U501"/>
      <c r="V501"/>
      <c r="W501"/>
      <c r="X501"/>
      <c r="Y501"/>
      <c r="Z501"/>
      <c r="AA501"/>
    </row>
    <row r="502" spans="1:27" hidden="1" x14ac:dyDescent="0.3">
      <c r="E502" s="76" t="s">
        <v>83</v>
      </c>
      <c r="F502" s="75">
        <f>+E495+F495</f>
        <v>12491420.27</v>
      </c>
      <c r="I502" s="6" t="s">
        <v>73</v>
      </c>
      <c r="J502" s="6"/>
    </row>
    <row r="503" spans="1:27" hidden="1" x14ac:dyDescent="0.3">
      <c r="A503" s="35">
        <v>10</v>
      </c>
      <c r="B503" s="35"/>
      <c r="C503" s="36" t="s">
        <v>74</v>
      </c>
      <c r="I503" s="6" t="s">
        <v>74</v>
      </c>
      <c r="J503" s="6"/>
      <c r="K503" s="60"/>
    </row>
    <row r="504" spans="1:27" hidden="1" x14ac:dyDescent="0.3">
      <c r="A504" s="35">
        <v>8</v>
      </c>
      <c r="B504" s="35"/>
      <c r="C504" s="36" t="s">
        <v>41</v>
      </c>
      <c r="I504" s="6" t="s">
        <v>41</v>
      </c>
      <c r="J504" s="6"/>
      <c r="K504" s="61"/>
    </row>
    <row r="505" spans="1:27" hidden="1" x14ac:dyDescent="0.3">
      <c r="I505" s="62" t="s">
        <v>75</v>
      </c>
      <c r="K505" s="63">
        <f>J500-K503-K504</f>
        <v>-4415417.5999999996</v>
      </c>
    </row>
    <row r="506" spans="1:27" hidden="1" x14ac:dyDescent="0.3"/>
    <row r="507" spans="1:27" ht="17.399999999999999" x14ac:dyDescent="0.3">
      <c r="A507" s="2" t="s">
        <v>1</v>
      </c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47"/>
      <c r="O507" s="47"/>
    </row>
    <row r="508" spans="1:27" ht="17.399999999999999" x14ac:dyDescent="0.3">
      <c r="A508" s="2" t="s">
        <v>2</v>
      </c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47"/>
      <c r="O508" s="47"/>
    </row>
    <row r="509" spans="1:27" x14ac:dyDescent="0.3">
      <c r="E509" s="3" t="s">
        <v>3</v>
      </c>
      <c r="F509" s="73" t="s">
        <v>84</v>
      </c>
      <c r="G509" s="5"/>
      <c r="H509" s="6"/>
    </row>
    <row r="510" spans="1:27" x14ac:dyDescent="0.3">
      <c r="C510" s="6"/>
      <c r="E510" s="3" t="s">
        <v>5</v>
      </c>
      <c r="F510" s="7">
        <v>2015</v>
      </c>
      <c r="G510" s="8"/>
    </row>
    <row r="511" spans="1:27" x14ac:dyDescent="0.3">
      <c r="D511" s="9" t="s">
        <v>6</v>
      </c>
      <c r="E511" s="10"/>
      <c r="F511" s="10"/>
      <c r="G511" s="11"/>
      <c r="I511" s="12"/>
      <c r="J511" s="13" t="s">
        <v>7</v>
      </c>
      <c r="K511" s="13"/>
      <c r="L511" s="14"/>
      <c r="M511" s="6"/>
      <c r="P511"/>
      <c r="Q511"/>
      <c r="R511"/>
    </row>
    <row r="512" spans="1:27" ht="27" x14ac:dyDescent="0.3">
      <c r="A512" s="15" t="s">
        <v>8</v>
      </c>
      <c r="B512" s="15" t="s">
        <v>9</v>
      </c>
      <c r="C512" s="16" t="s">
        <v>10</v>
      </c>
      <c r="D512" s="15" t="s">
        <v>11</v>
      </c>
      <c r="E512" s="17" t="s">
        <v>12</v>
      </c>
      <c r="F512" s="17" t="s">
        <v>13</v>
      </c>
      <c r="G512" s="15" t="s">
        <v>14</v>
      </c>
      <c r="H512" s="18"/>
      <c r="I512" s="19" t="s">
        <v>11</v>
      </c>
      <c r="J512" s="20" t="s">
        <v>12</v>
      </c>
      <c r="K512" s="20" t="s">
        <v>13</v>
      </c>
      <c r="L512" s="21" t="s">
        <v>14</v>
      </c>
      <c r="M512" s="15" t="s">
        <v>15</v>
      </c>
      <c r="P512"/>
      <c r="Q512"/>
      <c r="R512"/>
    </row>
    <row r="513" spans="1:27" ht="26.4" x14ac:dyDescent="0.3">
      <c r="A513" s="22">
        <v>12</v>
      </c>
      <c r="B513" s="23">
        <v>1611</v>
      </c>
      <c r="C513" s="24" t="s">
        <v>16</v>
      </c>
      <c r="D513" s="53">
        <f t="shared" ref="D513:D552" si="48">G399</f>
        <v>547481.68000000028</v>
      </c>
      <c r="E513" s="34">
        <v>66234.559999999998</v>
      </c>
      <c r="F513" s="34"/>
      <c r="G513" s="26">
        <f t="shared" ref="G513:G552" si="49">D513+E513+F513</f>
        <v>613716.24000000022</v>
      </c>
      <c r="H513" s="27"/>
      <c r="I513" s="55">
        <f t="shared" ref="I513:I552" si="50">L399</f>
        <v>-222658.35000000088</v>
      </c>
      <c r="J513" s="34">
        <v>-214517.96</v>
      </c>
      <c r="K513" s="34"/>
      <c r="L513" s="26">
        <f t="shared" ref="L513:L552" si="51">SUM(I513:K513)</f>
        <v>-437176.31000000087</v>
      </c>
      <c r="M513" s="28">
        <f t="shared" ref="M513:M552" si="52">+G513+L513</f>
        <v>176539.92999999935</v>
      </c>
      <c r="P513"/>
      <c r="Q513"/>
      <c r="R513"/>
    </row>
    <row r="514" spans="1:27" ht="26.4" x14ac:dyDescent="0.3">
      <c r="A514" s="22" t="s">
        <v>17</v>
      </c>
      <c r="B514" s="23">
        <v>1612</v>
      </c>
      <c r="C514" s="24" t="s">
        <v>18</v>
      </c>
      <c r="D514" s="53">
        <f t="shared" si="48"/>
        <v>400375</v>
      </c>
      <c r="E514" s="34"/>
      <c r="F514" s="34"/>
      <c r="G514" s="26">
        <f t="shared" si="49"/>
        <v>400375</v>
      </c>
      <c r="H514" s="27"/>
      <c r="I514" s="55">
        <f t="shared" si="50"/>
        <v>-15746.879999999957</v>
      </c>
      <c r="J514" s="34">
        <v>-15729.3</v>
      </c>
      <c r="K514" s="34"/>
      <c r="L514" s="26">
        <f t="shared" si="51"/>
        <v>-31476.179999999957</v>
      </c>
      <c r="M514" s="28">
        <f t="shared" si="52"/>
        <v>368898.82000000007</v>
      </c>
      <c r="P514"/>
      <c r="Q514"/>
      <c r="R514"/>
    </row>
    <row r="515" spans="1:27" x14ac:dyDescent="0.3">
      <c r="A515" s="22" t="s">
        <v>19</v>
      </c>
      <c r="B515" s="23">
        <v>1805</v>
      </c>
      <c r="C515" s="24" t="s">
        <v>20</v>
      </c>
      <c r="D515" s="53">
        <f t="shared" si="48"/>
        <v>4341357.9700000007</v>
      </c>
      <c r="E515" s="34">
        <v>1667782.46</v>
      </c>
      <c r="F515" s="34">
        <v>-105108.76</v>
      </c>
      <c r="G515" s="26">
        <f t="shared" si="49"/>
        <v>5904031.6700000009</v>
      </c>
      <c r="H515" s="27"/>
      <c r="I515" s="55">
        <f t="shared" si="50"/>
        <v>-1.0199999995529652</v>
      </c>
      <c r="J515" s="34"/>
      <c r="K515" s="34"/>
      <c r="L515" s="26">
        <f t="shared" si="51"/>
        <v>-1.0199999995529652</v>
      </c>
      <c r="M515" s="28">
        <f t="shared" si="52"/>
        <v>5904030.6500000013</v>
      </c>
      <c r="P515"/>
      <c r="Q515"/>
      <c r="R515"/>
    </row>
    <row r="516" spans="1:27" s="29" customFormat="1" x14ac:dyDescent="0.3">
      <c r="A516" s="22">
        <v>47</v>
      </c>
      <c r="B516" s="23">
        <v>1808</v>
      </c>
      <c r="C516" s="24" t="s">
        <v>21</v>
      </c>
      <c r="D516" s="53">
        <f t="shared" si="48"/>
        <v>0</v>
      </c>
      <c r="E516" s="34"/>
      <c r="F516" s="34"/>
      <c r="G516" s="26">
        <f t="shared" si="49"/>
        <v>0</v>
      </c>
      <c r="H516" s="27"/>
      <c r="I516" s="55">
        <f t="shared" si="50"/>
        <v>0</v>
      </c>
      <c r="J516" s="34"/>
      <c r="K516" s="34"/>
      <c r="L516" s="26">
        <f t="shared" si="51"/>
        <v>0</v>
      </c>
      <c r="M516" s="28">
        <f t="shared" si="52"/>
        <v>0</v>
      </c>
      <c r="N516" s="46"/>
      <c r="O516" s="46"/>
      <c r="S516"/>
      <c r="T516"/>
      <c r="U516"/>
      <c r="V516"/>
      <c r="W516"/>
      <c r="X516"/>
      <c r="Y516"/>
      <c r="Z516"/>
      <c r="AA516"/>
    </row>
    <row r="517" spans="1:27" s="29" customFormat="1" x14ac:dyDescent="0.3">
      <c r="A517" s="22">
        <v>13</v>
      </c>
      <c r="B517" s="23">
        <v>1810</v>
      </c>
      <c r="C517" s="24" t="s">
        <v>22</v>
      </c>
      <c r="D517" s="53">
        <f t="shared" si="48"/>
        <v>0</v>
      </c>
      <c r="E517" s="34"/>
      <c r="F517" s="34"/>
      <c r="G517" s="26">
        <f t="shared" si="49"/>
        <v>0</v>
      </c>
      <c r="H517" s="27"/>
      <c r="I517" s="55">
        <f t="shared" si="50"/>
        <v>0</v>
      </c>
      <c r="J517" s="34"/>
      <c r="K517" s="34"/>
      <c r="L517" s="26">
        <f t="shared" si="51"/>
        <v>0</v>
      </c>
      <c r="M517" s="28">
        <f t="shared" si="52"/>
        <v>0</v>
      </c>
      <c r="N517" s="46"/>
      <c r="O517" s="46"/>
      <c r="S517"/>
      <c r="T517"/>
      <c r="U517"/>
      <c r="V517"/>
      <c r="W517"/>
      <c r="X517"/>
      <c r="Y517"/>
      <c r="Z517"/>
      <c r="AA517"/>
    </row>
    <row r="518" spans="1:27" s="29" customFormat="1" ht="26.4" x14ac:dyDescent="0.3">
      <c r="A518" s="22">
        <v>47</v>
      </c>
      <c r="B518" s="23">
        <v>1815</v>
      </c>
      <c r="C518" s="24" t="s">
        <v>23</v>
      </c>
      <c r="D518" s="53">
        <f t="shared" si="48"/>
        <v>0</v>
      </c>
      <c r="E518" s="34"/>
      <c r="F518" s="34"/>
      <c r="G518" s="26">
        <f t="shared" si="49"/>
        <v>0</v>
      </c>
      <c r="H518" s="27"/>
      <c r="I518" s="55">
        <f t="shared" si="50"/>
        <v>0</v>
      </c>
      <c r="J518" s="34"/>
      <c r="K518" s="34"/>
      <c r="L518" s="26">
        <f t="shared" si="51"/>
        <v>0</v>
      </c>
      <c r="M518" s="28">
        <f t="shared" si="52"/>
        <v>0</v>
      </c>
      <c r="N518" s="46"/>
      <c r="O518" s="46"/>
      <c r="S518"/>
      <c r="T518"/>
      <c r="U518"/>
      <c r="V518"/>
      <c r="W518"/>
      <c r="X518"/>
      <c r="Y518"/>
      <c r="Z518"/>
      <c r="AA518"/>
    </row>
    <row r="519" spans="1:27" s="29" customFormat="1" ht="26.4" x14ac:dyDescent="0.3">
      <c r="A519" s="22">
        <v>47</v>
      </c>
      <c r="B519" s="23">
        <v>1820</v>
      </c>
      <c r="C519" s="24" t="s">
        <v>24</v>
      </c>
      <c r="D519" s="53">
        <f t="shared" si="48"/>
        <v>3775540.6800000006</v>
      </c>
      <c r="E519" s="34">
        <v>8217608.5599999996</v>
      </c>
      <c r="F519" s="34"/>
      <c r="G519" s="26">
        <f t="shared" si="49"/>
        <v>11993149.24</v>
      </c>
      <c r="H519" s="27"/>
      <c r="I519" s="55">
        <f t="shared" si="50"/>
        <v>-158435.25000000143</v>
      </c>
      <c r="J519" s="34">
        <v>-176764.05</v>
      </c>
      <c r="K519" s="34"/>
      <c r="L519" s="26">
        <f t="shared" si="51"/>
        <v>-335199.30000000144</v>
      </c>
      <c r="M519" s="28">
        <f t="shared" si="52"/>
        <v>11657949.939999999</v>
      </c>
      <c r="N519" s="46"/>
      <c r="O519" s="46"/>
      <c r="S519"/>
      <c r="T519"/>
      <c r="U519"/>
      <c r="V519"/>
      <c r="W519"/>
      <c r="X519"/>
      <c r="Y519"/>
      <c r="Z519"/>
      <c r="AA519"/>
    </row>
    <row r="520" spans="1:27" s="29" customFormat="1" x14ac:dyDescent="0.3">
      <c r="A520" s="22">
        <v>47</v>
      </c>
      <c r="B520" s="23">
        <v>1825</v>
      </c>
      <c r="C520" s="24" t="s">
        <v>25</v>
      </c>
      <c r="D520" s="53">
        <f t="shared" si="48"/>
        <v>0</v>
      </c>
      <c r="E520" s="34"/>
      <c r="F520" s="34"/>
      <c r="G520" s="26">
        <f t="shared" si="49"/>
        <v>0</v>
      </c>
      <c r="H520" s="27"/>
      <c r="I520" s="55">
        <f t="shared" si="50"/>
        <v>0</v>
      </c>
      <c r="J520" s="34"/>
      <c r="K520" s="34"/>
      <c r="L520" s="26">
        <f t="shared" si="51"/>
        <v>0</v>
      </c>
      <c r="M520" s="28">
        <f t="shared" si="52"/>
        <v>0</v>
      </c>
      <c r="N520" s="46"/>
      <c r="O520" s="46"/>
      <c r="S520"/>
      <c r="T520"/>
      <c r="U520"/>
      <c r="V520"/>
      <c r="W520"/>
      <c r="X520"/>
      <c r="Y520"/>
      <c r="Z520"/>
      <c r="AA520"/>
    </row>
    <row r="521" spans="1:27" s="29" customFormat="1" x14ac:dyDescent="0.3">
      <c r="A521" s="22">
        <v>47</v>
      </c>
      <c r="B521" s="23">
        <v>1830</v>
      </c>
      <c r="C521" s="24" t="s">
        <v>26</v>
      </c>
      <c r="D521" s="53">
        <f t="shared" si="48"/>
        <v>12460237.790000001</v>
      </c>
      <c r="E521" s="34">
        <v>739249.74</v>
      </c>
      <c r="F521" s="34"/>
      <c r="G521" s="26">
        <f t="shared" si="49"/>
        <v>13199487.530000001</v>
      </c>
      <c r="H521" s="27"/>
      <c r="I521" s="55">
        <f t="shared" si="50"/>
        <v>-295509.15000000148</v>
      </c>
      <c r="J521" s="34">
        <v>-305852.18</v>
      </c>
      <c r="K521" s="34"/>
      <c r="L521" s="26">
        <f t="shared" si="51"/>
        <v>-601361.33000000147</v>
      </c>
      <c r="M521" s="28">
        <f t="shared" si="52"/>
        <v>12598126.199999999</v>
      </c>
      <c r="N521" s="46"/>
      <c r="O521" s="46"/>
      <c r="S521"/>
      <c r="T521"/>
      <c r="U521"/>
      <c r="V521"/>
      <c r="W521"/>
      <c r="X521"/>
      <c r="Y521"/>
      <c r="Z521"/>
      <c r="AA521"/>
    </row>
    <row r="522" spans="1:27" s="29" customFormat="1" x14ac:dyDescent="0.3">
      <c r="A522" s="22">
        <v>47</v>
      </c>
      <c r="B522" s="23">
        <v>1835</v>
      </c>
      <c r="C522" s="24" t="s">
        <v>27</v>
      </c>
      <c r="D522" s="53">
        <f t="shared" si="48"/>
        <v>12082331.869999999</v>
      </c>
      <c r="E522" s="34">
        <v>756177.32</v>
      </c>
      <c r="F522" s="34"/>
      <c r="G522" s="26">
        <f t="shared" si="49"/>
        <v>12838509.189999999</v>
      </c>
      <c r="H522" s="27"/>
      <c r="I522" s="55">
        <f t="shared" si="50"/>
        <v>-276981.6500000002</v>
      </c>
      <c r="J522" s="34">
        <v>-296878.59000000003</v>
      </c>
      <c r="K522" s="34"/>
      <c r="L522" s="26">
        <f t="shared" si="51"/>
        <v>-573860.24000000022</v>
      </c>
      <c r="M522" s="28">
        <f t="shared" si="52"/>
        <v>12264648.949999999</v>
      </c>
      <c r="N522" s="46"/>
      <c r="O522" s="46"/>
      <c r="S522"/>
      <c r="T522"/>
      <c r="U522"/>
      <c r="V522"/>
      <c r="W522"/>
      <c r="X522"/>
      <c r="Y522"/>
      <c r="Z522"/>
      <c r="AA522"/>
    </row>
    <row r="523" spans="1:27" s="29" customFormat="1" x14ac:dyDescent="0.3">
      <c r="A523" s="22">
        <v>47</v>
      </c>
      <c r="B523" s="23">
        <v>1840</v>
      </c>
      <c r="C523" s="24" t="s">
        <v>28</v>
      </c>
      <c r="D523" s="53">
        <f t="shared" si="48"/>
        <v>5741104.9500000002</v>
      </c>
      <c r="E523" s="34">
        <v>392165.97</v>
      </c>
      <c r="F523" s="34"/>
      <c r="G523" s="26">
        <f t="shared" si="49"/>
        <v>6133270.9199999999</v>
      </c>
      <c r="H523" s="27"/>
      <c r="I523" s="55">
        <f t="shared" si="50"/>
        <v>-173455.00999999914</v>
      </c>
      <c r="J523" s="34">
        <v>-182535.42</v>
      </c>
      <c r="K523" s="34"/>
      <c r="L523" s="26">
        <f t="shared" si="51"/>
        <v>-355990.42999999912</v>
      </c>
      <c r="M523" s="28">
        <f t="shared" si="52"/>
        <v>5777280.4900000012</v>
      </c>
      <c r="N523" s="46"/>
      <c r="O523" s="46"/>
      <c r="S523"/>
      <c r="T523"/>
      <c r="U523"/>
      <c r="V523"/>
      <c r="W523"/>
      <c r="X523"/>
      <c r="Y523"/>
      <c r="Z523"/>
      <c r="AA523"/>
    </row>
    <row r="524" spans="1:27" s="29" customFormat="1" x14ac:dyDescent="0.3">
      <c r="A524" s="22">
        <v>47</v>
      </c>
      <c r="B524" s="23">
        <v>1845</v>
      </c>
      <c r="C524" s="24" t="s">
        <v>29</v>
      </c>
      <c r="D524" s="53">
        <f t="shared" si="48"/>
        <v>13351822.020000001</v>
      </c>
      <c r="E524" s="34">
        <v>673927.61</v>
      </c>
      <c r="F524" s="34"/>
      <c r="G524" s="26">
        <f t="shared" si="49"/>
        <v>14025749.630000001</v>
      </c>
      <c r="H524" s="27"/>
      <c r="I524" s="55">
        <f t="shared" si="50"/>
        <v>-416906.41000000061</v>
      </c>
      <c r="J524" s="34">
        <v>-464474.37</v>
      </c>
      <c r="K524" s="34"/>
      <c r="L524" s="26">
        <f t="shared" si="51"/>
        <v>-881380.78000000061</v>
      </c>
      <c r="M524" s="28">
        <f t="shared" si="52"/>
        <v>13144368.85</v>
      </c>
      <c r="N524" s="46"/>
      <c r="O524" s="46"/>
      <c r="S524"/>
      <c r="T524"/>
      <c r="U524"/>
      <c r="V524"/>
      <c r="W524"/>
      <c r="X524"/>
      <c r="Y524"/>
      <c r="Z524"/>
      <c r="AA524"/>
    </row>
    <row r="525" spans="1:27" s="29" customFormat="1" x14ac:dyDescent="0.3">
      <c r="A525" s="22">
        <v>47</v>
      </c>
      <c r="B525" s="23">
        <v>1850</v>
      </c>
      <c r="C525" s="24" t="s">
        <v>30</v>
      </c>
      <c r="D525" s="53">
        <f t="shared" si="48"/>
        <v>10827876.92</v>
      </c>
      <c r="E525" s="34">
        <v>1137040.96</v>
      </c>
      <c r="F525" s="34"/>
      <c r="G525" s="26">
        <f t="shared" si="49"/>
        <v>11964917.879999999</v>
      </c>
      <c r="H525" s="27"/>
      <c r="I525" s="55">
        <f t="shared" si="50"/>
        <v>-408358.73999999784</v>
      </c>
      <c r="J525" s="34">
        <v>-432209.56</v>
      </c>
      <c r="K525" s="34"/>
      <c r="L525" s="26">
        <f t="shared" si="51"/>
        <v>-840568.29999999783</v>
      </c>
      <c r="M525" s="28">
        <f t="shared" si="52"/>
        <v>11124349.580000002</v>
      </c>
      <c r="N525" s="46"/>
      <c r="O525" s="46"/>
      <c r="S525"/>
      <c r="T525"/>
      <c r="U525"/>
      <c r="V525"/>
      <c r="W525"/>
      <c r="X525"/>
      <c r="Y525"/>
      <c r="Z525"/>
      <c r="AA525"/>
    </row>
    <row r="526" spans="1:27" s="29" customFormat="1" x14ac:dyDescent="0.3">
      <c r="A526" s="22">
        <v>47</v>
      </c>
      <c r="B526" s="23">
        <v>1855</v>
      </c>
      <c r="C526" s="24" t="s">
        <v>31</v>
      </c>
      <c r="D526" s="53">
        <f t="shared" si="48"/>
        <v>8547366.0199999977</v>
      </c>
      <c r="E526" s="34">
        <v>506242.81</v>
      </c>
      <c r="F526" s="34"/>
      <c r="G526" s="26">
        <f t="shared" si="49"/>
        <v>9053608.8299999982</v>
      </c>
      <c r="H526" s="27"/>
      <c r="I526" s="55">
        <f t="shared" si="50"/>
        <v>-185860.83999999837</v>
      </c>
      <c r="J526" s="34">
        <v>-194865.29</v>
      </c>
      <c r="K526" s="34"/>
      <c r="L526" s="26">
        <f t="shared" si="51"/>
        <v>-380726.12999999837</v>
      </c>
      <c r="M526" s="28">
        <f t="shared" si="52"/>
        <v>8672882.6999999993</v>
      </c>
      <c r="N526" s="46"/>
      <c r="O526" s="46"/>
      <c r="S526"/>
      <c r="T526"/>
      <c r="U526"/>
      <c r="V526"/>
      <c r="W526"/>
      <c r="X526"/>
      <c r="Y526"/>
      <c r="Z526"/>
      <c r="AA526"/>
    </row>
    <row r="527" spans="1:27" s="29" customFormat="1" x14ac:dyDescent="0.3">
      <c r="A527" s="22">
        <v>47</v>
      </c>
      <c r="B527" s="23">
        <v>1860</v>
      </c>
      <c r="C527" s="24" t="s">
        <v>32</v>
      </c>
      <c r="D527" s="53">
        <f t="shared" si="48"/>
        <v>1927433.37</v>
      </c>
      <c r="E527" s="34">
        <v>79212.25</v>
      </c>
      <c r="F527" s="34"/>
      <c r="G527" s="26">
        <f t="shared" si="49"/>
        <v>2006645.62</v>
      </c>
      <c r="H527" s="27"/>
      <c r="I527" s="55">
        <f t="shared" si="50"/>
        <v>-133699.16999999958</v>
      </c>
      <c r="J527" s="34">
        <v>-129333.13</v>
      </c>
      <c r="K527" s="34"/>
      <c r="L527" s="26">
        <f t="shared" si="51"/>
        <v>-263032.29999999958</v>
      </c>
      <c r="M527" s="28">
        <f t="shared" si="52"/>
        <v>1743613.3200000005</v>
      </c>
      <c r="N527" s="46"/>
      <c r="O527" s="46"/>
      <c r="S527"/>
      <c r="T527"/>
      <c r="U527"/>
      <c r="V527"/>
      <c r="W527"/>
      <c r="X527"/>
      <c r="Y527"/>
      <c r="Z527"/>
      <c r="AA527"/>
    </row>
    <row r="528" spans="1:27" s="29" customFormat="1" x14ac:dyDescent="0.3">
      <c r="A528" s="22">
        <v>47</v>
      </c>
      <c r="B528" s="23">
        <v>1860</v>
      </c>
      <c r="C528" s="24" t="s">
        <v>33</v>
      </c>
      <c r="D528" s="53">
        <f t="shared" si="48"/>
        <v>5354308.8500000006</v>
      </c>
      <c r="E528" s="34">
        <v>243870.81</v>
      </c>
      <c r="F528" s="34">
        <v>-230247.92</v>
      </c>
      <c r="G528" s="26">
        <f t="shared" si="49"/>
        <v>5367931.74</v>
      </c>
      <c r="H528" s="27"/>
      <c r="I528" s="55">
        <f t="shared" si="50"/>
        <v>-503862.76000000018</v>
      </c>
      <c r="J528" s="34">
        <v>-516731.31</v>
      </c>
      <c r="K528" s="34">
        <v>47633.77</v>
      </c>
      <c r="L528" s="26">
        <f t="shared" si="51"/>
        <v>-972960.30000000016</v>
      </c>
      <c r="M528" s="28">
        <f t="shared" si="52"/>
        <v>4394971.4400000004</v>
      </c>
      <c r="N528" s="46"/>
      <c r="O528" s="46"/>
      <c r="S528"/>
      <c r="T528"/>
      <c r="U528"/>
      <c r="V528"/>
      <c r="W528"/>
      <c r="X528"/>
      <c r="Y528"/>
      <c r="Z528"/>
      <c r="AA528"/>
    </row>
    <row r="529" spans="1:27" s="29" customFormat="1" x14ac:dyDescent="0.3">
      <c r="A529" s="22" t="s">
        <v>19</v>
      </c>
      <c r="B529" s="23">
        <v>1905</v>
      </c>
      <c r="C529" s="24" t="s">
        <v>20</v>
      </c>
      <c r="D529" s="53">
        <f t="shared" si="48"/>
        <v>0</v>
      </c>
      <c r="E529" s="34"/>
      <c r="F529" s="34"/>
      <c r="G529" s="26">
        <f t="shared" si="49"/>
        <v>0</v>
      </c>
      <c r="H529" s="27"/>
      <c r="I529" s="55">
        <f t="shared" si="50"/>
        <v>0</v>
      </c>
      <c r="J529" s="34"/>
      <c r="K529" s="34"/>
      <c r="L529" s="26">
        <f t="shared" si="51"/>
        <v>0</v>
      </c>
      <c r="M529" s="28">
        <f t="shared" si="52"/>
        <v>0</v>
      </c>
      <c r="N529" s="46"/>
      <c r="O529" s="46"/>
      <c r="S529"/>
      <c r="T529"/>
      <c r="U529"/>
      <c r="V529"/>
      <c r="W529"/>
      <c r="X529"/>
      <c r="Y529"/>
      <c r="Z529"/>
      <c r="AA529"/>
    </row>
    <row r="530" spans="1:27" s="29" customFormat="1" x14ac:dyDescent="0.3">
      <c r="A530" s="22">
        <v>47</v>
      </c>
      <c r="B530" s="23">
        <v>1908</v>
      </c>
      <c r="C530" s="24" t="s">
        <v>34</v>
      </c>
      <c r="D530" s="53">
        <f t="shared" si="48"/>
        <v>209528.65</v>
      </c>
      <c r="E530" s="34"/>
      <c r="F530" s="34"/>
      <c r="G530" s="26">
        <f t="shared" si="49"/>
        <v>209528.65</v>
      </c>
      <c r="H530" s="27"/>
      <c r="I530" s="55">
        <f t="shared" si="50"/>
        <v>-8936.0899999998892</v>
      </c>
      <c r="J530" s="34">
        <v>-9083.69</v>
      </c>
      <c r="K530" s="34"/>
      <c r="L530" s="26">
        <f t="shared" si="51"/>
        <v>-18019.77999999989</v>
      </c>
      <c r="M530" s="28">
        <f t="shared" si="52"/>
        <v>191508.87000000011</v>
      </c>
      <c r="N530" s="46"/>
      <c r="O530" s="46"/>
      <c r="S530"/>
      <c r="T530"/>
      <c r="U530"/>
      <c r="V530"/>
      <c r="W530"/>
      <c r="X530"/>
      <c r="Y530"/>
      <c r="Z530"/>
      <c r="AA530"/>
    </row>
    <row r="531" spans="1:27" s="29" customFormat="1" x14ac:dyDescent="0.3">
      <c r="A531" s="22">
        <v>13</v>
      </c>
      <c r="B531" s="23">
        <v>1910</v>
      </c>
      <c r="C531" s="24" t="s">
        <v>22</v>
      </c>
      <c r="D531" s="53">
        <f t="shared" si="48"/>
        <v>560032.70000000019</v>
      </c>
      <c r="E531" s="34">
        <v>129820.84</v>
      </c>
      <c r="F531" s="34"/>
      <c r="G531" s="26">
        <f t="shared" si="49"/>
        <v>689853.54000000015</v>
      </c>
      <c r="H531" s="27"/>
      <c r="I531" s="55">
        <f t="shared" si="50"/>
        <v>-180293.49000000014</v>
      </c>
      <c r="J531" s="34">
        <v>-186357.1</v>
      </c>
      <c r="K531" s="34"/>
      <c r="L531" s="26">
        <f t="shared" si="51"/>
        <v>-366650.59000000014</v>
      </c>
      <c r="M531" s="28">
        <f t="shared" si="52"/>
        <v>323202.95</v>
      </c>
      <c r="N531" s="46"/>
      <c r="O531" s="46"/>
      <c r="S531"/>
      <c r="T531"/>
      <c r="U531"/>
      <c r="V531"/>
      <c r="W531"/>
      <c r="X531"/>
      <c r="Y531"/>
      <c r="Z531"/>
      <c r="AA531"/>
    </row>
    <row r="532" spans="1:27" s="29" customFormat="1" ht="26.4" x14ac:dyDescent="0.3">
      <c r="A532" s="22">
        <v>8</v>
      </c>
      <c r="B532" s="23">
        <v>1915</v>
      </c>
      <c r="C532" s="24" t="s">
        <v>35</v>
      </c>
      <c r="D532" s="53">
        <f t="shared" si="48"/>
        <v>139890.68999999997</v>
      </c>
      <c r="E532" s="34">
        <v>598</v>
      </c>
      <c r="F532" s="34">
        <v>-341.28</v>
      </c>
      <c r="G532" s="26">
        <f t="shared" si="49"/>
        <v>140147.40999999997</v>
      </c>
      <c r="H532" s="27"/>
      <c r="I532" s="55">
        <f t="shared" si="50"/>
        <v>-25225.439999999893</v>
      </c>
      <c r="J532" s="34">
        <v>-24770.68</v>
      </c>
      <c r="K532" s="34">
        <v>341.28</v>
      </c>
      <c r="L532" s="26">
        <f t="shared" si="51"/>
        <v>-49654.839999999895</v>
      </c>
      <c r="M532" s="28">
        <f t="shared" si="52"/>
        <v>90492.57000000008</v>
      </c>
      <c r="N532" s="46"/>
      <c r="O532" s="46"/>
      <c r="S532"/>
      <c r="T532"/>
      <c r="U532"/>
      <c r="V532"/>
      <c r="W532"/>
      <c r="X532"/>
      <c r="Y532"/>
      <c r="Z532"/>
      <c r="AA532"/>
    </row>
    <row r="533" spans="1:27" s="29" customFormat="1" ht="26.4" x14ac:dyDescent="0.3">
      <c r="A533" s="22">
        <v>8</v>
      </c>
      <c r="B533" s="23">
        <v>1915</v>
      </c>
      <c r="C533" s="24" t="s">
        <v>36</v>
      </c>
      <c r="D533" s="53">
        <f t="shared" si="48"/>
        <v>0</v>
      </c>
      <c r="E533" s="34"/>
      <c r="F533" s="34"/>
      <c r="G533" s="26">
        <f t="shared" si="49"/>
        <v>0</v>
      </c>
      <c r="H533" s="27"/>
      <c r="I533" s="55">
        <f t="shared" si="50"/>
        <v>0</v>
      </c>
      <c r="J533" s="34"/>
      <c r="K533" s="34"/>
      <c r="L533" s="26">
        <f t="shared" si="51"/>
        <v>0</v>
      </c>
      <c r="M533" s="28">
        <f t="shared" si="52"/>
        <v>0</v>
      </c>
      <c r="N533" s="46"/>
      <c r="O533" s="46"/>
      <c r="S533"/>
      <c r="T533"/>
      <c r="U533"/>
      <c r="V533"/>
      <c r="W533"/>
      <c r="X533"/>
      <c r="Y533"/>
      <c r="Z533"/>
      <c r="AA533"/>
    </row>
    <row r="534" spans="1:27" s="29" customFormat="1" x14ac:dyDescent="0.3">
      <c r="A534" s="22">
        <v>10</v>
      </c>
      <c r="B534" s="23">
        <v>1920</v>
      </c>
      <c r="C534" s="24" t="s">
        <v>37</v>
      </c>
      <c r="D534" s="53">
        <f t="shared" si="48"/>
        <v>310791.99000000005</v>
      </c>
      <c r="E534" s="34">
        <v>20702.52</v>
      </c>
      <c r="F534" s="34"/>
      <c r="G534" s="26">
        <f t="shared" si="49"/>
        <v>331494.51000000007</v>
      </c>
      <c r="H534" s="27"/>
      <c r="I534" s="55">
        <f t="shared" si="50"/>
        <v>-69979.41000000012</v>
      </c>
      <c r="J534" s="34">
        <v>-89101.39</v>
      </c>
      <c r="K534" s="34"/>
      <c r="L534" s="26">
        <f t="shared" si="51"/>
        <v>-159080.8000000001</v>
      </c>
      <c r="M534" s="28">
        <f t="shared" si="52"/>
        <v>172413.70999999996</v>
      </c>
      <c r="N534" s="46"/>
      <c r="O534" s="46"/>
      <c r="S534"/>
      <c r="T534"/>
      <c r="U534"/>
      <c r="V534"/>
      <c r="W534"/>
      <c r="X534"/>
      <c r="Y534"/>
      <c r="Z534"/>
      <c r="AA534"/>
    </row>
    <row r="535" spans="1:27" s="29" customFormat="1" ht="26.4" x14ac:dyDescent="0.3">
      <c r="A535" s="22">
        <v>45</v>
      </c>
      <c r="B535" s="23">
        <v>1920</v>
      </c>
      <c r="C535" s="24" t="s">
        <v>38</v>
      </c>
      <c r="D535" s="53">
        <f t="shared" si="48"/>
        <v>0</v>
      </c>
      <c r="E535" s="34"/>
      <c r="F535" s="34"/>
      <c r="G535" s="26">
        <f t="shared" si="49"/>
        <v>0</v>
      </c>
      <c r="H535" s="27"/>
      <c r="I535" s="55">
        <f t="shared" si="50"/>
        <v>0</v>
      </c>
      <c r="J535" s="34"/>
      <c r="K535" s="34"/>
      <c r="L535" s="26">
        <f t="shared" si="51"/>
        <v>0</v>
      </c>
      <c r="M535" s="28">
        <f t="shared" si="52"/>
        <v>0</v>
      </c>
      <c r="N535" s="46"/>
      <c r="O535" s="46"/>
      <c r="S535"/>
      <c r="T535"/>
      <c r="U535"/>
      <c r="V535"/>
      <c r="W535"/>
      <c r="X535"/>
      <c r="Y535"/>
      <c r="Z535"/>
      <c r="AA535"/>
    </row>
    <row r="536" spans="1:27" s="29" customFormat="1" ht="26.4" x14ac:dyDescent="0.3">
      <c r="A536" s="22">
        <v>45.1</v>
      </c>
      <c r="B536" s="23">
        <v>1920</v>
      </c>
      <c r="C536" s="24" t="s">
        <v>39</v>
      </c>
      <c r="D536" s="53">
        <f t="shared" si="48"/>
        <v>0</v>
      </c>
      <c r="E536" s="34"/>
      <c r="F536" s="34"/>
      <c r="G536" s="26">
        <f t="shared" si="49"/>
        <v>0</v>
      </c>
      <c r="H536" s="27"/>
      <c r="I536" s="55">
        <f t="shared" si="50"/>
        <v>0</v>
      </c>
      <c r="J536" s="34"/>
      <c r="K536" s="34"/>
      <c r="L536" s="26">
        <f t="shared" si="51"/>
        <v>0</v>
      </c>
      <c r="M536" s="28">
        <f t="shared" si="52"/>
        <v>0</v>
      </c>
      <c r="N536" s="46"/>
      <c r="O536" s="46"/>
      <c r="S536"/>
      <c r="T536"/>
      <c r="U536"/>
      <c r="V536"/>
      <c r="W536"/>
      <c r="X536"/>
      <c r="Y536"/>
      <c r="Z536"/>
      <c r="AA536"/>
    </row>
    <row r="537" spans="1:27" s="29" customFormat="1" x14ac:dyDescent="0.3">
      <c r="A537" s="22">
        <v>10</v>
      </c>
      <c r="B537" s="23">
        <v>1930</v>
      </c>
      <c r="C537" s="24" t="s">
        <v>40</v>
      </c>
      <c r="D537" s="53">
        <f t="shared" si="48"/>
        <v>1201554.26</v>
      </c>
      <c r="E537" s="34">
        <v>35830.75</v>
      </c>
      <c r="F537" s="34">
        <v>-32309.68</v>
      </c>
      <c r="G537" s="26">
        <f t="shared" si="49"/>
        <v>1205075.33</v>
      </c>
      <c r="H537" s="27"/>
      <c r="I537" s="55">
        <f t="shared" si="50"/>
        <v>-264260.60999999917</v>
      </c>
      <c r="J537" s="34">
        <v>-178355.58</v>
      </c>
      <c r="K537" s="34">
        <v>32309.68</v>
      </c>
      <c r="L537" s="26">
        <f t="shared" si="51"/>
        <v>-410306.50999999914</v>
      </c>
      <c r="M537" s="28">
        <f t="shared" si="52"/>
        <v>794768.820000001</v>
      </c>
      <c r="N537" s="46"/>
      <c r="O537" s="46"/>
      <c r="S537"/>
      <c r="T537"/>
      <c r="U537"/>
      <c r="V537"/>
      <c r="W537"/>
      <c r="X537"/>
      <c r="Y537"/>
      <c r="Z537"/>
      <c r="AA537"/>
    </row>
    <row r="538" spans="1:27" s="29" customFormat="1" x14ac:dyDescent="0.3">
      <c r="A538" s="22">
        <v>8</v>
      </c>
      <c r="B538" s="23">
        <v>1935</v>
      </c>
      <c r="C538" s="24" t="s">
        <v>41</v>
      </c>
      <c r="D538" s="53">
        <f t="shared" si="48"/>
        <v>48131.840000000004</v>
      </c>
      <c r="E538" s="34">
        <v>972.52</v>
      </c>
      <c r="F538" s="34"/>
      <c r="G538" s="26">
        <f t="shared" si="49"/>
        <v>49104.36</v>
      </c>
      <c r="H538" s="27"/>
      <c r="I538" s="55">
        <f t="shared" si="50"/>
        <v>-9590.7199999999848</v>
      </c>
      <c r="J538" s="34">
        <v>-5086.54</v>
      </c>
      <c r="K538" s="34"/>
      <c r="L538" s="26">
        <f t="shared" si="51"/>
        <v>-14677.259999999984</v>
      </c>
      <c r="M538" s="28">
        <f t="shared" si="52"/>
        <v>34427.10000000002</v>
      </c>
      <c r="N538" s="46"/>
      <c r="O538" s="46"/>
      <c r="S538"/>
      <c r="T538"/>
      <c r="U538"/>
      <c r="V538"/>
      <c r="W538"/>
      <c r="X538"/>
      <c r="Y538"/>
      <c r="Z538"/>
      <c r="AA538"/>
    </row>
    <row r="539" spans="1:27" s="29" customFormat="1" x14ac:dyDescent="0.3">
      <c r="A539" s="22">
        <v>8</v>
      </c>
      <c r="B539" s="23">
        <v>1940</v>
      </c>
      <c r="C539" s="24" t="s">
        <v>42</v>
      </c>
      <c r="D539" s="53">
        <f t="shared" si="48"/>
        <v>159184.04000000004</v>
      </c>
      <c r="E539" s="34">
        <v>17926.3</v>
      </c>
      <c r="F539" s="34">
        <v>-200.02</v>
      </c>
      <c r="G539" s="26">
        <f t="shared" si="49"/>
        <v>176910.32000000004</v>
      </c>
      <c r="H539" s="27"/>
      <c r="I539" s="55">
        <f t="shared" si="50"/>
        <v>-24327.420000000086</v>
      </c>
      <c r="J539" s="34">
        <v>-23771.31</v>
      </c>
      <c r="K539" s="34">
        <v>200.02</v>
      </c>
      <c r="L539" s="26">
        <f t="shared" si="51"/>
        <v>-47898.710000000086</v>
      </c>
      <c r="M539" s="28">
        <f t="shared" si="52"/>
        <v>129011.60999999996</v>
      </c>
      <c r="N539" s="46"/>
      <c r="O539" s="46"/>
      <c r="S539"/>
      <c r="T539"/>
      <c r="U539"/>
      <c r="V539"/>
      <c r="W539"/>
      <c r="X539"/>
      <c r="Y539"/>
      <c r="Z539"/>
      <c r="AA539"/>
    </row>
    <row r="540" spans="1:27" s="29" customFormat="1" x14ac:dyDescent="0.3">
      <c r="A540" s="22">
        <v>8</v>
      </c>
      <c r="B540" s="23">
        <v>1945</v>
      </c>
      <c r="C540" s="24" t="s">
        <v>43</v>
      </c>
      <c r="D540" s="53">
        <f t="shared" si="48"/>
        <v>22572.029999999992</v>
      </c>
      <c r="E540" s="34">
        <v>995.95</v>
      </c>
      <c r="F540" s="34"/>
      <c r="G540" s="26">
        <f t="shared" si="49"/>
        <v>23567.979999999992</v>
      </c>
      <c r="H540" s="27"/>
      <c r="I540" s="55">
        <f t="shared" si="50"/>
        <v>-8814.5599999999868</v>
      </c>
      <c r="J540" s="34">
        <v>-6827.64</v>
      </c>
      <c r="K540" s="34"/>
      <c r="L540" s="26">
        <f t="shared" si="51"/>
        <v>-15642.199999999986</v>
      </c>
      <c r="M540" s="28">
        <f t="shared" si="52"/>
        <v>7925.7800000000061</v>
      </c>
      <c r="N540" s="46"/>
      <c r="O540" s="46"/>
      <c r="S540"/>
      <c r="T540"/>
      <c r="U540"/>
      <c r="V540"/>
      <c r="W540"/>
      <c r="X540"/>
      <c r="Y540"/>
      <c r="Z540"/>
      <c r="AA540"/>
    </row>
    <row r="541" spans="1:27" s="29" customFormat="1" x14ac:dyDescent="0.3">
      <c r="A541" s="22">
        <v>8</v>
      </c>
      <c r="B541" s="23">
        <v>1950</v>
      </c>
      <c r="C541" s="24" t="s">
        <v>44</v>
      </c>
      <c r="D541" s="53">
        <f t="shared" si="48"/>
        <v>0</v>
      </c>
      <c r="E541" s="34"/>
      <c r="F541" s="34"/>
      <c r="G541" s="26">
        <f t="shared" si="49"/>
        <v>0</v>
      </c>
      <c r="H541" s="27"/>
      <c r="I541" s="55">
        <f t="shared" si="50"/>
        <v>0</v>
      </c>
      <c r="J541" s="34"/>
      <c r="K541" s="34"/>
      <c r="L541" s="26">
        <f t="shared" si="51"/>
        <v>0</v>
      </c>
      <c r="M541" s="28">
        <f t="shared" si="52"/>
        <v>0</v>
      </c>
      <c r="N541" s="46"/>
      <c r="O541" s="46"/>
      <c r="S541"/>
      <c r="T541"/>
      <c r="U541"/>
      <c r="V541"/>
      <c r="W541"/>
      <c r="X541"/>
      <c r="Y541"/>
      <c r="Z541"/>
      <c r="AA541"/>
    </row>
    <row r="542" spans="1:27" s="29" customFormat="1" x14ac:dyDescent="0.3">
      <c r="A542" s="22">
        <v>8</v>
      </c>
      <c r="B542" s="23">
        <v>1955</v>
      </c>
      <c r="C542" s="24" t="s">
        <v>45</v>
      </c>
      <c r="D542" s="53">
        <f t="shared" si="48"/>
        <v>0</v>
      </c>
      <c r="E542" s="34"/>
      <c r="F542" s="34"/>
      <c r="G542" s="26">
        <f t="shared" si="49"/>
        <v>0</v>
      </c>
      <c r="H542" s="27"/>
      <c r="I542" s="55">
        <f t="shared" si="50"/>
        <v>0</v>
      </c>
      <c r="J542" s="34"/>
      <c r="K542" s="34"/>
      <c r="L542" s="26">
        <f t="shared" si="51"/>
        <v>0</v>
      </c>
      <c r="M542" s="28">
        <f t="shared" si="52"/>
        <v>0</v>
      </c>
      <c r="N542" s="46"/>
      <c r="O542" s="46"/>
      <c r="S542"/>
      <c r="T542"/>
      <c r="U542"/>
      <c r="V542"/>
      <c r="W542"/>
      <c r="X542"/>
      <c r="Y542"/>
      <c r="Z542"/>
      <c r="AA542"/>
    </row>
    <row r="543" spans="1:27" s="29" customFormat="1" ht="26.4" x14ac:dyDescent="0.3">
      <c r="A543" s="22">
        <v>8</v>
      </c>
      <c r="B543" s="23">
        <v>1955</v>
      </c>
      <c r="C543" s="24" t="s">
        <v>46</v>
      </c>
      <c r="D543" s="53">
        <f t="shared" si="48"/>
        <v>0</v>
      </c>
      <c r="E543" s="34"/>
      <c r="F543" s="34"/>
      <c r="G543" s="26">
        <f t="shared" si="49"/>
        <v>0</v>
      </c>
      <c r="H543" s="27"/>
      <c r="I543" s="55">
        <f t="shared" si="50"/>
        <v>0</v>
      </c>
      <c r="J543" s="34"/>
      <c r="K543" s="34"/>
      <c r="L543" s="26">
        <f t="shared" si="51"/>
        <v>0</v>
      </c>
      <c r="M543" s="28">
        <f t="shared" si="52"/>
        <v>0</v>
      </c>
      <c r="N543" s="46"/>
      <c r="O543" s="46"/>
      <c r="S543"/>
      <c r="T543"/>
      <c r="U543"/>
      <c r="V543"/>
      <c r="W543"/>
      <c r="X543"/>
      <c r="Y543"/>
      <c r="Z543"/>
      <c r="AA543"/>
    </row>
    <row r="544" spans="1:27" s="29" customFormat="1" x14ac:dyDescent="0.3">
      <c r="A544" s="22">
        <v>8</v>
      </c>
      <c r="B544" s="23">
        <v>1960</v>
      </c>
      <c r="C544" s="24" t="s">
        <v>47</v>
      </c>
      <c r="D544" s="53">
        <f t="shared" si="48"/>
        <v>0</v>
      </c>
      <c r="E544" s="34"/>
      <c r="F544" s="34"/>
      <c r="G544" s="26">
        <f t="shared" si="49"/>
        <v>0</v>
      </c>
      <c r="H544" s="27"/>
      <c r="I544" s="55">
        <f t="shared" si="50"/>
        <v>0</v>
      </c>
      <c r="J544" s="34"/>
      <c r="K544" s="34"/>
      <c r="L544" s="26">
        <f t="shared" si="51"/>
        <v>0</v>
      </c>
      <c r="M544" s="28">
        <f t="shared" si="52"/>
        <v>0</v>
      </c>
      <c r="N544" s="46"/>
      <c r="O544" s="46"/>
      <c r="S544"/>
      <c r="T544"/>
      <c r="U544"/>
      <c r="V544"/>
      <c r="W544"/>
      <c r="X544"/>
      <c r="Y544"/>
      <c r="Z544"/>
      <c r="AA544"/>
    </row>
    <row r="545" spans="1:27" s="29" customFormat="1" ht="26.4" x14ac:dyDescent="0.3">
      <c r="A545" s="31">
        <v>47</v>
      </c>
      <c r="B545" s="23">
        <v>1970</v>
      </c>
      <c r="C545" s="24" t="s">
        <v>48</v>
      </c>
      <c r="D545" s="53">
        <f t="shared" si="48"/>
        <v>0</v>
      </c>
      <c r="E545" s="34"/>
      <c r="F545" s="34"/>
      <c r="G545" s="26">
        <f t="shared" si="49"/>
        <v>0</v>
      </c>
      <c r="H545" s="27"/>
      <c r="I545" s="55">
        <f t="shared" si="50"/>
        <v>0</v>
      </c>
      <c r="J545" s="34"/>
      <c r="K545" s="34"/>
      <c r="L545" s="26">
        <f t="shared" si="51"/>
        <v>0</v>
      </c>
      <c r="M545" s="28">
        <f t="shared" si="52"/>
        <v>0</v>
      </c>
      <c r="N545" s="46"/>
      <c r="O545" s="46"/>
      <c r="S545"/>
      <c r="T545"/>
      <c r="U545"/>
      <c r="V545"/>
      <c r="W545"/>
      <c r="X545"/>
      <c r="Y545"/>
      <c r="Z545"/>
      <c r="AA545"/>
    </row>
    <row r="546" spans="1:27" s="29" customFormat="1" ht="26.4" x14ac:dyDescent="0.3">
      <c r="A546" s="22">
        <v>47</v>
      </c>
      <c r="B546" s="23">
        <v>1975</v>
      </c>
      <c r="C546" s="24" t="s">
        <v>49</v>
      </c>
      <c r="D546" s="53">
        <f t="shared" si="48"/>
        <v>0</v>
      </c>
      <c r="E546" s="34"/>
      <c r="F546" s="34"/>
      <c r="G546" s="26">
        <f t="shared" si="49"/>
        <v>0</v>
      </c>
      <c r="H546" s="27"/>
      <c r="I546" s="55">
        <f t="shared" si="50"/>
        <v>0</v>
      </c>
      <c r="J546" s="34"/>
      <c r="K546" s="34"/>
      <c r="L546" s="26">
        <f t="shared" si="51"/>
        <v>0</v>
      </c>
      <c r="M546" s="28">
        <f t="shared" si="52"/>
        <v>0</v>
      </c>
      <c r="N546" s="46"/>
      <c r="O546" s="46"/>
      <c r="S546"/>
      <c r="T546"/>
      <c r="U546"/>
      <c r="V546"/>
      <c r="W546"/>
      <c r="X546"/>
      <c r="Y546"/>
      <c r="Z546"/>
      <c r="AA546"/>
    </row>
    <row r="547" spans="1:27" s="29" customFormat="1" x14ac:dyDescent="0.3">
      <c r="A547" s="22">
        <v>47</v>
      </c>
      <c r="B547" s="23">
        <v>1980</v>
      </c>
      <c r="C547" s="24" t="s">
        <v>50</v>
      </c>
      <c r="D547" s="53">
        <f t="shared" si="48"/>
        <v>86036</v>
      </c>
      <c r="E547" s="34"/>
      <c r="F547" s="34"/>
      <c r="G547" s="26">
        <f t="shared" si="49"/>
        <v>86036</v>
      </c>
      <c r="H547" s="27"/>
      <c r="I547" s="55">
        <f t="shared" si="50"/>
        <v>-23466.569999999992</v>
      </c>
      <c r="J547" s="34">
        <v>-12747.05</v>
      </c>
      <c r="K547" s="34"/>
      <c r="L547" s="26">
        <f t="shared" si="51"/>
        <v>-36213.619999999995</v>
      </c>
      <c r="M547" s="28">
        <f t="shared" si="52"/>
        <v>49822.380000000005</v>
      </c>
      <c r="N547" s="46"/>
      <c r="O547" s="46"/>
      <c r="S547"/>
      <c r="T547"/>
      <c r="U547"/>
      <c r="V547"/>
      <c r="W547"/>
      <c r="X547"/>
      <c r="Y547"/>
      <c r="Z547"/>
      <c r="AA547"/>
    </row>
    <row r="548" spans="1:27" s="29" customFormat="1" x14ac:dyDescent="0.3">
      <c r="A548" s="22">
        <v>47</v>
      </c>
      <c r="B548" s="23">
        <v>1985</v>
      </c>
      <c r="C548" s="24" t="s">
        <v>51</v>
      </c>
      <c r="D548" s="53">
        <f t="shared" si="48"/>
        <v>0.15000000000145519</v>
      </c>
      <c r="E548" s="34"/>
      <c r="F548" s="34"/>
      <c r="G548" s="26">
        <f t="shared" si="49"/>
        <v>0.15000000000145519</v>
      </c>
      <c r="H548" s="27"/>
      <c r="I548" s="55">
        <f t="shared" si="50"/>
        <v>0</v>
      </c>
      <c r="J548" s="34"/>
      <c r="K548" s="34"/>
      <c r="L548" s="26">
        <f t="shared" si="51"/>
        <v>0</v>
      </c>
      <c r="M548" s="28">
        <f t="shared" si="52"/>
        <v>0.15000000000145519</v>
      </c>
      <c r="N548" s="46"/>
      <c r="O548" s="46"/>
      <c r="S548"/>
      <c r="T548"/>
      <c r="U548"/>
      <c r="V548"/>
      <c r="W548"/>
      <c r="X548"/>
      <c r="Y548"/>
      <c r="Z548"/>
      <c r="AA548"/>
    </row>
    <row r="549" spans="1:27" s="29" customFormat="1" x14ac:dyDescent="0.3">
      <c r="A549" s="31">
        <v>47</v>
      </c>
      <c r="B549" s="23">
        <v>1990</v>
      </c>
      <c r="C549" s="32" t="s">
        <v>52</v>
      </c>
      <c r="D549" s="53">
        <f t="shared" si="48"/>
        <v>0</v>
      </c>
      <c r="E549" s="34"/>
      <c r="F549" s="34"/>
      <c r="G549" s="26">
        <f t="shared" si="49"/>
        <v>0</v>
      </c>
      <c r="H549" s="27"/>
      <c r="I549" s="55">
        <f t="shared" si="50"/>
        <v>0</v>
      </c>
      <c r="J549" s="34"/>
      <c r="K549" s="34"/>
      <c r="L549" s="26">
        <f t="shared" si="51"/>
        <v>0</v>
      </c>
      <c r="M549" s="28">
        <f t="shared" si="52"/>
        <v>0</v>
      </c>
      <c r="N549" s="46"/>
      <c r="O549" s="46"/>
      <c r="S549"/>
      <c r="T549"/>
      <c r="U549"/>
      <c r="V549"/>
      <c r="W549"/>
      <c r="X549"/>
      <c r="Y549"/>
      <c r="Z549"/>
      <c r="AA549"/>
    </row>
    <row r="550" spans="1:27" s="29" customFormat="1" x14ac:dyDescent="0.3">
      <c r="A550" s="22">
        <v>47</v>
      </c>
      <c r="B550" s="23">
        <v>1995</v>
      </c>
      <c r="C550" s="24" t="s">
        <v>53</v>
      </c>
      <c r="D550" s="53">
        <f t="shared" si="48"/>
        <v>-24081819.620000001</v>
      </c>
      <c r="E550" s="34">
        <v>-1826732</v>
      </c>
      <c r="F550" s="34"/>
      <c r="G550" s="26">
        <f t="shared" si="49"/>
        <v>-25908551.620000001</v>
      </c>
      <c r="H550" s="27"/>
      <c r="I550" s="55">
        <f t="shared" si="50"/>
        <v>528786.98000000441</v>
      </c>
      <c r="J550" s="34">
        <v>558247.19999999995</v>
      </c>
      <c r="K550" s="34"/>
      <c r="L550" s="26">
        <f t="shared" si="51"/>
        <v>1087034.1800000044</v>
      </c>
      <c r="M550" s="28">
        <f t="shared" si="52"/>
        <v>-24821517.439999998</v>
      </c>
      <c r="N550" s="46"/>
      <c r="O550" s="46"/>
      <c r="S550"/>
      <c r="T550"/>
      <c r="U550"/>
      <c r="V550"/>
      <c r="W550"/>
      <c r="X550"/>
      <c r="Y550"/>
      <c r="Z550"/>
      <c r="AA550"/>
    </row>
    <row r="551" spans="1:27" s="29" customFormat="1" ht="15.6" x14ac:dyDescent="0.3">
      <c r="A551" s="22">
        <v>47</v>
      </c>
      <c r="B551" s="23">
        <v>2440</v>
      </c>
      <c r="C551" s="24" t="s">
        <v>62</v>
      </c>
      <c r="D551" s="53">
        <f t="shared" si="48"/>
        <v>0</v>
      </c>
      <c r="E551" s="34"/>
      <c r="F551" s="34"/>
      <c r="G551" s="26">
        <f t="shared" si="49"/>
        <v>0</v>
      </c>
      <c r="H551"/>
      <c r="I551" s="53">
        <f t="shared" si="50"/>
        <v>0</v>
      </c>
      <c r="J551" s="34"/>
      <c r="K551" s="34"/>
      <c r="L551" s="26">
        <f t="shared" si="51"/>
        <v>0</v>
      </c>
      <c r="M551" s="28">
        <f t="shared" si="52"/>
        <v>0</v>
      </c>
      <c r="N551" s="46"/>
      <c r="O551" s="46"/>
      <c r="S551"/>
      <c r="T551"/>
      <c r="U551"/>
      <c r="V551"/>
      <c r="W551"/>
      <c r="X551"/>
      <c r="Y551"/>
      <c r="Z551"/>
      <c r="AA551"/>
    </row>
    <row r="552" spans="1:27" s="29" customFormat="1" x14ac:dyDescent="0.3">
      <c r="A552" s="35"/>
      <c r="B552" s="35"/>
      <c r="C552" s="36"/>
      <c r="D552" s="53">
        <f t="shared" si="48"/>
        <v>0</v>
      </c>
      <c r="E552" s="34"/>
      <c r="F552" s="34"/>
      <c r="G552" s="26">
        <f t="shared" si="49"/>
        <v>0</v>
      </c>
      <c r="H552"/>
      <c r="I552" s="53">
        <f t="shared" si="50"/>
        <v>0</v>
      </c>
      <c r="J552" s="34"/>
      <c r="K552" s="34"/>
      <c r="L552" s="26">
        <f t="shared" si="51"/>
        <v>0</v>
      </c>
      <c r="M552" s="28">
        <f t="shared" si="52"/>
        <v>0</v>
      </c>
      <c r="N552" s="46"/>
      <c r="O552" s="46"/>
      <c r="S552"/>
      <c r="T552"/>
      <c r="U552"/>
      <c r="V552"/>
      <c r="W552"/>
      <c r="X552"/>
      <c r="Y552"/>
      <c r="Z552"/>
      <c r="AA552"/>
    </row>
    <row r="553" spans="1:27" s="29" customFormat="1" x14ac:dyDescent="0.3">
      <c r="A553" s="35"/>
      <c r="B553" s="35"/>
      <c r="C553" s="37" t="s">
        <v>55</v>
      </c>
      <c r="D553" s="38">
        <f>SUM(D513:D552)</f>
        <v>58013139.850000024</v>
      </c>
      <c r="E553" s="38">
        <f>SUM(E513:E552)</f>
        <v>12859627.93</v>
      </c>
      <c r="F553" s="38">
        <f>SUM(F513:F552)</f>
        <v>-368207.66000000003</v>
      </c>
      <c r="G553" s="38">
        <f>SUM(G513:G552)</f>
        <v>70504560.12000002</v>
      </c>
      <c r="H553" s="77"/>
      <c r="I553" s="38">
        <f>SUM(I513:I552)</f>
        <v>-2877582.559999994</v>
      </c>
      <c r="J553" s="38">
        <f>SUM(J513:J552)</f>
        <v>-2907744.9400000004</v>
      </c>
      <c r="K553" s="38">
        <f>SUM(K513:K552)</f>
        <v>80484.75</v>
      </c>
      <c r="L553" s="38">
        <f>SUM(L513:L552)</f>
        <v>-5704842.7499999935</v>
      </c>
      <c r="M553" s="38">
        <f>SUM(M513:M552)</f>
        <v>64799717.370000005</v>
      </c>
      <c r="N553" s="49"/>
      <c r="O553" s="49"/>
      <c r="S553"/>
      <c r="T553"/>
      <c r="U553"/>
      <c r="V553"/>
      <c r="W553"/>
      <c r="X553"/>
      <c r="Y553"/>
      <c r="Z553"/>
      <c r="AA553"/>
    </row>
    <row r="554" spans="1:27" s="29" customFormat="1" ht="38.4" x14ac:dyDescent="0.3">
      <c r="A554" s="35"/>
      <c r="B554" s="35"/>
      <c r="C554" s="39" t="s">
        <v>56</v>
      </c>
      <c r="D554" s="59"/>
      <c r="E554" s="40"/>
      <c r="F554" s="40"/>
      <c r="G554" s="26">
        <f>D554+E554+F554</f>
        <v>0</v>
      </c>
      <c r="H554"/>
      <c r="I554" s="53">
        <f>L440</f>
        <v>0</v>
      </c>
      <c r="J554" s="40"/>
      <c r="K554" s="40"/>
      <c r="L554" s="26">
        <v>0</v>
      </c>
      <c r="M554" s="28">
        <v>0</v>
      </c>
      <c r="N554" s="46"/>
      <c r="O554" s="46"/>
      <c r="S554"/>
      <c r="T554"/>
      <c r="U554"/>
      <c r="V554"/>
      <c r="W554"/>
      <c r="X554"/>
      <c r="Y554"/>
      <c r="Z554"/>
      <c r="AA554"/>
    </row>
    <row r="555" spans="1:27" s="29" customFormat="1" ht="26.4" x14ac:dyDescent="0.3">
      <c r="A555" s="35"/>
      <c r="B555" s="35"/>
      <c r="C555" s="41" t="s">
        <v>57</v>
      </c>
      <c r="D555" s="59"/>
      <c r="E555" s="40"/>
      <c r="F555" s="40"/>
      <c r="G555" s="26">
        <f>D555+E555+F555</f>
        <v>0</v>
      </c>
      <c r="H555"/>
      <c r="I555" s="53">
        <f>L441</f>
        <v>0</v>
      </c>
      <c r="J555" s="40"/>
      <c r="K555" s="40"/>
      <c r="L555" s="26">
        <v>0</v>
      </c>
      <c r="M555" s="28">
        <v>0</v>
      </c>
      <c r="N555" s="46"/>
      <c r="O555" s="46"/>
      <c r="S555"/>
      <c r="T555"/>
      <c r="U555"/>
      <c r="V555"/>
      <c r="W555"/>
      <c r="X555"/>
      <c r="Y555"/>
      <c r="Z555"/>
      <c r="AA555"/>
    </row>
    <row r="556" spans="1:27" s="29" customFormat="1" x14ac:dyDescent="0.3">
      <c r="A556" s="35"/>
      <c r="B556" s="35"/>
      <c r="C556" s="37" t="s">
        <v>58</v>
      </c>
      <c r="D556" s="38">
        <f>SUM(D553:D555)</f>
        <v>58013139.850000024</v>
      </c>
      <c r="E556" s="38">
        <f>SUM(E553:E555)</f>
        <v>12859627.93</v>
      </c>
      <c r="F556" s="38">
        <f>SUM(F553:F555)</f>
        <v>-368207.66000000003</v>
      </c>
      <c r="G556" s="38">
        <f>SUM(G553:G555)</f>
        <v>70504560.12000002</v>
      </c>
      <c r="H556" s="38"/>
      <c r="I556" s="38">
        <f>SUM(I553:I555)</f>
        <v>-2877582.559999994</v>
      </c>
      <c r="J556" s="38">
        <f>SUM(J553:J555)</f>
        <v>-2907744.9400000004</v>
      </c>
      <c r="K556" s="38">
        <f>SUM(K553:K555)</f>
        <v>80484.75</v>
      </c>
      <c r="L556" s="38">
        <f>SUM(L553:L555)</f>
        <v>-5704842.7499999935</v>
      </c>
      <c r="M556" s="38">
        <f>SUM(M553:M555)</f>
        <v>64799717.370000005</v>
      </c>
      <c r="N556" s="49"/>
      <c r="O556" s="49"/>
      <c r="S556"/>
      <c r="T556"/>
      <c r="U556"/>
      <c r="V556"/>
      <c r="W556"/>
      <c r="X556"/>
      <c r="Y556"/>
      <c r="Z556"/>
      <c r="AA556"/>
    </row>
    <row r="557" spans="1:27" s="29" customFormat="1" ht="16.2" x14ac:dyDescent="0.3">
      <c r="A557" s="35"/>
      <c r="B557" s="35"/>
      <c r="C557" s="42" t="s">
        <v>63</v>
      </c>
      <c r="D557" s="43"/>
      <c r="E557" s="43"/>
      <c r="F557" s="43"/>
      <c r="G557" s="43"/>
      <c r="H557" s="43"/>
      <c r="I557" s="44"/>
      <c r="J557" s="40"/>
      <c r="K557" s="6"/>
      <c r="L557" s="45"/>
      <c r="M557" s="46"/>
      <c r="N557" s="46"/>
      <c r="O557" s="46"/>
      <c r="S557"/>
      <c r="T557"/>
      <c r="U557"/>
      <c r="V557"/>
      <c r="W557"/>
      <c r="X557"/>
      <c r="Y557"/>
      <c r="Z557"/>
      <c r="AA557"/>
    </row>
    <row r="558" spans="1:27" s="29" customFormat="1" x14ac:dyDescent="0.3">
      <c r="A558" s="35"/>
      <c r="B558" s="35"/>
      <c r="C558" s="42" t="s">
        <v>60</v>
      </c>
      <c r="D558" s="43"/>
      <c r="E558" s="43"/>
      <c r="F558" s="43"/>
      <c r="G558" s="43"/>
      <c r="H558" s="43"/>
      <c r="I558" s="44"/>
      <c r="J558" s="38">
        <f>J556+J557</f>
        <v>-2907744.9400000004</v>
      </c>
      <c r="K558"/>
      <c r="L558"/>
      <c r="M558" s="46"/>
      <c r="N558" s="46"/>
      <c r="O558" s="46"/>
      <c r="S558"/>
      <c r="T558"/>
      <c r="U558"/>
      <c r="V558"/>
      <c r="W558"/>
      <c r="X558"/>
      <c r="Y558"/>
      <c r="Z558"/>
      <c r="AA558"/>
    </row>
    <row r="561" spans="1:27" ht="17.399999999999999" hidden="1" x14ac:dyDescent="0.3">
      <c r="A561" s="2" t="s">
        <v>1</v>
      </c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47"/>
      <c r="O561" s="47"/>
    </row>
    <row r="562" spans="1:27" ht="19.2" hidden="1" x14ac:dyDescent="0.3">
      <c r="A562" s="2" t="s">
        <v>91</v>
      </c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47"/>
      <c r="O562" s="47"/>
    </row>
    <row r="563" spans="1:27" hidden="1" x14ac:dyDescent="0.3">
      <c r="H563" s="6"/>
    </row>
    <row r="564" spans="1:27" hidden="1" x14ac:dyDescent="0.3">
      <c r="E564" s="3" t="s">
        <v>3</v>
      </c>
      <c r="F564" s="50" t="s">
        <v>4</v>
      </c>
      <c r="G564" s="5"/>
      <c r="H564" s="6"/>
    </row>
    <row r="565" spans="1:27" hidden="1" x14ac:dyDescent="0.3">
      <c r="C565" s="6"/>
      <c r="E565" s="3" t="s">
        <v>5</v>
      </c>
      <c r="F565" s="7">
        <v>2016</v>
      </c>
      <c r="G565" s="8"/>
    </row>
    <row r="566" spans="1:27" hidden="1" x14ac:dyDescent="0.3">
      <c r="P566"/>
      <c r="Q566"/>
      <c r="R566"/>
    </row>
    <row r="567" spans="1:27" hidden="1" x14ac:dyDescent="0.3">
      <c r="D567" s="9" t="s">
        <v>6</v>
      </c>
      <c r="E567" s="10"/>
      <c r="F567" s="10"/>
      <c r="G567" s="11"/>
      <c r="I567" s="12"/>
      <c r="J567" s="13" t="s">
        <v>7</v>
      </c>
      <c r="K567" s="13"/>
      <c r="L567" s="14"/>
      <c r="M567" s="6"/>
      <c r="P567"/>
      <c r="Q567"/>
      <c r="R567"/>
    </row>
    <row r="568" spans="1:27" ht="42.6" hidden="1" x14ac:dyDescent="0.3">
      <c r="A568" s="15" t="s">
        <v>66</v>
      </c>
      <c r="B568" s="15" t="s">
        <v>67</v>
      </c>
      <c r="C568" s="16" t="s">
        <v>68</v>
      </c>
      <c r="D568" s="15" t="s">
        <v>11</v>
      </c>
      <c r="E568" s="17" t="s">
        <v>69</v>
      </c>
      <c r="F568" s="17" t="s">
        <v>13</v>
      </c>
      <c r="G568" s="15" t="s">
        <v>14</v>
      </c>
      <c r="H568" s="18"/>
      <c r="I568" s="19" t="s">
        <v>11</v>
      </c>
      <c r="J568" s="20" t="s">
        <v>12</v>
      </c>
      <c r="K568" s="20" t="s">
        <v>13</v>
      </c>
      <c r="L568" s="21" t="s">
        <v>14</v>
      </c>
      <c r="M568" s="15" t="s">
        <v>15</v>
      </c>
      <c r="P568"/>
      <c r="Q568"/>
      <c r="R568"/>
    </row>
    <row r="569" spans="1:27" ht="26.4" hidden="1" x14ac:dyDescent="0.3">
      <c r="A569" s="22">
        <v>12</v>
      </c>
      <c r="B569" s="23">
        <v>1611</v>
      </c>
      <c r="C569" s="24" t="s">
        <v>16</v>
      </c>
      <c r="D569" s="53" t="e">
        <f t="shared" ref="D569:D608" si="53">G455</f>
        <v>#REF!</v>
      </c>
      <c r="E569" s="58">
        <v>62150.64</v>
      </c>
      <c r="F569" s="58">
        <v>0</v>
      </c>
      <c r="G569" s="26" t="e">
        <f t="shared" ref="G569:G608" si="54">D569+E569+F569</f>
        <v>#REF!</v>
      </c>
      <c r="H569" s="27"/>
      <c r="I569" s="55" t="e">
        <f t="shared" ref="I569:I608" si="55">L455</f>
        <v>#REF!</v>
      </c>
      <c r="J569" s="34">
        <v>-154827.5</v>
      </c>
      <c r="K569" s="34">
        <f t="shared" ref="K569:K607" si="56">K627</f>
        <v>0</v>
      </c>
      <c r="L569" s="26" t="e">
        <f t="shared" ref="L569:L608" si="57">I569+J569+K569</f>
        <v>#REF!</v>
      </c>
      <c r="M569" s="28" t="e">
        <f t="shared" ref="M569:M608" si="58">L569+G569</f>
        <v>#REF!</v>
      </c>
      <c r="P569"/>
      <c r="Q569"/>
      <c r="R569"/>
    </row>
    <row r="570" spans="1:27" ht="26.4" hidden="1" x14ac:dyDescent="0.3">
      <c r="A570" s="22" t="s">
        <v>17</v>
      </c>
      <c r="B570" s="23">
        <v>1612</v>
      </c>
      <c r="C570" s="24" t="s">
        <v>18</v>
      </c>
      <c r="D570" s="53" t="e">
        <f t="shared" si="53"/>
        <v>#REF!</v>
      </c>
      <c r="E570" s="58">
        <v>0</v>
      </c>
      <c r="F570" s="58">
        <v>0</v>
      </c>
      <c r="G570" s="26" t="e">
        <f t="shared" si="54"/>
        <v>#REF!</v>
      </c>
      <c r="H570" s="27"/>
      <c r="I570" s="55" t="e">
        <f t="shared" si="55"/>
        <v>#REF!</v>
      </c>
      <c r="J570" s="34">
        <f>J628</f>
        <v>-15729.3</v>
      </c>
      <c r="K570" s="34">
        <f t="shared" si="56"/>
        <v>0</v>
      </c>
      <c r="L570" s="26" t="e">
        <f t="shared" si="57"/>
        <v>#REF!</v>
      </c>
      <c r="M570" s="28" t="e">
        <f t="shared" si="58"/>
        <v>#REF!</v>
      </c>
      <c r="P570"/>
      <c r="Q570"/>
      <c r="R570"/>
    </row>
    <row r="571" spans="1:27" hidden="1" x14ac:dyDescent="0.3">
      <c r="A571" s="22" t="s">
        <v>19</v>
      </c>
      <c r="B571" s="23">
        <v>1805</v>
      </c>
      <c r="C571" s="24" t="s">
        <v>20</v>
      </c>
      <c r="D571" s="53" t="e">
        <f t="shared" si="53"/>
        <v>#REF!</v>
      </c>
      <c r="E571" s="58">
        <v>105732.39</v>
      </c>
      <c r="F571" s="58">
        <v>-465590.82</v>
      </c>
      <c r="G571" s="26" t="e">
        <f t="shared" si="54"/>
        <v>#REF!</v>
      </c>
      <c r="H571" s="27"/>
      <c r="I571" s="55" t="e">
        <f t="shared" si="55"/>
        <v>#REF!</v>
      </c>
      <c r="J571" s="34">
        <f>J629</f>
        <v>0</v>
      </c>
      <c r="K571" s="34">
        <f t="shared" si="56"/>
        <v>0</v>
      </c>
      <c r="L571" s="26" t="e">
        <f t="shared" si="57"/>
        <v>#REF!</v>
      </c>
      <c r="M571" s="28" t="e">
        <f t="shared" si="58"/>
        <v>#REF!</v>
      </c>
      <c r="P571"/>
      <c r="Q571"/>
      <c r="R571"/>
    </row>
    <row r="572" spans="1:27" hidden="1" x14ac:dyDescent="0.3">
      <c r="A572" s="22">
        <v>47</v>
      </c>
      <c r="B572" s="23">
        <v>1808</v>
      </c>
      <c r="C572" s="24" t="s">
        <v>21</v>
      </c>
      <c r="D572" s="53" t="e">
        <f t="shared" si="53"/>
        <v>#REF!</v>
      </c>
      <c r="E572" s="34">
        <v>0</v>
      </c>
      <c r="F572" s="34">
        <v>0</v>
      </c>
      <c r="G572" s="26" t="e">
        <f t="shared" si="54"/>
        <v>#REF!</v>
      </c>
      <c r="H572" s="27"/>
      <c r="I572" s="55" t="e">
        <f t="shared" si="55"/>
        <v>#REF!</v>
      </c>
      <c r="J572" s="34">
        <f>J630</f>
        <v>0</v>
      </c>
      <c r="K572" s="34">
        <f t="shared" si="56"/>
        <v>0</v>
      </c>
      <c r="L572" s="26" t="e">
        <f t="shared" si="57"/>
        <v>#REF!</v>
      </c>
      <c r="M572" s="28" t="e">
        <f t="shared" si="58"/>
        <v>#REF!</v>
      </c>
      <c r="N572" s="46"/>
      <c r="O572" s="46"/>
    </row>
    <row r="573" spans="1:27" hidden="1" x14ac:dyDescent="0.3">
      <c r="A573" s="22">
        <v>13</v>
      </c>
      <c r="B573" s="23">
        <v>1810</v>
      </c>
      <c r="C573" s="24" t="s">
        <v>22</v>
      </c>
      <c r="D573" s="53" t="e">
        <f t="shared" si="53"/>
        <v>#REF!</v>
      </c>
      <c r="E573" s="34"/>
      <c r="F573" s="34"/>
      <c r="G573" s="26" t="e">
        <f t="shared" si="54"/>
        <v>#REF!</v>
      </c>
      <c r="H573" s="27"/>
      <c r="I573" s="55" t="e">
        <f t="shared" si="55"/>
        <v>#REF!</v>
      </c>
      <c r="J573" s="34">
        <f>J631</f>
        <v>0</v>
      </c>
      <c r="K573" s="34">
        <f t="shared" si="56"/>
        <v>0</v>
      </c>
      <c r="L573" s="26" t="e">
        <f t="shared" si="57"/>
        <v>#REF!</v>
      </c>
      <c r="M573" s="28" t="e">
        <f t="shared" si="58"/>
        <v>#REF!</v>
      </c>
      <c r="N573" s="46"/>
      <c r="O573" s="46"/>
    </row>
    <row r="574" spans="1:27" s="29" customFormat="1" ht="26.4" hidden="1" x14ac:dyDescent="0.3">
      <c r="A574" s="22">
        <v>47</v>
      </c>
      <c r="B574" s="23">
        <v>1815</v>
      </c>
      <c r="C574" s="24" t="s">
        <v>23</v>
      </c>
      <c r="D574" s="53" t="e">
        <f t="shared" si="53"/>
        <v>#REF!</v>
      </c>
      <c r="E574" s="34"/>
      <c r="F574" s="34"/>
      <c r="G574" s="26" t="e">
        <f t="shared" si="54"/>
        <v>#REF!</v>
      </c>
      <c r="H574" s="27"/>
      <c r="I574" s="55" t="e">
        <f t="shared" si="55"/>
        <v>#REF!</v>
      </c>
      <c r="J574" s="34">
        <f>J632</f>
        <v>0</v>
      </c>
      <c r="K574" s="34">
        <f t="shared" si="56"/>
        <v>0</v>
      </c>
      <c r="L574" s="26" t="e">
        <f t="shared" si="57"/>
        <v>#REF!</v>
      </c>
      <c r="M574" s="28" t="e">
        <f t="shared" si="58"/>
        <v>#REF!</v>
      </c>
      <c r="N574" s="46"/>
      <c r="O574" s="46"/>
      <c r="S574"/>
      <c r="T574"/>
      <c r="U574"/>
      <c r="V574"/>
      <c r="W574"/>
      <c r="X574"/>
      <c r="Y574"/>
      <c r="Z574"/>
      <c r="AA574"/>
    </row>
    <row r="575" spans="1:27" s="29" customFormat="1" ht="26.4" hidden="1" x14ac:dyDescent="0.3">
      <c r="A575" s="22">
        <v>47</v>
      </c>
      <c r="B575" s="23">
        <v>1820</v>
      </c>
      <c r="C575" s="24" t="s">
        <v>24</v>
      </c>
      <c r="D575" s="53" t="e">
        <f t="shared" si="53"/>
        <v>#REF!</v>
      </c>
      <c r="E575" s="34">
        <v>98298.32</v>
      </c>
      <c r="F575" s="34">
        <v>0</v>
      </c>
      <c r="G575" s="26" t="e">
        <f t="shared" si="54"/>
        <v>#REF!</v>
      </c>
      <c r="H575" s="27"/>
      <c r="I575" s="55" t="e">
        <f t="shared" si="55"/>
        <v>#REF!</v>
      </c>
      <c r="J575" s="34">
        <v>-537647.96</v>
      </c>
      <c r="K575" s="34">
        <f t="shared" si="56"/>
        <v>0</v>
      </c>
      <c r="L575" s="26" t="e">
        <f t="shared" si="57"/>
        <v>#REF!</v>
      </c>
      <c r="M575" s="28" t="e">
        <f t="shared" si="58"/>
        <v>#REF!</v>
      </c>
      <c r="N575" s="46"/>
      <c r="O575" s="46"/>
      <c r="S575"/>
      <c r="T575"/>
      <c r="U575"/>
      <c r="V575"/>
      <c r="W575"/>
      <c r="X575"/>
      <c r="Y575"/>
      <c r="Z575"/>
      <c r="AA575"/>
    </row>
    <row r="576" spans="1:27" s="29" customFormat="1" hidden="1" x14ac:dyDescent="0.3">
      <c r="A576" s="22">
        <v>47</v>
      </c>
      <c r="B576" s="23">
        <v>1825</v>
      </c>
      <c r="C576" s="24" t="s">
        <v>25</v>
      </c>
      <c r="D576" s="53" t="e">
        <f t="shared" si="53"/>
        <v>#REF!</v>
      </c>
      <c r="E576" s="34"/>
      <c r="F576" s="34"/>
      <c r="G576" s="26" t="e">
        <f t="shared" si="54"/>
        <v>#REF!</v>
      </c>
      <c r="H576" s="27"/>
      <c r="I576" s="55" t="e">
        <f t="shared" si="55"/>
        <v>#REF!</v>
      </c>
      <c r="J576" s="34"/>
      <c r="K576" s="34">
        <f t="shared" si="56"/>
        <v>0</v>
      </c>
      <c r="L576" s="26" t="e">
        <f t="shared" si="57"/>
        <v>#REF!</v>
      </c>
      <c r="M576" s="28" t="e">
        <f t="shared" si="58"/>
        <v>#REF!</v>
      </c>
      <c r="N576" s="46"/>
      <c r="O576" s="46"/>
      <c r="S576"/>
      <c r="T576"/>
      <c r="U576"/>
      <c r="V576"/>
      <c r="W576"/>
      <c r="X576"/>
      <c r="Y576"/>
      <c r="Z576"/>
      <c r="AA576"/>
    </row>
    <row r="577" spans="1:27" s="29" customFormat="1" hidden="1" x14ac:dyDescent="0.3">
      <c r="A577" s="22">
        <v>47</v>
      </c>
      <c r="B577" s="23">
        <v>1830</v>
      </c>
      <c r="C577" s="24" t="s">
        <v>26</v>
      </c>
      <c r="D577" s="53" t="e">
        <f t="shared" si="53"/>
        <v>#REF!</v>
      </c>
      <c r="E577" s="34">
        <v>5267334.34</v>
      </c>
      <c r="F577" s="34">
        <v>0</v>
      </c>
      <c r="G577" s="26" t="e">
        <f t="shared" si="54"/>
        <v>#REF!</v>
      </c>
      <c r="H577" s="27"/>
      <c r="I577" s="55" t="e">
        <f t="shared" si="55"/>
        <v>#REF!</v>
      </c>
      <c r="J577" s="34">
        <v>-531348.31000000006</v>
      </c>
      <c r="K577" s="34">
        <f t="shared" si="56"/>
        <v>0</v>
      </c>
      <c r="L577" s="26" t="e">
        <f t="shared" si="57"/>
        <v>#REF!</v>
      </c>
      <c r="M577" s="28" t="e">
        <f t="shared" si="58"/>
        <v>#REF!</v>
      </c>
      <c r="N577" s="46"/>
      <c r="O577" s="46"/>
      <c r="S577"/>
      <c r="T577"/>
      <c r="U577"/>
      <c r="V577"/>
      <c r="W577"/>
      <c r="X577"/>
      <c r="Y577"/>
      <c r="Z577"/>
      <c r="AA577"/>
    </row>
    <row r="578" spans="1:27" s="29" customFormat="1" hidden="1" x14ac:dyDescent="0.3">
      <c r="A578" s="22">
        <v>47</v>
      </c>
      <c r="B578" s="23">
        <v>1835</v>
      </c>
      <c r="C578" s="24" t="s">
        <v>27</v>
      </c>
      <c r="D578" s="53" t="e">
        <f t="shared" si="53"/>
        <v>#REF!</v>
      </c>
      <c r="E578" s="34">
        <v>1433502.85</v>
      </c>
      <c r="F578" s="34">
        <v>0</v>
      </c>
      <c r="G578" s="26" t="e">
        <f t="shared" si="54"/>
        <v>#REF!</v>
      </c>
      <c r="H578" s="27"/>
      <c r="I578" s="55" t="e">
        <f t="shared" si="55"/>
        <v>#REF!</v>
      </c>
      <c r="J578" s="34">
        <v>-1080826.6399999999</v>
      </c>
      <c r="K578" s="34">
        <f t="shared" si="56"/>
        <v>0</v>
      </c>
      <c r="L578" s="26" t="e">
        <f t="shared" si="57"/>
        <v>#REF!</v>
      </c>
      <c r="M578" s="28" t="e">
        <f t="shared" si="58"/>
        <v>#REF!</v>
      </c>
      <c r="N578" s="46"/>
      <c r="O578" s="46"/>
      <c r="S578"/>
      <c r="T578"/>
      <c r="U578"/>
      <c r="V578"/>
      <c r="W578"/>
      <c r="X578"/>
      <c r="Y578"/>
      <c r="Z578"/>
      <c r="AA578"/>
    </row>
    <row r="579" spans="1:27" s="29" customFormat="1" hidden="1" x14ac:dyDescent="0.3">
      <c r="A579" s="22">
        <v>47</v>
      </c>
      <c r="B579" s="23">
        <v>1840</v>
      </c>
      <c r="C579" s="24" t="s">
        <v>28</v>
      </c>
      <c r="D579" s="53" t="e">
        <f t="shared" si="53"/>
        <v>#REF!</v>
      </c>
      <c r="E579" s="34">
        <v>664373.03</v>
      </c>
      <c r="F579" s="34">
        <v>0</v>
      </c>
      <c r="G579" s="26" t="e">
        <f t="shared" si="54"/>
        <v>#REF!</v>
      </c>
      <c r="H579" s="27"/>
      <c r="I579" s="55" t="e">
        <f t="shared" si="55"/>
        <v>#REF!</v>
      </c>
      <c r="J579" s="34">
        <v>-183358.53</v>
      </c>
      <c r="K579" s="34">
        <f t="shared" si="56"/>
        <v>0</v>
      </c>
      <c r="L579" s="26" t="e">
        <f t="shared" si="57"/>
        <v>#REF!</v>
      </c>
      <c r="M579" s="28" t="e">
        <f t="shared" si="58"/>
        <v>#REF!</v>
      </c>
      <c r="N579" s="46"/>
      <c r="O579" s="46"/>
      <c r="S579"/>
      <c r="T579"/>
      <c r="U579"/>
      <c r="V579"/>
      <c r="W579"/>
      <c r="X579"/>
      <c r="Y579"/>
      <c r="Z579"/>
      <c r="AA579"/>
    </row>
    <row r="580" spans="1:27" s="29" customFormat="1" hidden="1" x14ac:dyDescent="0.3">
      <c r="A580" s="22">
        <v>47</v>
      </c>
      <c r="B580" s="23">
        <v>1845</v>
      </c>
      <c r="C580" s="24" t="s">
        <v>29</v>
      </c>
      <c r="D580" s="53" t="e">
        <f t="shared" si="53"/>
        <v>#REF!</v>
      </c>
      <c r="E580" s="34">
        <v>558458.66</v>
      </c>
      <c r="F580" s="34">
        <v>0</v>
      </c>
      <c r="G580" s="26" t="e">
        <f t="shared" si="54"/>
        <v>#REF!</v>
      </c>
      <c r="H580" s="27"/>
      <c r="I580" s="55" t="e">
        <f t="shared" si="55"/>
        <v>#REF!</v>
      </c>
      <c r="J580" s="34">
        <v>-1068213.6599999999</v>
      </c>
      <c r="K580" s="34">
        <f t="shared" si="56"/>
        <v>0</v>
      </c>
      <c r="L580" s="26" t="e">
        <f t="shared" si="57"/>
        <v>#REF!</v>
      </c>
      <c r="M580" s="28" t="e">
        <f t="shared" si="58"/>
        <v>#REF!</v>
      </c>
      <c r="N580" s="46"/>
      <c r="O580" s="46"/>
      <c r="S580"/>
      <c r="T580"/>
      <c r="U580"/>
      <c r="V580"/>
      <c r="W580"/>
      <c r="X580"/>
      <c r="Y580"/>
      <c r="Z580"/>
      <c r="AA580"/>
    </row>
    <row r="581" spans="1:27" s="29" customFormat="1" hidden="1" x14ac:dyDescent="0.3">
      <c r="A581" s="22">
        <v>47</v>
      </c>
      <c r="B581" s="23">
        <v>1850</v>
      </c>
      <c r="C581" s="24" t="s">
        <v>30</v>
      </c>
      <c r="D581" s="53" t="e">
        <f t="shared" si="53"/>
        <v>#REF!</v>
      </c>
      <c r="E581" s="34">
        <v>530989.27</v>
      </c>
      <c r="F581" s="34">
        <v>0</v>
      </c>
      <c r="G581" s="26" t="e">
        <f t="shared" si="54"/>
        <v>#REF!</v>
      </c>
      <c r="H581" s="27"/>
      <c r="I581" s="55" t="e">
        <f t="shared" si="55"/>
        <v>#REF!</v>
      </c>
      <c r="J581" s="34">
        <v>-695135.04</v>
      </c>
      <c r="K581" s="34">
        <f t="shared" si="56"/>
        <v>0</v>
      </c>
      <c r="L581" s="26" t="e">
        <f t="shared" si="57"/>
        <v>#REF!</v>
      </c>
      <c r="M581" s="28" t="e">
        <f t="shared" si="58"/>
        <v>#REF!</v>
      </c>
      <c r="N581" s="46"/>
      <c r="O581" s="46"/>
      <c r="S581"/>
      <c r="T581"/>
      <c r="U581"/>
      <c r="V581"/>
      <c r="W581"/>
      <c r="X581"/>
      <c r="Y581"/>
      <c r="Z581"/>
      <c r="AA581"/>
    </row>
    <row r="582" spans="1:27" s="29" customFormat="1" hidden="1" x14ac:dyDescent="0.3">
      <c r="A582" s="22">
        <v>47</v>
      </c>
      <c r="B582" s="23">
        <v>1855</v>
      </c>
      <c r="C582" s="24" t="s">
        <v>31</v>
      </c>
      <c r="D582" s="53" t="e">
        <f t="shared" si="53"/>
        <v>#REF!</v>
      </c>
      <c r="E582" s="34">
        <v>536932.9</v>
      </c>
      <c r="F582" s="34">
        <v>0</v>
      </c>
      <c r="G582" s="26" t="e">
        <f t="shared" si="54"/>
        <v>#REF!</v>
      </c>
      <c r="H582" s="27"/>
      <c r="I582" s="55" t="e">
        <f t="shared" si="55"/>
        <v>#REF!</v>
      </c>
      <c r="J582" s="34">
        <v>-460871.03</v>
      </c>
      <c r="K582" s="34">
        <f t="shared" si="56"/>
        <v>0</v>
      </c>
      <c r="L582" s="26" t="e">
        <f t="shared" si="57"/>
        <v>#REF!</v>
      </c>
      <c r="M582" s="28" t="e">
        <f t="shared" si="58"/>
        <v>#REF!</v>
      </c>
      <c r="N582" s="46"/>
      <c r="O582" s="46"/>
      <c r="S582"/>
      <c r="T582"/>
      <c r="U582"/>
      <c r="V582"/>
      <c r="W582"/>
      <c r="X582"/>
      <c r="Y582"/>
      <c r="Z582"/>
      <c r="AA582"/>
    </row>
    <row r="583" spans="1:27" s="29" customFormat="1" hidden="1" x14ac:dyDescent="0.3">
      <c r="A583" s="22">
        <v>47</v>
      </c>
      <c r="B583" s="23">
        <v>1860</v>
      </c>
      <c r="C583" s="24" t="s">
        <v>32</v>
      </c>
      <c r="D583" s="53" t="e">
        <f t="shared" si="53"/>
        <v>#REF!</v>
      </c>
      <c r="E583" s="34">
        <v>18600.45</v>
      </c>
      <c r="F583" s="34">
        <v>0</v>
      </c>
      <c r="G583" s="26" t="e">
        <f t="shared" si="54"/>
        <v>#REF!</v>
      </c>
      <c r="H583" s="27"/>
      <c r="I583" s="55" t="e">
        <f t="shared" si="55"/>
        <v>#REF!</v>
      </c>
      <c r="J583" s="34">
        <v>-123096.42</v>
      </c>
      <c r="K583" s="34">
        <f t="shared" si="56"/>
        <v>0</v>
      </c>
      <c r="L583" s="26" t="e">
        <f t="shared" si="57"/>
        <v>#REF!</v>
      </c>
      <c r="M583" s="28" t="e">
        <f t="shared" si="58"/>
        <v>#REF!</v>
      </c>
      <c r="N583" s="46"/>
      <c r="O583" s="46"/>
      <c r="S583"/>
      <c r="T583"/>
      <c r="U583"/>
      <c r="V583"/>
      <c r="W583"/>
      <c r="X583"/>
      <c r="Y583"/>
      <c r="Z583"/>
      <c r="AA583"/>
    </row>
    <row r="584" spans="1:27" s="29" customFormat="1" hidden="1" x14ac:dyDescent="0.3">
      <c r="A584" s="22">
        <v>47</v>
      </c>
      <c r="B584" s="23">
        <v>1860</v>
      </c>
      <c r="C584" s="24" t="s">
        <v>33</v>
      </c>
      <c r="D584" s="53" t="e">
        <f t="shared" si="53"/>
        <v>#REF!</v>
      </c>
      <c r="E584" s="34">
        <v>301496.78999999998</v>
      </c>
      <c r="F584" s="34">
        <v>-90572.54</v>
      </c>
      <c r="G584" s="26" t="e">
        <f t="shared" si="54"/>
        <v>#REF!</v>
      </c>
      <c r="H584" s="27"/>
      <c r="I584" s="55" t="e">
        <f t="shared" si="55"/>
        <v>#REF!</v>
      </c>
      <c r="J584" s="34">
        <v>-536859.98</v>
      </c>
      <c r="K584" s="34">
        <f t="shared" si="56"/>
        <v>50421.53</v>
      </c>
      <c r="L584" s="26" t="e">
        <f t="shared" si="57"/>
        <v>#REF!</v>
      </c>
      <c r="M584" s="28" t="e">
        <f t="shared" si="58"/>
        <v>#REF!</v>
      </c>
      <c r="N584" s="46"/>
      <c r="O584" s="46"/>
      <c r="S584"/>
      <c r="T584"/>
      <c r="U584"/>
      <c r="V584"/>
      <c r="W584"/>
      <c r="X584"/>
      <c r="Y584"/>
      <c r="Z584"/>
      <c r="AA584"/>
    </row>
    <row r="585" spans="1:27" s="29" customFormat="1" hidden="1" x14ac:dyDescent="0.3">
      <c r="A585" s="22" t="s">
        <v>19</v>
      </c>
      <c r="B585" s="23">
        <v>1905</v>
      </c>
      <c r="C585" s="24" t="s">
        <v>20</v>
      </c>
      <c r="D585" s="53" t="e">
        <f t="shared" si="53"/>
        <v>#REF!</v>
      </c>
      <c r="E585" s="34"/>
      <c r="F585" s="34"/>
      <c r="G585" s="26" t="e">
        <f t="shared" si="54"/>
        <v>#REF!</v>
      </c>
      <c r="H585" s="27"/>
      <c r="I585" s="55" t="e">
        <f t="shared" si="55"/>
        <v>#REF!</v>
      </c>
      <c r="J585" s="34">
        <f>J643</f>
        <v>0</v>
      </c>
      <c r="K585" s="34">
        <f t="shared" si="56"/>
        <v>0</v>
      </c>
      <c r="L585" s="26" t="e">
        <f t="shared" si="57"/>
        <v>#REF!</v>
      </c>
      <c r="M585" s="28" t="e">
        <f t="shared" si="58"/>
        <v>#REF!</v>
      </c>
      <c r="N585" s="46"/>
      <c r="O585" s="46"/>
      <c r="S585"/>
      <c r="T585"/>
      <c r="U585"/>
      <c r="V585"/>
      <c r="W585"/>
      <c r="X585"/>
      <c r="Y585"/>
      <c r="Z585"/>
      <c r="AA585"/>
    </row>
    <row r="586" spans="1:27" s="29" customFormat="1" hidden="1" x14ac:dyDescent="0.3">
      <c r="A586" s="22">
        <v>47</v>
      </c>
      <c r="B586" s="23">
        <v>1908</v>
      </c>
      <c r="C586" s="24" t="s">
        <v>34</v>
      </c>
      <c r="D586" s="53" t="e">
        <f t="shared" si="53"/>
        <v>#REF!</v>
      </c>
      <c r="E586" s="34"/>
      <c r="F586" s="34"/>
      <c r="G586" s="26" t="e">
        <f t="shared" si="54"/>
        <v>#REF!</v>
      </c>
      <c r="H586" s="27"/>
      <c r="I586" s="55" t="e">
        <f t="shared" si="55"/>
        <v>#REF!</v>
      </c>
      <c r="J586" s="34">
        <f>J644</f>
        <v>-9083.69</v>
      </c>
      <c r="K586" s="34">
        <f t="shared" si="56"/>
        <v>0</v>
      </c>
      <c r="L586" s="26" t="e">
        <f t="shared" si="57"/>
        <v>#REF!</v>
      </c>
      <c r="M586" s="28" t="e">
        <f t="shared" si="58"/>
        <v>#REF!</v>
      </c>
      <c r="N586" s="46"/>
      <c r="O586" s="46"/>
      <c r="S586"/>
      <c r="T586"/>
      <c r="U586"/>
      <c r="V586"/>
      <c r="W586"/>
      <c r="X586"/>
      <c r="Y586"/>
      <c r="Z586"/>
      <c r="AA586"/>
    </row>
    <row r="587" spans="1:27" s="29" customFormat="1" hidden="1" x14ac:dyDescent="0.3">
      <c r="A587" s="22">
        <v>13</v>
      </c>
      <c r="B587" s="23">
        <v>1910</v>
      </c>
      <c r="C587" s="24" t="s">
        <v>22</v>
      </c>
      <c r="D587" s="53" t="e">
        <f t="shared" si="53"/>
        <v>#REF!</v>
      </c>
      <c r="E587" s="34">
        <v>19315.84</v>
      </c>
      <c r="F587" s="34"/>
      <c r="G587" s="26" t="e">
        <f t="shared" si="54"/>
        <v>#REF!</v>
      </c>
      <c r="H587" s="27"/>
      <c r="I587" s="55" t="e">
        <f t="shared" si="55"/>
        <v>#REF!</v>
      </c>
      <c r="J587" s="34">
        <v>-91029.71</v>
      </c>
      <c r="K587" s="34">
        <f t="shared" si="56"/>
        <v>0</v>
      </c>
      <c r="L587" s="26" t="e">
        <f t="shared" si="57"/>
        <v>#REF!</v>
      </c>
      <c r="M587" s="28" t="e">
        <f t="shared" si="58"/>
        <v>#REF!</v>
      </c>
      <c r="N587" s="46"/>
      <c r="O587" s="46"/>
      <c r="S587"/>
      <c r="T587"/>
      <c r="U587"/>
      <c r="V587"/>
      <c r="W587"/>
      <c r="X587"/>
      <c r="Y587"/>
      <c r="Z587"/>
      <c r="AA587"/>
    </row>
    <row r="588" spans="1:27" s="29" customFormat="1" ht="26.4" hidden="1" x14ac:dyDescent="0.3">
      <c r="A588" s="22">
        <v>8</v>
      </c>
      <c r="B588" s="23">
        <v>1915</v>
      </c>
      <c r="C588" s="24" t="s">
        <v>35</v>
      </c>
      <c r="D588" s="53" t="e">
        <f t="shared" si="53"/>
        <v>#REF!</v>
      </c>
      <c r="E588" s="34">
        <v>32463.06</v>
      </c>
      <c r="F588" s="34"/>
      <c r="G588" s="26" t="e">
        <f t="shared" si="54"/>
        <v>#REF!</v>
      </c>
      <c r="H588" s="27"/>
      <c r="I588" s="55" t="e">
        <f t="shared" si="55"/>
        <v>#REF!</v>
      </c>
      <c r="J588" s="34">
        <f>J646</f>
        <v>-24615.279999999999</v>
      </c>
      <c r="K588" s="34">
        <f t="shared" si="56"/>
        <v>0</v>
      </c>
      <c r="L588" s="26" t="e">
        <f t="shared" si="57"/>
        <v>#REF!</v>
      </c>
      <c r="M588" s="28" t="e">
        <f t="shared" si="58"/>
        <v>#REF!</v>
      </c>
      <c r="N588" s="46"/>
      <c r="O588" s="46"/>
      <c r="S588"/>
      <c r="T588"/>
      <c r="U588"/>
      <c r="V588"/>
      <c r="W588"/>
      <c r="X588"/>
      <c r="Y588"/>
      <c r="Z588"/>
      <c r="AA588"/>
    </row>
    <row r="589" spans="1:27" s="29" customFormat="1" ht="26.4" hidden="1" x14ac:dyDescent="0.3">
      <c r="A589" s="22">
        <v>8</v>
      </c>
      <c r="B589" s="23">
        <v>1915</v>
      </c>
      <c r="C589" s="24" t="s">
        <v>36</v>
      </c>
      <c r="D589" s="53" t="e">
        <f t="shared" si="53"/>
        <v>#REF!</v>
      </c>
      <c r="E589" s="34"/>
      <c r="F589" s="34"/>
      <c r="G589" s="26" t="e">
        <f t="shared" si="54"/>
        <v>#REF!</v>
      </c>
      <c r="H589" s="27"/>
      <c r="I589" s="55" t="e">
        <f t="shared" si="55"/>
        <v>#REF!</v>
      </c>
      <c r="J589" s="34">
        <f>J647</f>
        <v>0</v>
      </c>
      <c r="K589" s="34">
        <f t="shared" si="56"/>
        <v>0</v>
      </c>
      <c r="L589" s="26" t="e">
        <f t="shared" si="57"/>
        <v>#REF!</v>
      </c>
      <c r="M589" s="28" t="e">
        <f t="shared" si="58"/>
        <v>#REF!</v>
      </c>
      <c r="N589" s="46"/>
      <c r="O589" s="46"/>
      <c r="S589"/>
      <c r="T589"/>
      <c r="U589"/>
      <c r="V589"/>
      <c r="W589"/>
      <c r="X589"/>
      <c r="Y589"/>
      <c r="Z589"/>
      <c r="AA589"/>
    </row>
    <row r="590" spans="1:27" s="29" customFormat="1" hidden="1" x14ac:dyDescent="0.3">
      <c r="A590" s="22">
        <v>10</v>
      </c>
      <c r="B590" s="23">
        <v>1920</v>
      </c>
      <c r="C590" s="24" t="s">
        <v>37</v>
      </c>
      <c r="D590" s="53" t="e">
        <f t="shared" si="53"/>
        <v>#REF!</v>
      </c>
      <c r="E590" s="34">
        <v>35798.89</v>
      </c>
      <c r="F590" s="34"/>
      <c r="G590" s="26" t="e">
        <f t="shared" si="54"/>
        <v>#REF!</v>
      </c>
      <c r="H590" s="27"/>
      <c r="I590" s="55" t="e">
        <f t="shared" si="55"/>
        <v>#REF!</v>
      </c>
      <c r="J590" s="34">
        <f>J648</f>
        <v>-80606.95</v>
      </c>
      <c r="K590" s="34">
        <f t="shared" si="56"/>
        <v>0</v>
      </c>
      <c r="L590" s="26" t="e">
        <f t="shared" si="57"/>
        <v>#REF!</v>
      </c>
      <c r="M590" s="28" t="e">
        <f t="shared" si="58"/>
        <v>#REF!</v>
      </c>
      <c r="N590" s="46"/>
      <c r="O590" s="46"/>
      <c r="S590"/>
      <c r="T590"/>
      <c r="U590"/>
      <c r="V590"/>
      <c r="W590"/>
      <c r="X590"/>
      <c r="Y590"/>
      <c r="Z590"/>
      <c r="AA590"/>
    </row>
    <row r="591" spans="1:27" s="29" customFormat="1" ht="26.4" hidden="1" x14ac:dyDescent="0.3">
      <c r="A591" s="22">
        <v>45</v>
      </c>
      <c r="B591" s="23">
        <v>1920</v>
      </c>
      <c r="C591" s="24" t="s">
        <v>38</v>
      </c>
      <c r="D591" s="53" t="e">
        <f t="shared" si="53"/>
        <v>#REF!</v>
      </c>
      <c r="E591" s="34"/>
      <c r="F591" s="34"/>
      <c r="G591" s="26" t="e">
        <f t="shared" si="54"/>
        <v>#REF!</v>
      </c>
      <c r="H591" s="27"/>
      <c r="I591" s="55" t="e">
        <f t="shared" si="55"/>
        <v>#REF!</v>
      </c>
      <c r="J591" s="34">
        <f>J649</f>
        <v>0</v>
      </c>
      <c r="K591" s="34">
        <f t="shared" si="56"/>
        <v>0</v>
      </c>
      <c r="L591" s="26" t="e">
        <f t="shared" si="57"/>
        <v>#REF!</v>
      </c>
      <c r="M591" s="28" t="e">
        <f t="shared" si="58"/>
        <v>#REF!</v>
      </c>
      <c r="N591" s="46"/>
      <c r="O591" s="46"/>
      <c r="S591"/>
      <c r="T591"/>
      <c r="U591"/>
      <c r="V591"/>
      <c r="W591"/>
      <c r="X591"/>
      <c r="Y591"/>
      <c r="Z591"/>
      <c r="AA591"/>
    </row>
    <row r="592" spans="1:27" s="29" customFormat="1" ht="26.4" hidden="1" x14ac:dyDescent="0.3">
      <c r="A592" s="22">
        <v>45.1</v>
      </c>
      <c r="B592" s="23">
        <v>1920</v>
      </c>
      <c r="C592" s="24" t="s">
        <v>39</v>
      </c>
      <c r="D592" s="53" t="e">
        <f t="shared" si="53"/>
        <v>#REF!</v>
      </c>
      <c r="E592" s="34"/>
      <c r="F592" s="34"/>
      <c r="G592" s="26" t="e">
        <f t="shared" si="54"/>
        <v>#REF!</v>
      </c>
      <c r="H592" s="27"/>
      <c r="I592" s="55" t="e">
        <f t="shared" si="55"/>
        <v>#REF!</v>
      </c>
      <c r="J592" s="34">
        <f>J650</f>
        <v>0</v>
      </c>
      <c r="K592" s="34">
        <f t="shared" si="56"/>
        <v>0</v>
      </c>
      <c r="L592" s="26" t="e">
        <f t="shared" si="57"/>
        <v>#REF!</v>
      </c>
      <c r="M592" s="28" t="e">
        <f t="shared" si="58"/>
        <v>#REF!</v>
      </c>
      <c r="N592" s="46"/>
      <c r="O592" s="46"/>
      <c r="S592"/>
      <c r="T592"/>
      <c r="U592"/>
      <c r="V592"/>
      <c r="W592"/>
      <c r="X592"/>
      <c r="Y592"/>
      <c r="Z592"/>
      <c r="AA592"/>
    </row>
    <row r="593" spans="1:27" s="29" customFormat="1" hidden="1" x14ac:dyDescent="0.3">
      <c r="A593" s="22">
        <v>10</v>
      </c>
      <c r="B593" s="23">
        <v>1930</v>
      </c>
      <c r="C593" s="24" t="s">
        <v>40</v>
      </c>
      <c r="D593" s="53" t="e">
        <f t="shared" si="53"/>
        <v>#REF!</v>
      </c>
      <c r="E593" s="34">
        <v>272888.53999999998</v>
      </c>
      <c r="F593" s="34"/>
      <c r="G593" s="26" t="e">
        <f t="shared" si="54"/>
        <v>#REF!</v>
      </c>
      <c r="H593" s="27"/>
      <c r="I593" s="55" t="e">
        <f t="shared" si="55"/>
        <v>#REF!</v>
      </c>
      <c r="J593" s="34">
        <v>-247889.83</v>
      </c>
      <c r="K593" s="34">
        <f t="shared" si="56"/>
        <v>0</v>
      </c>
      <c r="L593" s="26" t="e">
        <f t="shared" si="57"/>
        <v>#REF!</v>
      </c>
      <c r="M593" s="28" t="e">
        <f t="shared" si="58"/>
        <v>#REF!</v>
      </c>
      <c r="N593" s="46"/>
      <c r="O593" s="46"/>
      <c r="S593"/>
      <c r="T593"/>
      <c r="U593"/>
      <c r="V593"/>
      <c r="W593"/>
      <c r="X593"/>
      <c r="Y593"/>
      <c r="Z593"/>
      <c r="AA593"/>
    </row>
    <row r="594" spans="1:27" s="29" customFormat="1" hidden="1" x14ac:dyDescent="0.3">
      <c r="A594" s="22">
        <v>8</v>
      </c>
      <c r="B594" s="23">
        <v>1935</v>
      </c>
      <c r="C594" s="24" t="s">
        <v>41</v>
      </c>
      <c r="D594" s="53" t="e">
        <f t="shared" si="53"/>
        <v>#REF!</v>
      </c>
      <c r="E594" s="34"/>
      <c r="F594" s="34"/>
      <c r="G594" s="26" t="e">
        <f t="shared" si="54"/>
        <v>#REF!</v>
      </c>
      <c r="H594" s="27"/>
      <c r="I594" s="55" t="e">
        <f t="shared" si="55"/>
        <v>#REF!</v>
      </c>
      <c r="J594" s="34">
        <f t="shared" ref="J594:J605" si="59">J652</f>
        <v>-4818.5</v>
      </c>
      <c r="K594" s="34">
        <f t="shared" si="56"/>
        <v>0</v>
      </c>
      <c r="L594" s="26" t="e">
        <f t="shared" si="57"/>
        <v>#REF!</v>
      </c>
      <c r="M594" s="28" t="e">
        <f t="shared" si="58"/>
        <v>#REF!</v>
      </c>
      <c r="N594" s="46"/>
      <c r="O594" s="46"/>
      <c r="S594"/>
      <c r="T594"/>
      <c r="U594"/>
      <c r="V594"/>
      <c r="W594"/>
      <c r="X594"/>
      <c r="Y594"/>
      <c r="Z594"/>
      <c r="AA594"/>
    </row>
    <row r="595" spans="1:27" s="29" customFormat="1" hidden="1" x14ac:dyDescent="0.3">
      <c r="A595" s="22">
        <v>8</v>
      </c>
      <c r="B595" s="23">
        <v>1940</v>
      </c>
      <c r="C595" s="24" t="s">
        <v>42</v>
      </c>
      <c r="D595" s="53" t="e">
        <f t="shared" si="53"/>
        <v>#REF!</v>
      </c>
      <c r="E595" s="34">
        <v>11656.08</v>
      </c>
      <c r="F595" s="34"/>
      <c r="G595" s="26" t="e">
        <f t="shared" si="54"/>
        <v>#REF!</v>
      </c>
      <c r="H595" s="27"/>
      <c r="I595" s="55" t="e">
        <f t="shared" si="55"/>
        <v>#REF!</v>
      </c>
      <c r="J595" s="34">
        <f t="shared" si="59"/>
        <v>-24402.22</v>
      </c>
      <c r="K595" s="34">
        <f t="shared" si="56"/>
        <v>0</v>
      </c>
      <c r="L595" s="26" t="e">
        <f t="shared" si="57"/>
        <v>#REF!</v>
      </c>
      <c r="M595" s="28" t="e">
        <f t="shared" si="58"/>
        <v>#REF!</v>
      </c>
      <c r="N595" s="46"/>
      <c r="O595" s="46"/>
      <c r="S595"/>
      <c r="T595"/>
      <c r="U595"/>
      <c r="V595"/>
      <c r="W595"/>
      <c r="X595"/>
      <c r="Y595"/>
      <c r="Z595"/>
      <c r="AA595"/>
    </row>
    <row r="596" spans="1:27" s="29" customFormat="1" hidden="1" x14ac:dyDescent="0.3">
      <c r="A596" s="22">
        <v>8</v>
      </c>
      <c r="B596" s="23">
        <v>1945</v>
      </c>
      <c r="C596" s="24" t="s">
        <v>43</v>
      </c>
      <c r="D596" s="53" t="e">
        <f t="shared" si="53"/>
        <v>#REF!</v>
      </c>
      <c r="E596" s="34"/>
      <c r="F596" s="34"/>
      <c r="G596" s="26" t="e">
        <f t="shared" si="54"/>
        <v>#REF!</v>
      </c>
      <c r="H596" s="27"/>
      <c r="I596" s="55" t="e">
        <f t="shared" si="55"/>
        <v>#REF!</v>
      </c>
      <c r="J596" s="34">
        <f t="shared" si="59"/>
        <v>-5636.81</v>
      </c>
      <c r="K596" s="34">
        <f t="shared" si="56"/>
        <v>0</v>
      </c>
      <c r="L596" s="26" t="e">
        <f t="shared" si="57"/>
        <v>#REF!</v>
      </c>
      <c r="M596" s="28" t="e">
        <f t="shared" si="58"/>
        <v>#REF!</v>
      </c>
      <c r="N596" s="46"/>
      <c r="O596" s="46"/>
      <c r="S596"/>
      <c r="T596"/>
      <c r="U596"/>
      <c r="V596"/>
      <c r="W596"/>
      <c r="X596"/>
      <c r="Y596"/>
      <c r="Z596"/>
      <c r="AA596"/>
    </row>
    <row r="597" spans="1:27" s="29" customFormat="1" hidden="1" x14ac:dyDescent="0.3">
      <c r="A597" s="22">
        <v>8</v>
      </c>
      <c r="B597" s="23">
        <v>1950</v>
      </c>
      <c r="C597" s="24" t="s">
        <v>44</v>
      </c>
      <c r="D597" s="53" t="e">
        <f t="shared" si="53"/>
        <v>#REF!</v>
      </c>
      <c r="E597" s="34"/>
      <c r="F597" s="34"/>
      <c r="G597" s="26" t="e">
        <f t="shared" si="54"/>
        <v>#REF!</v>
      </c>
      <c r="H597" s="27"/>
      <c r="I597" s="55" t="e">
        <f t="shared" si="55"/>
        <v>#REF!</v>
      </c>
      <c r="J597" s="34">
        <f t="shared" si="59"/>
        <v>0</v>
      </c>
      <c r="K597" s="34">
        <f t="shared" si="56"/>
        <v>0</v>
      </c>
      <c r="L597" s="26" t="e">
        <f t="shared" si="57"/>
        <v>#REF!</v>
      </c>
      <c r="M597" s="28" t="e">
        <f t="shared" si="58"/>
        <v>#REF!</v>
      </c>
      <c r="N597" s="46"/>
      <c r="O597" s="46"/>
      <c r="S597"/>
      <c r="T597"/>
      <c r="U597"/>
      <c r="V597"/>
      <c r="W597"/>
      <c r="X597"/>
      <c r="Y597"/>
      <c r="Z597"/>
      <c r="AA597"/>
    </row>
    <row r="598" spans="1:27" s="29" customFormat="1" hidden="1" x14ac:dyDescent="0.3">
      <c r="A598" s="22">
        <v>8</v>
      </c>
      <c r="B598" s="23">
        <v>1955</v>
      </c>
      <c r="C598" s="24" t="s">
        <v>45</v>
      </c>
      <c r="D598" s="53" t="e">
        <f t="shared" si="53"/>
        <v>#REF!</v>
      </c>
      <c r="E598" s="34"/>
      <c r="F598" s="34"/>
      <c r="G598" s="26" t="e">
        <f t="shared" si="54"/>
        <v>#REF!</v>
      </c>
      <c r="H598" s="27"/>
      <c r="I598" s="55" t="e">
        <f t="shared" si="55"/>
        <v>#REF!</v>
      </c>
      <c r="J598" s="34">
        <f t="shared" si="59"/>
        <v>0</v>
      </c>
      <c r="K598" s="34">
        <f t="shared" si="56"/>
        <v>0</v>
      </c>
      <c r="L598" s="26" t="e">
        <f t="shared" si="57"/>
        <v>#REF!</v>
      </c>
      <c r="M598" s="28" t="e">
        <f t="shared" si="58"/>
        <v>#REF!</v>
      </c>
      <c r="N598" s="46"/>
      <c r="O598" s="46"/>
      <c r="S598"/>
      <c r="T598"/>
      <c r="U598"/>
      <c r="V598"/>
      <c r="W598"/>
      <c r="X598"/>
      <c r="Y598"/>
      <c r="Z598"/>
      <c r="AA598"/>
    </row>
    <row r="599" spans="1:27" s="29" customFormat="1" ht="26.4" hidden="1" x14ac:dyDescent="0.3">
      <c r="A599" s="22">
        <v>8</v>
      </c>
      <c r="B599" s="23">
        <v>1955</v>
      </c>
      <c r="C599" s="24" t="s">
        <v>46</v>
      </c>
      <c r="D599" s="53" t="e">
        <f t="shared" si="53"/>
        <v>#REF!</v>
      </c>
      <c r="E599" s="34"/>
      <c r="F599" s="34"/>
      <c r="G599" s="26" t="e">
        <f t="shared" si="54"/>
        <v>#REF!</v>
      </c>
      <c r="H599" s="27"/>
      <c r="I599" s="55" t="e">
        <f t="shared" si="55"/>
        <v>#REF!</v>
      </c>
      <c r="J599" s="34">
        <f t="shared" si="59"/>
        <v>0</v>
      </c>
      <c r="K599" s="34">
        <f t="shared" si="56"/>
        <v>0</v>
      </c>
      <c r="L599" s="26" t="e">
        <f t="shared" si="57"/>
        <v>#REF!</v>
      </c>
      <c r="M599" s="28" t="e">
        <f t="shared" si="58"/>
        <v>#REF!</v>
      </c>
      <c r="N599" s="46"/>
      <c r="O599" s="46"/>
      <c r="S599"/>
      <c r="T599"/>
      <c r="U599"/>
      <c r="V599"/>
      <c r="W599"/>
      <c r="X599"/>
      <c r="Y599"/>
      <c r="Z599"/>
      <c r="AA599"/>
    </row>
    <row r="600" spans="1:27" s="29" customFormat="1" hidden="1" x14ac:dyDescent="0.3">
      <c r="A600" s="22">
        <v>8</v>
      </c>
      <c r="B600" s="23">
        <v>1960</v>
      </c>
      <c r="C600" s="24" t="s">
        <v>47</v>
      </c>
      <c r="D600" s="53" t="e">
        <f t="shared" si="53"/>
        <v>#REF!</v>
      </c>
      <c r="E600" s="34"/>
      <c r="F600" s="34"/>
      <c r="G600" s="26" t="e">
        <f t="shared" si="54"/>
        <v>#REF!</v>
      </c>
      <c r="H600" s="27"/>
      <c r="I600" s="55" t="e">
        <f t="shared" si="55"/>
        <v>#REF!</v>
      </c>
      <c r="J600" s="34">
        <f t="shared" si="59"/>
        <v>0</v>
      </c>
      <c r="K600" s="34">
        <f t="shared" si="56"/>
        <v>0</v>
      </c>
      <c r="L600" s="26" t="e">
        <f t="shared" si="57"/>
        <v>#REF!</v>
      </c>
      <c r="M600" s="28" t="e">
        <f t="shared" si="58"/>
        <v>#REF!</v>
      </c>
      <c r="N600" s="46"/>
      <c r="O600" s="46"/>
      <c r="S600"/>
      <c r="T600"/>
      <c r="U600"/>
      <c r="V600"/>
      <c r="W600"/>
      <c r="X600"/>
      <c r="Y600"/>
      <c r="Z600"/>
      <c r="AA600"/>
    </row>
    <row r="601" spans="1:27" s="29" customFormat="1" ht="26.4" hidden="1" x14ac:dyDescent="0.3">
      <c r="A601" s="31">
        <v>47</v>
      </c>
      <c r="B601" s="23">
        <v>1970</v>
      </c>
      <c r="C601" s="24" t="s">
        <v>48</v>
      </c>
      <c r="D601" s="53" t="e">
        <f t="shared" si="53"/>
        <v>#REF!</v>
      </c>
      <c r="E601" s="34"/>
      <c r="F601" s="34"/>
      <c r="G601" s="26" t="e">
        <f t="shared" si="54"/>
        <v>#REF!</v>
      </c>
      <c r="H601" s="27"/>
      <c r="I601" s="55" t="e">
        <f t="shared" si="55"/>
        <v>#REF!</v>
      </c>
      <c r="J601" s="34">
        <f t="shared" si="59"/>
        <v>0</v>
      </c>
      <c r="K601" s="34">
        <f t="shared" si="56"/>
        <v>0</v>
      </c>
      <c r="L601" s="26" t="e">
        <f t="shared" si="57"/>
        <v>#REF!</v>
      </c>
      <c r="M601" s="28" t="e">
        <f t="shared" si="58"/>
        <v>#REF!</v>
      </c>
      <c r="N601" s="46"/>
      <c r="O601" s="46"/>
      <c r="S601"/>
      <c r="T601"/>
      <c r="U601"/>
      <c r="V601"/>
      <c r="W601"/>
      <c r="X601"/>
      <c r="Y601"/>
      <c r="Z601"/>
      <c r="AA601"/>
    </row>
    <row r="602" spans="1:27" s="29" customFormat="1" ht="26.4" hidden="1" x14ac:dyDescent="0.3">
      <c r="A602" s="22">
        <v>47</v>
      </c>
      <c r="B602" s="23">
        <v>1975</v>
      </c>
      <c r="C602" s="24" t="s">
        <v>49</v>
      </c>
      <c r="D602" s="53" t="e">
        <f t="shared" si="53"/>
        <v>#REF!</v>
      </c>
      <c r="E602" s="34"/>
      <c r="F602" s="34"/>
      <c r="G602" s="26" t="e">
        <f t="shared" si="54"/>
        <v>#REF!</v>
      </c>
      <c r="H602" s="27"/>
      <c r="I602" s="55" t="e">
        <f t="shared" si="55"/>
        <v>#REF!</v>
      </c>
      <c r="J602" s="34">
        <f t="shared" si="59"/>
        <v>0</v>
      </c>
      <c r="K602" s="34">
        <f t="shared" si="56"/>
        <v>0</v>
      </c>
      <c r="L602" s="26" t="e">
        <f t="shared" si="57"/>
        <v>#REF!</v>
      </c>
      <c r="M602" s="28" t="e">
        <f t="shared" si="58"/>
        <v>#REF!</v>
      </c>
      <c r="N602" s="46"/>
      <c r="O602" s="46"/>
      <c r="S602"/>
      <c r="T602"/>
      <c r="U602"/>
      <c r="V602"/>
      <c r="W602"/>
      <c r="X602"/>
      <c r="Y602"/>
      <c r="Z602"/>
      <c r="AA602"/>
    </row>
    <row r="603" spans="1:27" s="29" customFormat="1" hidden="1" x14ac:dyDescent="0.3">
      <c r="A603" s="22">
        <v>47</v>
      </c>
      <c r="B603" s="23">
        <v>1980</v>
      </c>
      <c r="C603" s="24" t="s">
        <v>50</v>
      </c>
      <c r="D603" s="53" t="e">
        <f t="shared" si="53"/>
        <v>#REF!</v>
      </c>
      <c r="E603" s="34"/>
      <c r="F603" s="34"/>
      <c r="G603" s="26" t="e">
        <f t="shared" si="54"/>
        <v>#REF!</v>
      </c>
      <c r="H603" s="27"/>
      <c r="I603" s="55" t="e">
        <f t="shared" si="55"/>
        <v>#REF!</v>
      </c>
      <c r="J603" s="34">
        <f t="shared" si="59"/>
        <v>-12456.59</v>
      </c>
      <c r="K603" s="34">
        <f t="shared" si="56"/>
        <v>0</v>
      </c>
      <c r="L603" s="26" t="e">
        <f t="shared" si="57"/>
        <v>#REF!</v>
      </c>
      <c r="M603" s="28" t="e">
        <f t="shared" si="58"/>
        <v>#REF!</v>
      </c>
      <c r="N603" s="46"/>
      <c r="O603" s="46"/>
      <c r="S603"/>
      <c r="T603"/>
      <c r="U603"/>
      <c r="V603"/>
      <c r="W603"/>
      <c r="X603"/>
      <c r="Y603"/>
      <c r="Z603"/>
      <c r="AA603"/>
    </row>
    <row r="604" spans="1:27" s="29" customFormat="1" hidden="1" x14ac:dyDescent="0.3">
      <c r="A604" s="22">
        <v>47</v>
      </c>
      <c r="B604" s="23">
        <v>1985</v>
      </c>
      <c r="C604" s="24" t="s">
        <v>51</v>
      </c>
      <c r="D604" s="53" t="e">
        <f t="shared" si="53"/>
        <v>#REF!</v>
      </c>
      <c r="E604" s="34"/>
      <c r="F604" s="34"/>
      <c r="G604" s="26" t="e">
        <f t="shared" si="54"/>
        <v>#REF!</v>
      </c>
      <c r="H604" s="27"/>
      <c r="I604" s="55" t="e">
        <f t="shared" si="55"/>
        <v>#REF!</v>
      </c>
      <c r="J604" s="34">
        <f t="shared" si="59"/>
        <v>0</v>
      </c>
      <c r="K604" s="34">
        <f t="shared" si="56"/>
        <v>0</v>
      </c>
      <c r="L604" s="26" t="e">
        <f t="shared" si="57"/>
        <v>#REF!</v>
      </c>
      <c r="M604" s="28" t="e">
        <f t="shared" si="58"/>
        <v>#REF!</v>
      </c>
      <c r="N604" s="46"/>
      <c r="O604" s="46"/>
      <c r="S604"/>
      <c r="T604"/>
      <c r="U604"/>
      <c r="V604"/>
      <c r="W604"/>
      <c r="X604"/>
      <c r="Y604"/>
      <c r="Z604"/>
      <c r="AA604"/>
    </row>
    <row r="605" spans="1:27" s="29" customFormat="1" hidden="1" x14ac:dyDescent="0.3">
      <c r="A605" s="31">
        <v>47</v>
      </c>
      <c r="B605" s="23">
        <v>1990</v>
      </c>
      <c r="C605" s="32" t="s">
        <v>52</v>
      </c>
      <c r="D605" s="53" t="e">
        <f t="shared" si="53"/>
        <v>#REF!</v>
      </c>
      <c r="E605" s="34"/>
      <c r="F605" s="34"/>
      <c r="G605" s="26" t="e">
        <f t="shared" si="54"/>
        <v>#REF!</v>
      </c>
      <c r="H605" s="27"/>
      <c r="I605" s="55" t="e">
        <f t="shared" si="55"/>
        <v>#REF!</v>
      </c>
      <c r="J605" s="34">
        <f t="shared" si="59"/>
        <v>0</v>
      </c>
      <c r="K605" s="34">
        <f t="shared" si="56"/>
        <v>0</v>
      </c>
      <c r="L605" s="26" t="e">
        <f t="shared" si="57"/>
        <v>#REF!</v>
      </c>
      <c r="M605" s="28" t="e">
        <f t="shared" si="58"/>
        <v>#REF!</v>
      </c>
      <c r="N605" s="46"/>
      <c r="O605" s="46"/>
      <c r="S605"/>
      <c r="T605"/>
      <c r="U605"/>
      <c r="V605"/>
      <c r="W605"/>
      <c r="X605"/>
      <c r="Y605"/>
      <c r="Z605"/>
      <c r="AA605"/>
    </row>
    <row r="606" spans="1:27" hidden="1" x14ac:dyDescent="0.3">
      <c r="A606" s="22">
        <v>47</v>
      </c>
      <c r="B606" s="23">
        <v>1995</v>
      </c>
      <c r="C606" s="24" t="s">
        <v>53</v>
      </c>
      <c r="D606" s="53" t="e">
        <f t="shared" si="53"/>
        <v>#REF!</v>
      </c>
      <c r="E606" s="34">
        <v>-6438452.5899999999</v>
      </c>
      <c r="F606" s="34"/>
      <c r="G606" s="26" t="e">
        <f t="shared" si="54"/>
        <v>#REF!</v>
      </c>
      <c r="H606" s="27"/>
      <c r="I606" s="55" t="e">
        <f t="shared" si="55"/>
        <v>#REF!</v>
      </c>
      <c r="J606" s="34">
        <f>1330964.37-518.88</f>
        <v>1330445.4900000002</v>
      </c>
      <c r="K606" s="34">
        <f t="shared" si="56"/>
        <v>0</v>
      </c>
      <c r="L606" s="26" t="e">
        <f t="shared" si="57"/>
        <v>#REF!</v>
      </c>
      <c r="M606" s="28" t="e">
        <f t="shared" si="58"/>
        <v>#REF!</v>
      </c>
      <c r="N606" s="46"/>
      <c r="O606" s="46"/>
      <c r="S606" s="30"/>
    </row>
    <row r="607" spans="1:27" ht="15.6" hidden="1" x14ac:dyDescent="0.3">
      <c r="A607" s="22">
        <v>47</v>
      </c>
      <c r="B607" s="23">
        <v>2440</v>
      </c>
      <c r="C607" s="24" t="s">
        <v>62</v>
      </c>
      <c r="D607" s="53" t="e">
        <f t="shared" si="53"/>
        <v>#REF!</v>
      </c>
      <c r="E607" s="34"/>
      <c r="F607" s="34"/>
      <c r="G607" s="26" t="e">
        <f t="shared" si="54"/>
        <v>#REF!</v>
      </c>
      <c r="I607" s="55" t="e">
        <f t="shared" si="55"/>
        <v>#REF!</v>
      </c>
      <c r="J607" s="34">
        <f>J665</f>
        <v>0</v>
      </c>
      <c r="K607" s="34">
        <f t="shared" si="56"/>
        <v>0</v>
      </c>
      <c r="L607" s="26" t="e">
        <f t="shared" si="57"/>
        <v>#REF!</v>
      </c>
      <c r="M607" s="28" t="e">
        <f t="shared" si="58"/>
        <v>#REF!</v>
      </c>
      <c r="N607" s="46"/>
      <c r="O607" s="46"/>
    </row>
    <row r="608" spans="1:27" hidden="1" x14ac:dyDescent="0.3">
      <c r="A608" s="35"/>
      <c r="B608" s="35"/>
      <c r="C608" s="36"/>
      <c r="D608" s="53" t="e">
        <f t="shared" si="53"/>
        <v>#REF!</v>
      </c>
      <c r="E608" s="34"/>
      <c r="F608" s="34"/>
      <c r="G608" s="26" t="e">
        <f t="shared" si="54"/>
        <v>#REF!</v>
      </c>
      <c r="I608" s="55" t="e">
        <f t="shared" si="55"/>
        <v>#REF!</v>
      </c>
      <c r="J608" s="34">
        <f>J666</f>
        <v>0</v>
      </c>
      <c r="K608" s="34"/>
      <c r="L608" s="26" t="e">
        <f t="shared" si="57"/>
        <v>#REF!</v>
      </c>
      <c r="M608" s="28" t="e">
        <f t="shared" si="58"/>
        <v>#REF!</v>
      </c>
      <c r="N608" s="46"/>
      <c r="O608" s="46"/>
    </row>
    <row r="609" spans="1:15" hidden="1" x14ac:dyDescent="0.3">
      <c r="A609" s="35"/>
      <c r="B609" s="35"/>
      <c r="C609" s="37" t="s">
        <v>55</v>
      </c>
      <c r="D609" s="38" t="e">
        <f>SUM(D569:D608)</f>
        <v>#REF!</v>
      </c>
      <c r="E609" s="38">
        <f>SUM(E569:E608)</f>
        <v>3511539.459999999</v>
      </c>
      <c r="F609" s="38">
        <f>SUM(F569:F608)</f>
        <v>-556163.36</v>
      </c>
      <c r="G609" s="38" t="e">
        <f>SUM(G569:G608)</f>
        <v>#REF!</v>
      </c>
      <c r="H609" s="38"/>
      <c r="I609" s="38" t="e">
        <f>SUM(I569:I608)</f>
        <v>#REF!</v>
      </c>
      <c r="J609" s="38">
        <f>SUM(J569:J608)</f>
        <v>-4558008.459999999</v>
      </c>
      <c r="K609" s="38">
        <f>SUM(K569:K608)</f>
        <v>50421.53</v>
      </c>
      <c r="L609" s="38" t="e">
        <f>SUM(L569:L608)</f>
        <v>#REF!</v>
      </c>
      <c r="M609" s="38" t="e">
        <f>SUM(M569:M608)</f>
        <v>#REF!</v>
      </c>
      <c r="N609" s="49"/>
      <c r="O609" s="49"/>
    </row>
    <row r="610" spans="1:15" ht="38.4" hidden="1" x14ac:dyDescent="0.3">
      <c r="A610" s="35"/>
      <c r="B610" s="35"/>
      <c r="C610" s="39" t="s">
        <v>56</v>
      </c>
      <c r="D610" s="59"/>
      <c r="E610" s="40"/>
      <c r="F610" s="40"/>
      <c r="G610" s="26">
        <f>D610+E610+F610</f>
        <v>0</v>
      </c>
      <c r="I610" s="59"/>
      <c r="J610" s="40"/>
      <c r="K610" s="40"/>
      <c r="L610" s="26">
        <v>0</v>
      </c>
      <c r="M610" s="28">
        <f>L610+G610</f>
        <v>0</v>
      </c>
      <c r="N610" s="46"/>
      <c r="O610" s="46"/>
    </row>
    <row r="611" spans="1:15" ht="26.4" hidden="1" x14ac:dyDescent="0.3">
      <c r="A611" s="35"/>
      <c r="B611" s="35"/>
      <c r="C611" s="41" t="s">
        <v>57</v>
      </c>
      <c r="D611" s="59"/>
      <c r="E611" s="40"/>
      <c r="F611" s="40"/>
      <c r="G611" s="26">
        <f>D611+E611+F611</f>
        <v>0</v>
      </c>
      <c r="I611" s="59"/>
      <c r="J611" s="40"/>
      <c r="K611" s="40"/>
      <c r="L611" s="26">
        <v>0</v>
      </c>
      <c r="M611" s="28">
        <f>L611+G611</f>
        <v>0</v>
      </c>
      <c r="N611" s="46"/>
      <c r="O611" s="46"/>
    </row>
    <row r="612" spans="1:15" hidden="1" x14ac:dyDescent="0.3">
      <c r="A612" s="35"/>
      <c r="B612" s="35"/>
      <c r="C612" s="37" t="s">
        <v>58</v>
      </c>
      <c r="D612" s="38" t="e">
        <f>SUM(D609:D611)</f>
        <v>#REF!</v>
      </c>
      <c r="E612" s="38">
        <f>SUM(E609:E611)</f>
        <v>3511539.459999999</v>
      </c>
      <c r="F612" s="38">
        <f>SUM(F609:F611)</f>
        <v>-556163.36</v>
      </c>
      <c r="G612" s="38" t="e">
        <f>SUM(G609:G611)</f>
        <v>#REF!</v>
      </c>
      <c r="H612" s="38"/>
      <c r="I612" s="38" t="e">
        <f>SUM(I609:I611)</f>
        <v>#REF!</v>
      </c>
      <c r="J612" s="38">
        <f>SUM(J609:J611)</f>
        <v>-4558008.459999999</v>
      </c>
      <c r="K612" s="38">
        <f>SUM(K609:K611)</f>
        <v>50421.53</v>
      </c>
      <c r="L612" s="38" t="e">
        <f>SUM(L609:L611)</f>
        <v>#REF!</v>
      </c>
      <c r="M612" s="38" t="e">
        <f>SUM(M609:M611)</f>
        <v>#REF!</v>
      </c>
      <c r="N612" s="49"/>
      <c r="O612" s="49"/>
    </row>
    <row r="613" spans="1:15" ht="16.2" hidden="1" x14ac:dyDescent="0.3">
      <c r="A613" s="35"/>
      <c r="B613" s="35"/>
      <c r="C613" s="42" t="s">
        <v>63</v>
      </c>
      <c r="D613" s="43"/>
      <c r="E613" s="43"/>
      <c r="F613" s="43"/>
      <c r="G613" s="43"/>
      <c r="H613" s="43"/>
      <c r="I613" s="44"/>
      <c r="J613" s="40"/>
      <c r="K613" s="6"/>
      <c r="L613" s="45"/>
      <c r="M613" s="46"/>
      <c r="N613" s="46"/>
      <c r="O613" s="46"/>
    </row>
    <row r="614" spans="1:15" hidden="1" x14ac:dyDescent="0.3">
      <c r="A614" s="35"/>
      <c r="B614" s="35"/>
      <c r="C614" s="42" t="s">
        <v>60</v>
      </c>
      <c r="D614" s="43"/>
      <c r="E614" s="43"/>
      <c r="F614" s="43"/>
      <c r="G614" s="43"/>
      <c r="H614" s="43"/>
      <c r="I614" s="44"/>
      <c r="J614" s="38">
        <f>J612+J613</f>
        <v>-4558008.459999999</v>
      </c>
      <c r="K614" s="6"/>
      <c r="L614" s="45"/>
      <c r="M614" s="46"/>
      <c r="N614" s="46"/>
      <c r="O614" s="46"/>
    </row>
    <row r="615" spans="1:15" hidden="1" x14ac:dyDescent="0.3">
      <c r="K615" s="57">
        <f>+J612+K612</f>
        <v>-4507586.9299999988</v>
      </c>
      <c r="L615" t="s">
        <v>83</v>
      </c>
    </row>
    <row r="616" spans="1:15" hidden="1" x14ac:dyDescent="0.3">
      <c r="E616" t="s">
        <v>72</v>
      </c>
      <c r="F616" s="30">
        <f>+E612+F612</f>
        <v>2955376.0999999992</v>
      </c>
      <c r="I616" s="6" t="s">
        <v>73</v>
      </c>
      <c r="J616" s="6"/>
    </row>
    <row r="617" spans="1:15" hidden="1" x14ac:dyDescent="0.3">
      <c r="A617" s="35">
        <v>10</v>
      </c>
      <c r="B617" s="35"/>
      <c r="C617" s="36" t="s">
        <v>74</v>
      </c>
      <c r="I617" s="6" t="s">
        <v>74</v>
      </c>
      <c r="J617" s="6"/>
      <c r="K617" s="60"/>
    </row>
    <row r="618" spans="1:15" hidden="1" x14ac:dyDescent="0.3">
      <c r="A618" s="35">
        <v>8</v>
      </c>
      <c r="B618" s="35"/>
      <c r="C618" s="36" t="s">
        <v>41</v>
      </c>
      <c r="I618" s="6" t="s">
        <v>41</v>
      </c>
      <c r="J618" s="6"/>
      <c r="K618" s="61"/>
    </row>
    <row r="619" spans="1:15" hidden="1" x14ac:dyDescent="0.3">
      <c r="I619" s="62" t="s">
        <v>75</v>
      </c>
      <c r="K619" s="63">
        <f>J614-K617-K618</f>
        <v>-4558008.459999999</v>
      </c>
    </row>
    <row r="620" spans="1:15" hidden="1" x14ac:dyDescent="0.3"/>
    <row r="621" spans="1:15" ht="17.399999999999999" x14ac:dyDescent="0.3">
      <c r="A621" s="2" t="s">
        <v>1</v>
      </c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47"/>
      <c r="O621" s="47"/>
    </row>
    <row r="622" spans="1:15" ht="17.399999999999999" x14ac:dyDescent="0.3">
      <c r="A622" s="2" t="s">
        <v>2</v>
      </c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47"/>
      <c r="O622" s="47"/>
    </row>
    <row r="623" spans="1:15" x14ac:dyDescent="0.3">
      <c r="E623" s="3" t="s">
        <v>3</v>
      </c>
      <c r="F623" s="73" t="s">
        <v>84</v>
      </c>
      <c r="G623" s="5"/>
      <c r="H623" s="6"/>
    </row>
    <row r="624" spans="1:15" x14ac:dyDescent="0.3">
      <c r="C624" s="6"/>
      <c r="E624" s="3" t="s">
        <v>5</v>
      </c>
      <c r="F624" s="7">
        <v>2016</v>
      </c>
      <c r="G624" s="8"/>
    </row>
    <row r="625" spans="1:27" x14ac:dyDescent="0.3">
      <c r="D625" s="9" t="s">
        <v>6</v>
      </c>
      <c r="E625" s="10"/>
      <c r="F625" s="10"/>
      <c r="G625" s="11"/>
      <c r="I625" s="12"/>
      <c r="J625" s="13" t="s">
        <v>7</v>
      </c>
      <c r="K625" s="13"/>
      <c r="L625" s="14"/>
      <c r="M625" s="6"/>
      <c r="P625"/>
      <c r="Q625"/>
      <c r="R625"/>
    </row>
    <row r="626" spans="1:27" ht="27" x14ac:dyDescent="0.3">
      <c r="A626" s="15" t="s">
        <v>8</v>
      </c>
      <c r="B626" s="15" t="s">
        <v>9</v>
      </c>
      <c r="C626" s="16" t="s">
        <v>10</v>
      </c>
      <c r="D626" s="15" t="s">
        <v>11</v>
      </c>
      <c r="E626" s="17" t="s">
        <v>12</v>
      </c>
      <c r="F626" s="17" t="s">
        <v>13</v>
      </c>
      <c r="G626" s="15" t="s">
        <v>14</v>
      </c>
      <c r="H626" s="18"/>
      <c r="I626" s="19" t="s">
        <v>11</v>
      </c>
      <c r="J626" s="20" t="s">
        <v>12</v>
      </c>
      <c r="K626" s="20" t="s">
        <v>13</v>
      </c>
      <c r="L626" s="21" t="s">
        <v>14</v>
      </c>
      <c r="M626" s="15" t="s">
        <v>15</v>
      </c>
      <c r="P626"/>
      <c r="Q626"/>
      <c r="R626"/>
    </row>
    <row r="627" spans="1:27" ht="26.4" x14ac:dyDescent="0.3">
      <c r="A627" s="22">
        <v>12</v>
      </c>
      <c r="B627" s="23">
        <v>1611</v>
      </c>
      <c r="C627" s="24" t="s">
        <v>16</v>
      </c>
      <c r="D627" s="53">
        <f t="shared" ref="D627:D665" si="60">G513</f>
        <v>613716.24000000022</v>
      </c>
      <c r="E627" s="34">
        <v>62150.64</v>
      </c>
      <c r="F627" s="34">
        <v>0</v>
      </c>
      <c r="G627" s="26">
        <f t="shared" ref="G627:G666" si="61">SUM(D627:F627)</f>
        <v>675866.88000000024</v>
      </c>
      <c r="H627" s="27"/>
      <c r="I627" s="55">
        <f t="shared" ref="I627:I666" si="62">L513</f>
        <v>-437176.31000000087</v>
      </c>
      <c r="J627" s="34">
        <v>-154827.5</v>
      </c>
      <c r="K627" s="34"/>
      <c r="L627" s="78">
        <f t="shared" ref="L627:L666" si="63">I627+J627+K627</f>
        <v>-592003.81000000087</v>
      </c>
      <c r="M627" s="28">
        <f t="shared" ref="M627:M666" si="64">G627+L627</f>
        <v>83863.069999999367</v>
      </c>
      <c r="N627" s="79"/>
      <c r="O627" s="79"/>
      <c r="P627" s="79"/>
      <c r="Q627" s="79"/>
      <c r="R627" s="79"/>
    </row>
    <row r="628" spans="1:27" ht="26.4" x14ac:dyDescent="0.3">
      <c r="A628" s="22" t="s">
        <v>17</v>
      </c>
      <c r="B628" s="23">
        <v>1612</v>
      </c>
      <c r="C628" s="24" t="s">
        <v>18</v>
      </c>
      <c r="D628" s="53">
        <f t="shared" si="60"/>
        <v>400375</v>
      </c>
      <c r="E628" s="34">
        <v>0</v>
      </c>
      <c r="F628" s="34">
        <v>0</v>
      </c>
      <c r="G628" s="26">
        <f t="shared" si="61"/>
        <v>400375</v>
      </c>
      <c r="H628" s="27"/>
      <c r="I628" s="55">
        <f t="shared" si="62"/>
        <v>-31476.179999999957</v>
      </c>
      <c r="J628" s="34">
        <v>-15729.3</v>
      </c>
      <c r="K628" s="34"/>
      <c r="L628" s="78">
        <f t="shared" si="63"/>
        <v>-47205.479999999952</v>
      </c>
      <c r="M628" s="28">
        <f t="shared" si="64"/>
        <v>353169.52</v>
      </c>
      <c r="N628" s="79"/>
      <c r="O628" s="79"/>
      <c r="P628" s="79"/>
      <c r="Q628" s="79"/>
      <c r="R628" s="79"/>
    </row>
    <row r="629" spans="1:27" x14ac:dyDescent="0.3">
      <c r="A629" s="22" t="s">
        <v>19</v>
      </c>
      <c r="B629" s="23">
        <v>1805</v>
      </c>
      <c r="C629" s="24" t="s">
        <v>20</v>
      </c>
      <c r="D629" s="53">
        <f t="shared" si="60"/>
        <v>5904031.6700000009</v>
      </c>
      <c r="E629" s="34">
        <v>105732.39</v>
      </c>
      <c r="F629" s="34">
        <v>-465590.82</v>
      </c>
      <c r="G629" s="26">
        <f t="shared" si="61"/>
        <v>5544173.2400000002</v>
      </c>
      <c r="H629" s="27"/>
      <c r="I629" s="55">
        <f t="shared" si="62"/>
        <v>-1.0199999995529652</v>
      </c>
      <c r="J629" s="34">
        <v>0</v>
      </c>
      <c r="K629" s="34"/>
      <c r="L629" s="78">
        <f t="shared" si="63"/>
        <v>-1.0199999995529652</v>
      </c>
      <c r="M629" s="28">
        <f t="shared" si="64"/>
        <v>5544172.2200000007</v>
      </c>
      <c r="N629" s="79"/>
      <c r="O629" s="79"/>
      <c r="P629" s="79"/>
      <c r="Q629" s="79"/>
      <c r="R629" s="79"/>
    </row>
    <row r="630" spans="1:27" x14ac:dyDescent="0.3">
      <c r="A630" s="22">
        <v>47</v>
      </c>
      <c r="B630" s="23">
        <v>1808</v>
      </c>
      <c r="C630" s="24" t="s">
        <v>21</v>
      </c>
      <c r="D630" s="53">
        <f t="shared" si="60"/>
        <v>0</v>
      </c>
      <c r="E630" s="34">
        <v>0</v>
      </c>
      <c r="F630" s="34">
        <v>0</v>
      </c>
      <c r="G630" s="26">
        <f t="shared" si="61"/>
        <v>0</v>
      </c>
      <c r="H630" s="27"/>
      <c r="I630" s="55">
        <f t="shared" si="62"/>
        <v>0</v>
      </c>
      <c r="J630" s="34">
        <v>0</v>
      </c>
      <c r="K630" s="34"/>
      <c r="L630" s="78">
        <f t="shared" si="63"/>
        <v>0</v>
      </c>
      <c r="M630" s="28">
        <f t="shared" si="64"/>
        <v>0</v>
      </c>
      <c r="N630" s="46"/>
      <c r="O630" s="46"/>
    </row>
    <row r="631" spans="1:27" x14ac:dyDescent="0.3">
      <c r="A631" s="22">
        <v>13</v>
      </c>
      <c r="B631" s="23">
        <v>1810</v>
      </c>
      <c r="C631" s="24" t="s">
        <v>22</v>
      </c>
      <c r="D631" s="53">
        <f t="shared" si="60"/>
        <v>0</v>
      </c>
      <c r="E631" s="34"/>
      <c r="F631" s="34"/>
      <c r="G631" s="26">
        <f t="shared" si="61"/>
        <v>0</v>
      </c>
      <c r="H631" s="27"/>
      <c r="I631" s="55">
        <f t="shared" si="62"/>
        <v>0</v>
      </c>
      <c r="J631" s="34">
        <v>0</v>
      </c>
      <c r="K631" s="34"/>
      <c r="L631" s="78">
        <f t="shared" si="63"/>
        <v>0</v>
      </c>
      <c r="M631" s="28">
        <f t="shared" si="64"/>
        <v>0</v>
      </c>
      <c r="N631" s="46"/>
      <c r="O631" s="46"/>
    </row>
    <row r="632" spans="1:27" ht="26.4" x14ac:dyDescent="0.3">
      <c r="A632" s="22">
        <v>47</v>
      </c>
      <c r="B632" s="23">
        <v>1815</v>
      </c>
      <c r="C632" s="24" t="s">
        <v>23</v>
      </c>
      <c r="D632" s="53">
        <f t="shared" si="60"/>
        <v>0</v>
      </c>
      <c r="E632" s="34"/>
      <c r="F632" s="34"/>
      <c r="G632" s="26">
        <f t="shared" si="61"/>
        <v>0</v>
      </c>
      <c r="H632" s="27"/>
      <c r="I632" s="55">
        <f t="shared" si="62"/>
        <v>0</v>
      </c>
      <c r="J632" s="34">
        <v>0</v>
      </c>
      <c r="K632" s="34"/>
      <c r="L632" s="78">
        <f t="shared" si="63"/>
        <v>0</v>
      </c>
      <c r="M632" s="28">
        <f t="shared" si="64"/>
        <v>0</v>
      </c>
      <c r="N632" s="46"/>
      <c r="O632" s="46"/>
    </row>
    <row r="633" spans="1:27" ht="26.4" x14ac:dyDescent="0.3">
      <c r="A633" s="22">
        <v>47</v>
      </c>
      <c r="B633" s="23">
        <v>1820</v>
      </c>
      <c r="C633" s="24" t="s">
        <v>24</v>
      </c>
      <c r="D633" s="53">
        <f t="shared" si="60"/>
        <v>11993149.24</v>
      </c>
      <c r="E633" s="34">
        <v>98298.32</v>
      </c>
      <c r="F633" s="34">
        <v>0</v>
      </c>
      <c r="G633" s="26">
        <f t="shared" si="61"/>
        <v>12091447.560000001</v>
      </c>
      <c r="H633" s="27"/>
      <c r="I633" s="55">
        <f t="shared" si="62"/>
        <v>-335199.30000000144</v>
      </c>
      <c r="J633" s="34">
        <v>-365463.6</v>
      </c>
      <c r="K633" s="34"/>
      <c r="L633" s="78">
        <f t="shared" si="63"/>
        <v>-700662.90000000142</v>
      </c>
      <c r="M633" s="28">
        <f t="shared" si="64"/>
        <v>11390784.659999998</v>
      </c>
      <c r="N633" s="46"/>
      <c r="O633" s="46"/>
    </row>
    <row r="634" spans="1:27" x14ac:dyDescent="0.3">
      <c r="A634" s="22">
        <v>47</v>
      </c>
      <c r="B634" s="23">
        <v>1825</v>
      </c>
      <c r="C634" s="24" t="s">
        <v>25</v>
      </c>
      <c r="D634" s="53">
        <f t="shared" si="60"/>
        <v>0</v>
      </c>
      <c r="E634" s="34"/>
      <c r="F634" s="34"/>
      <c r="G634" s="26">
        <f t="shared" si="61"/>
        <v>0</v>
      </c>
      <c r="H634" s="27"/>
      <c r="I634" s="55">
        <f t="shared" si="62"/>
        <v>0</v>
      </c>
      <c r="J634" s="34">
        <v>0</v>
      </c>
      <c r="K634" s="34"/>
      <c r="L634" s="78">
        <f t="shared" si="63"/>
        <v>0</v>
      </c>
      <c r="M634" s="28">
        <f t="shared" si="64"/>
        <v>0</v>
      </c>
      <c r="N634" s="46"/>
      <c r="O634" s="46"/>
      <c r="Z634" s="79"/>
    </row>
    <row r="635" spans="1:27" x14ac:dyDescent="0.3">
      <c r="A635" s="22">
        <v>47</v>
      </c>
      <c r="B635" s="23">
        <v>1830</v>
      </c>
      <c r="C635" s="24" t="s">
        <v>26</v>
      </c>
      <c r="D635" s="53">
        <f t="shared" si="60"/>
        <v>13199487.530000001</v>
      </c>
      <c r="E635" s="34">
        <v>5267334.34</v>
      </c>
      <c r="F635" s="34">
        <v>0</v>
      </c>
      <c r="G635" s="26">
        <f t="shared" si="61"/>
        <v>18466821.870000001</v>
      </c>
      <c r="H635" s="27"/>
      <c r="I635" s="55">
        <f t="shared" si="62"/>
        <v>-601361.33000000147</v>
      </c>
      <c r="J635" s="34">
        <v>-274409.07</v>
      </c>
      <c r="K635" s="34"/>
      <c r="L635" s="78">
        <f t="shared" si="63"/>
        <v>-875770.40000000154</v>
      </c>
      <c r="M635" s="28">
        <f t="shared" si="64"/>
        <v>17591051.469999999</v>
      </c>
      <c r="N635" s="46"/>
      <c r="O635" s="46"/>
      <c r="S635" s="79"/>
      <c r="T635" s="79"/>
      <c r="U635" s="79"/>
      <c r="V635" s="79"/>
      <c r="W635" s="79"/>
      <c r="Z635" s="79"/>
      <c r="AA635" s="79"/>
    </row>
    <row r="636" spans="1:27" x14ac:dyDescent="0.3">
      <c r="A636" s="22">
        <v>47</v>
      </c>
      <c r="B636" s="23">
        <v>1835</v>
      </c>
      <c r="C636" s="24" t="s">
        <v>27</v>
      </c>
      <c r="D636" s="53">
        <f t="shared" si="60"/>
        <v>12838509.189999999</v>
      </c>
      <c r="E636" s="34">
        <v>1433502.85</v>
      </c>
      <c r="F636" s="34">
        <v>0</v>
      </c>
      <c r="G636" s="26">
        <f t="shared" si="61"/>
        <v>14272012.039999999</v>
      </c>
      <c r="H636" s="27"/>
      <c r="I636" s="55">
        <f t="shared" si="62"/>
        <v>-573860.24000000022</v>
      </c>
      <c r="J636" s="34">
        <v>-396278.48</v>
      </c>
      <c r="K636" s="34"/>
      <c r="L636" s="78">
        <f t="shared" si="63"/>
        <v>-970138.7200000002</v>
      </c>
      <c r="M636" s="28">
        <f t="shared" si="64"/>
        <v>13301873.319999998</v>
      </c>
      <c r="N636" s="46"/>
      <c r="O636" s="46"/>
      <c r="S636" s="79"/>
      <c r="T636" s="79"/>
      <c r="U636" s="79"/>
      <c r="V636" s="79"/>
      <c r="W636" s="79"/>
      <c r="AA636" s="79"/>
    </row>
    <row r="637" spans="1:27" x14ac:dyDescent="0.3">
      <c r="A637" s="22">
        <v>47</v>
      </c>
      <c r="B637" s="23">
        <v>1840</v>
      </c>
      <c r="C637" s="24" t="s">
        <v>28</v>
      </c>
      <c r="D637" s="53">
        <f t="shared" si="60"/>
        <v>6133270.9199999999</v>
      </c>
      <c r="E637" s="34">
        <v>664373.03</v>
      </c>
      <c r="F637" s="34">
        <v>0</v>
      </c>
      <c r="G637" s="26">
        <f t="shared" si="61"/>
        <v>6797643.9500000002</v>
      </c>
      <c r="H637" s="27"/>
      <c r="I637" s="55">
        <f t="shared" si="62"/>
        <v>-355990.42999999912</v>
      </c>
      <c r="J637" s="34">
        <v>-193862.44</v>
      </c>
      <c r="K637" s="34"/>
      <c r="L637" s="78">
        <f t="shared" si="63"/>
        <v>-549852.86999999918</v>
      </c>
      <c r="M637" s="28">
        <f t="shared" si="64"/>
        <v>6247791.080000001</v>
      </c>
      <c r="N637" s="46"/>
      <c r="O637" s="46"/>
      <c r="S637" s="79"/>
      <c r="T637" s="79"/>
      <c r="U637" s="79"/>
      <c r="V637" s="79"/>
      <c r="W637" s="79"/>
    </row>
    <row r="638" spans="1:27" x14ac:dyDescent="0.3">
      <c r="A638" s="22">
        <v>47</v>
      </c>
      <c r="B638" s="23">
        <v>1845</v>
      </c>
      <c r="C638" s="24" t="s">
        <v>29</v>
      </c>
      <c r="D638" s="53">
        <f t="shared" si="60"/>
        <v>14025749.630000001</v>
      </c>
      <c r="E638" s="34">
        <v>558458.66</v>
      </c>
      <c r="F638" s="34">
        <v>0</v>
      </c>
      <c r="G638" s="26">
        <f t="shared" si="61"/>
        <v>14584208.290000001</v>
      </c>
      <c r="H638" s="27"/>
      <c r="I638" s="55">
        <f t="shared" si="62"/>
        <v>-881380.78000000061</v>
      </c>
      <c r="J638" s="34">
        <v>-476965.44</v>
      </c>
      <c r="K638" s="34"/>
      <c r="L638" s="78">
        <f t="shared" si="63"/>
        <v>-1358346.2200000007</v>
      </c>
      <c r="M638" s="28">
        <f t="shared" si="64"/>
        <v>13225862.07</v>
      </c>
      <c r="N638" s="46"/>
      <c r="O638" s="46"/>
      <c r="Z638" s="79"/>
    </row>
    <row r="639" spans="1:27" x14ac:dyDescent="0.3">
      <c r="A639" s="22">
        <v>47</v>
      </c>
      <c r="B639" s="23">
        <v>1850</v>
      </c>
      <c r="C639" s="24" t="s">
        <v>30</v>
      </c>
      <c r="D639" s="53">
        <f t="shared" si="60"/>
        <v>11964917.879999999</v>
      </c>
      <c r="E639" s="34">
        <v>530989.27</v>
      </c>
      <c r="F639" s="34">
        <v>0</v>
      </c>
      <c r="G639" s="26">
        <f t="shared" si="61"/>
        <v>12495907.149999999</v>
      </c>
      <c r="H639" s="27"/>
      <c r="I639" s="55">
        <f t="shared" si="62"/>
        <v>-840568.29999999783</v>
      </c>
      <c r="J639" s="34">
        <v>-453325.57</v>
      </c>
      <c r="K639" s="34"/>
      <c r="L639" s="78">
        <f t="shared" si="63"/>
        <v>-1293893.8699999978</v>
      </c>
      <c r="M639" s="28">
        <f t="shared" si="64"/>
        <v>11202013.280000001</v>
      </c>
      <c r="N639" s="46"/>
      <c r="O639" s="46"/>
      <c r="Z639" s="79"/>
      <c r="AA639" s="79"/>
    </row>
    <row r="640" spans="1:27" x14ac:dyDescent="0.3">
      <c r="A640" s="22">
        <v>47</v>
      </c>
      <c r="B640" s="23">
        <v>1855</v>
      </c>
      <c r="C640" s="24" t="s">
        <v>31</v>
      </c>
      <c r="D640" s="53">
        <f t="shared" si="60"/>
        <v>9053608.8299999982</v>
      </c>
      <c r="E640" s="34">
        <v>536932.9</v>
      </c>
      <c r="F640" s="34">
        <v>0</v>
      </c>
      <c r="G640" s="26">
        <f t="shared" si="61"/>
        <v>9590541.7299999986</v>
      </c>
      <c r="H640" s="27"/>
      <c r="I640" s="55">
        <f t="shared" si="62"/>
        <v>-380726.12999999837</v>
      </c>
      <c r="J640" s="34">
        <v>-204615.94</v>
      </c>
      <c r="K640" s="34"/>
      <c r="L640" s="78">
        <f t="shared" si="63"/>
        <v>-585342.06999999844</v>
      </c>
      <c r="M640" s="28">
        <f t="shared" si="64"/>
        <v>9005199.6600000001</v>
      </c>
      <c r="N640" s="46"/>
      <c r="O640" s="46"/>
    </row>
    <row r="641" spans="1:15" x14ac:dyDescent="0.3">
      <c r="A641" s="22">
        <v>47</v>
      </c>
      <c r="B641" s="23">
        <v>1860</v>
      </c>
      <c r="C641" s="24" t="s">
        <v>32</v>
      </c>
      <c r="D641" s="53">
        <f t="shared" si="60"/>
        <v>2006645.62</v>
      </c>
      <c r="E641" s="34">
        <f>11778.45+6822</f>
        <v>18600.45</v>
      </c>
      <c r="F641" s="34">
        <v>0</v>
      </c>
      <c r="G641" s="26">
        <f t="shared" si="61"/>
        <v>2025246.07</v>
      </c>
      <c r="H641" s="27"/>
      <c r="I641" s="55">
        <f t="shared" si="62"/>
        <v>-263032.29999999958</v>
      </c>
      <c r="J641" s="34">
        <v>-123096.42</v>
      </c>
      <c r="K641" s="34"/>
      <c r="L641" s="78">
        <f t="shared" si="63"/>
        <v>-386128.71999999956</v>
      </c>
      <c r="M641" s="28">
        <f t="shared" si="64"/>
        <v>1639117.3500000006</v>
      </c>
      <c r="N641" s="46"/>
      <c r="O641" s="46"/>
    </row>
    <row r="642" spans="1:15" x14ac:dyDescent="0.3">
      <c r="A642" s="22">
        <v>47</v>
      </c>
      <c r="B642" s="23">
        <v>1860</v>
      </c>
      <c r="C642" s="24" t="s">
        <v>33</v>
      </c>
      <c r="D642" s="53">
        <f t="shared" si="60"/>
        <v>5367931.74</v>
      </c>
      <c r="E642" s="34">
        <v>301496.78999999998</v>
      </c>
      <c r="F642" s="34">
        <v>-90572.54</v>
      </c>
      <c r="G642" s="26">
        <f t="shared" si="61"/>
        <v>5578855.9900000002</v>
      </c>
      <c r="H642" s="27"/>
      <c r="I642" s="55">
        <f t="shared" si="62"/>
        <v>-972960.30000000016</v>
      </c>
      <c r="J642" s="34">
        <v>-536859.98</v>
      </c>
      <c r="K642" s="34">
        <v>50421.53</v>
      </c>
      <c r="L642" s="78">
        <f t="shared" si="63"/>
        <v>-1459398.7500000002</v>
      </c>
      <c r="M642" s="28">
        <f t="shared" si="64"/>
        <v>4119457.24</v>
      </c>
      <c r="N642" s="46"/>
      <c r="O642" s="46"/>
    </row>
    <row r="643" spans="1:15" x14ac:dyDescent="0.3">
      <c r="A643" s="22" t="s">
        <v>19</v>
      </c>
      <c r="B643" s="23">
        <v>1905</v>
      </c>
      <c r="C643" s="24" t="s">
        <v>20</v>
      </c>
      <c r="D643" s="53">
        <f t="shared" si="60"/>
        <v>0</v>
      </c>
      <c r="E643" s="34"/>
      <c r="F643" s="34"/>
      <c r="G643" s="26">
        <f t="shared" si="61"/>
        <v>0</v>
      </c>
      <c r="H643" s="27"/>
      <c r="I643" s="55">
        <f t="shared" si="62"/>
        <v>0</v>
      </c>
      <c r="J643" s="34">
        <v>0</v>
      </c>
      <c r="K643" s="34"/>
      <c r="L643" s="78">
        <f t="shared" si="63"/>
        <v>0</v>
      </c>
      <c r="M643" s="28">
        <f t="shared" si="64"/>
        <v>0</v>
      </c>
      <c r="N643" s="46"/>
      <c r="O643" s="46"/>
    </row>
    <row r="644" spans="1:15" x14ac:dyDescent="0.3">
      <c r="A644" s="22">
        <v>47</v>
      </c>
      <c r="B644" s="23">
        <v>1908</v>
      </c>
      <c r="C644" s="24" t="s">
        <v>34</v>
      </c>
      <c r="D644" s="53">
        <f t="shared" si="60"/>
        <v>209528.65</v>
      </c>
      <c r="E644" s="34"/>
      <c r="F644" s="34"/>
      <c r="G644" s="26">
        <f t="shared" si="61"/>
        <v>209528.65</v>
      </c>
      <c r="H644" s="27"/>
      <c r="I644" s="55">
        <f t="shared" si="62"/>
        <v>-18019.77999999989</v>
      </c>
      <c r="J644" s="34">
        <v>-9083.69</v>
      </c>
      <c r="K644" s="34"/>
      <c r="L644" s="78">
        <f t="shared" si="63"/>
        <v>-27103.469999999892</v>
      </c>
      <c r="M644" s="28">
        <f t="shared" si="64"/>
        <v>182425.18000000011</v>
      </c>
      <c r="N644" s="46"/>
      <c r="O644" s="46"/>
    </row>
    <row r="645" spans="1:15" x14ac:dyDescent="0.3">
      <c r="A645" s="22">
        <v>13</v>
      </c>
      <c r="B645" s="23">
        <v>1910</v>
      </c>
      <c r="C645" s="24" t="s">
        <v>22</v>
      </c>
      <c r="D645" s="53">
        <f t="shared" si="60"/>
        <v>689853.54000000015</v>
      </c>
      <c r="E645" s="34">
        <v>19315.84</v>
      </c>
      <c r="F645" s="34"/>
      <c r="G645" s="26">
        <f t="shared" si="61"/>
        <v>709169.38000000012</v>
      </c>
      <c r="H645" s="27"/>
      <c r="I645" s="55">
        <f t="shared" si="62"/>
        <v>-366650.59000000014</v>
      </c>
      <c r="J645" s="34">
        <v>-99085.6</v>
      </c>
      <c r="K645" s="34"/>
      <c r="L645" s="78">
        <f t="shared" si="63"/>
        <v>-465736.19000000018</v>
      </c>
      <c r="M645" s="28">
        <f t="shared" si="64"/>
        <v>243433.18999999994</v>
      </c>
      <c r="N645" s="46"/>
      <c r="O645" s="46"/>
    </row>
    <row r="646" spans="1:15" ht="26.4" x14ac:dyDescent="0.3">
      <c r="A646" s="22">
        <v>8</v>
      </c>
      <c r="B646" s="23">
        <v>1915</v>
      </c>
      <c r="C646" s="24" t="s">
        <v>35</v>
      </c>
      <c r="D646" s="53">
        <f t="shared" si="60"/>
        <v>140147.40999999997</v>
      </c>
      <c r="E646" s="34">
        <v>32463.06</v>
      </c>
      <c r="F646" s="34"/>
      <c r="G646" s="26">
        <f t="shared" si="61"/>
        <v>172610.46999999997</v>
      </c>
      <c r="H646" s="27"/>
      <c r="I646" s="55">
        <f t="shared" si="62"/>
        <v>-49654.839999999895</v>
      </c>
      <c r="J646" s="34">
        <v>-24615.279999999999</v>
      </c>
      <c r="K646" s="34"/>
      <c r="L646" s="78">
        <f t="shared" si="63"/>
        <v>-74270.119999999893</v>
      </c>
      <c r="M646" s="28">
        <f t="shared" si="64"/>
        <v>98340.350000000079</v>
      </c>
      <c r="N646" s="46"/>
      <c r="O646" s="46"/>
    </row>
    <row r="647" spans="1:15" ht="26.4" x14ac:dyDescent="0.3">
      <c r="A647" s="22">
        <v>8</v>
      </c>
      <c r="B647" s="23">
        <v>1915</v>
      </c>
      <c r="C647" s="24" t="s">
        <v>36</v>
      </c>
      <c r="D647" s="53">
        <f t="shared" si="60"/>
        <v>0</v>
      </c>
      <c r="E647" s="34"/>
      <c r="F647" s="34"/>
      <c r="G647" s="26">
        <f t="shared" si="61"/>
        <v>0</v>
      </c>
      <c r="H647" s="27"/>
      <c r="I647" s="55">
        <f t="shared" si="62"/>
        <v>0</v>
      </c>
      <c r="J647" s="34">
        <v>0</v>
      </c>
      <c r="K647" s="34"/>
      <c r="L647" s="78">
        <f t="shared" si="63"/>
        <v>0</v>
      </c>
      <c r="M647" s="28">
        <f t="shared" si="64"/>
        <v>0</v>
      </c>
      <c r="N647" s="46"/>
      <c r="O647" s="46"/>
    </row>
    <row r="648" spans="1:15" x14ac:dyDescent="0.3">
      <c r="A648" s="22">
        <v>10</v>
      </c>
      <c r="B648" s="23">
        <v>1920</v>
      </c>
      <c r="C648" s="24" t="s">
        <v>37</v>
      </c>
      <c r="D648" s="53">
        <f t="shared" si="60"/>
        <v>331494.51000000007</v>
      </c>
      <c r="E648" s="34">
        <v>35798.89</v>
      </c>
      <c r="F648" s="34"/>
      <c r="G648" s="26">
        <f t="shared" si="61"/>
        <v>367293.40000000008</v>
      </c>
      <c r="H648" s="27"/>
      <c r="I648" s="55">
        <f t="shared" si="62"/>
        <v>-159080.8000000001</v>
      </c>
      <c r="J648" s="34">
        <v>-80606.95</v>
      </c>
      <c r="K648" s="34"/>
      <c r="L648" s="78">
        <f t="shared" si="63"/>
        <v>-239687.75000000012</v>
      </c>
      <c r="M648" s="28">
        <f t="shared" si="64"/>
        <v>127605.64999999997</v>
      </c>
      <c r="N648" s="46"/>
      <c r="O648" s="46"/>
    </row>
    <row r="649" spans="1:15" ht="26.4" x14ac:dyDescent="0.3">
      <c r="A649" s="22">
        <v>45</v>
      </c>
      <c r="B649" s="23">
        <v>1920</v>
      </c>
      <c r="C649" s="24" t="s">
        <v>38</v>
      </c>
      <c r="D649" s="53">
        <f t="shared" si="60"/>
        <v>0</v>
      </c>
      <c r="E649" s="34"/>
      <c r="F649" s="34"/>
      <c r="G649" s="26">
        <f t="shared" si="61"/>
        <v>0</v>
      </c>
      <c r="H649" s="27"/>
      <c r="I649" s="55">
        <f t="shared" si="62"/>
        <v>0</v>
      </c>
      <c r="J649" s="34">
        <v>0</v>
      </c>
      <c r="K649" s="34"/>
      <c r="L649" s="78">
        <f t="shared" si="63"/>
        <v>0</v>
      </c>
      <c r="M649" s="28">
        <f t="shared" si="64"/>
        <v>0</v>
      </c>
      <c r="N649" s="46"/>
      <c r="O649" s="46"/>
    </row>
    <row r="650" spans="1:15" ht="26.4" x14ac:dyDescent="0.3">
      <c r="A650" s="22">
        <v>45.1</v>
      </c>
      <c r="B650" s="23">
        <v>1920</v>
      </c>
      <c r="C650" s="24" t="s">
        <v>39</v>
      </c>
      <c r="D650" s="53">
        <f t="shared" si="60"/>
        <v>0</v>
      </c>
      <c r="E650" s="34"/>
      <c r="F650" s="34"/>
      <c r="G650" s="26">
        <f t="shared" si="61"/>
        <v>0</v>
      </c>
      <c r="H650" s="27"/>
      <c r="I650" s="55">
        <f t="shared" si="62"/>
        <v>0</v>
      </c>
      <c r="J650" s="34">
        <v>0</v>
      </c>
      <c r="K650" s="34"/>
      <c r="L650" s="78">
        <f t="shared" si="63"/>
        <v>0</v>
      </c>
      <c r="M650" s="28">
        <f t="shared" si="64"/>
        <v>0</v>
      </c>
      <c r="N650" s="46"/>
      <c r="O650" s="46"/>
    </row>
    <row r="651" spans="1:15" x14ac:dyDescent="0.3">
      <c r="A651" s="22">
        <v>10</v>
      </c>
      <c r="B651" s="23">
        <v>1930</v>
      </c>
      <c r="C651" s="24" t="s">
        <v>40</v>
      </c>
      <c r="D651" s="53">
        <f t="shared" si="60"/>
        <v>1205075.33</v>
      </c>
      <c r="E651" s="34">
        <v>272888.53999999998</v>
      </c>
      <c r="F651" s="34"/>
      <c r="G651" s="26">
        <f t="shared" si="61"/>
        <v>1477963.87</v>
      </c>
      <c r="H651" s="27"/>
      <c r="I651" s="55">
        <f t="shared" si="62"/>
        <v>-410306.50999999914</v>
      </c>
      <c r="J651" s="34">
        <v>-212348.08</v>
      </c>
      <c r="K651" s="34"/>
      <c r="L651" s="78">
        <f t="shared" si="63"/>
        <v>-622654.58999999915</v>
      </c>
      <c r="M651" s="28">
        <f t="shared" si="64"/>
        <v>855309.28000000096</v>
      </c>
      <c r="N651" s="46"/>
      <c r="O651" s="46"/>
    </row>
    <row r="652" spans="1:15" x14ac:dyDescent="0.3">
      <c r="A652" s="22">
        <v>8</v>
      </c>
      <c r="B652" s="23">
        <v>1935</v>
      </c>
      <c r="C652" s="24" t="s">
        <v>41</v>
      </c>
      <c r="D652" s="53">
        <f t="shared" si="60"/>
        <v>49104.36</v>
      </c>
      <c r="E652" s="34"/>
      <c r="F652" s="34"/>
      <c r="G652" s="26">
        <f t="shared" si="61"/>
        <v>49104.36</v>
      </c>
      <c r="H652" s="27"/>
      <c r="I652" s="55">
        <f t="shared" si="62"/>
        <v>-14677.259999999984</v>
      </c>
      <c r="J652" s="34">
        <v>-4818.5</v>
      </c>
      <c r="K652" s="34"/>
      <c r="L652" s="78">
        <f t="shared" si="63"/>
        <v>-19495.759999999984</v>
      </c>
      <c r="M652" s="28">
        <f t="shared" si="64"/>
        <v>29608.600000000017</v>
      </c>
      <c r="N652" s="46"/>
      <c r="O652" s="46"/>
    </row>
    <row r="653" spans="1:15" x14ac:dyDescent="0.3">
      <c r="A653" s="22">
        <v>8</v>
      </c>
      <c r="B653" s="23">
        <v>1940</v>
      </c>
      <c r="C653" s="24" t="s">
        <v>42</v>
      </c>
      <c r="D653" s="53">
        <f t="shared" si="60"/>
        <v>176910.32000000004</v>
      </c>
      <c r="E653" s="34">
        <v>11656.08</v>
      </c>
      <c r="F653" s="34"/>
      <c r="G653" s="26">
        <f t="shared" si="61"/>
        <v>188566.40000000002</v>
      </c>
      <c r="H653" s="27"/>
      <c r="I653" s="55">
        <f t="shared" si="62"/>
        <v>-47898.710000000086</v>
      </c>
      <c r="J653" s="34">
        <v>-24402.22</v>
      </c>
      <c r="K653" s="34"/>
      <c r="L653" s="78">
        <f t="shared" si="63"/>
        <v>-72300.93000000008</v>
      </c>
      <c r="M653" s="28">
        <f t="shared" si="64"/>
        <v>116265.46999999994</v>
      </c>
      <c r="N653" s="46"/>
      <c r="O653" s="46"/>
    </row>
    <row r="654" spans="1:15" x14ac:dyDescent="0.3">
      <c r="A654" s="22">
        <v>8</v>
      </c>
      <c r="B654" s="23">
        <v>1945</v>
      </c>
      <c r="C654" s="24" t="s">
        <v>43</v>
      </c>
      <c r="D654" s="53">
        <f t="shared" si="60"/>
        <v>23567.979999999992</v>
      </c>
      <c r="E654" s="34"/>
      <c r="F654" s="34"/>
      <c r="G654" s="26">
        <f t="shared" si="61"/>
        <v>23567.979999999992</v>
      </c>
      <c r="H654" s="27"/>
      <c r="I654" s="55">
        <f t="shared" si="62"/>
        <v>-15642.199999999986</v>
      </c>
      <c r="J654" s="34">
        <v>-5636.81</v>
      </c>
      <c r="K654" s="34"/>
      <c r="L654" s="78">
        <f t="shared" si="63"/>
        <v>-21279.009999999987</v>
      </c>
      <c r="M654" s="28">
        <f t="shared" si="64"/>
        <v>2288.9700000000048</v>
      </c>
      <c r="N654" s="46"/>
      <c r="O654" s="46"/>
    </row>
    <row r="655" spans="1:15" x14ac:dyDescent="0.3">
      <c r="A655" s="22">
        <v>8</v>
      </c>
      <c r="B655" s="23">
        <v>1950</v>
      </c>
      <c r="C655" s="24" t="s">
        <v>44</v>
      </c>
      <c r="D655" s="53">
        <f t="shared" si="60"/>
        <v>0</v>
      </c>
      <c r="E655" s="34"/>
      <c r="F655" s="34"/>
      <c r="G655" s="26">
        <f t="shared" si="61"/>
        <v>0</v>
      </c>
      <c r="H655" s="27"/>
      <c r="I655" s="55">
        <f t="shared" si="62"/>
        <v>0</v>
      </c>
      <c r="J655" s="34">
        <v>0</v>
      </c>
      <c r="K655" s="34"/>
      <c r="L655" s="78">
        <f t="shared" si="63"/>
        <v>0</v>
      </c>
      <c r="M655" s="28">
        <f t="shared" si="64"/>
        <v>0</v>
      </c>
      <c r="N655" s="46"/>
      <c r="O655" s="46"/>
    </row>
    <row r="656" spans="1:15" x14ac:dyDescent="0.3">
      <c r="A656" s="22">
        <v>8</v>
      </c>
      <c r="B656" s="23">
        <v>1955</v>
      </c>
      <c r="C656" s="24" t="s">
        <v>45</v>
      </c>
      <c r="D656" s="53">
        <f t="shared" si="60"/>
        <v>0</v>
      </c>
      <c r="E656" s="34"/>
      <c r="F656" s="34"/>
      <c r="G656" s="26">
        <f t="shared" si="61"/>
        <v>0</v>
      </c>
      <c r="H656" s="27"/>
      <c r="I656" s="55">
        <f t="shared" si="62"/>
        <v>0</v>
      </c>
      <c r="J656" s="34">
        <v>0</v>
      </c>
      <c r="K656" s="34"/>
      <c r="L656" s="78">
        <f t="shared" si="63"/>
        <v>0</v>
      </c>
      <c r="M656" s="28">
        <f t="shared" si="64"/>
        <v>0</v>
      </c>
      <c r="N656" s="46"/>
      <c r="O656" s="46"/>
    </row>
    <row r="657" spans="1:27" ht="26.4" x14ac:dyDescent="0.3">
      <c r="A657" s="22">
        <v>8</v>
      </c>
      <c r="B657" s="23">
        <v>1955</v>
      </c>
      <c r="C657" s="24" t="s">
        <v>46</v>
      </c>
      <c r="D657" s="53">
        <f t="shared" si="60"/>
        <v>0</v>
      </c>
      <c r="E657" s="34"/>
      <c r="F657" s="34"/>
      <c r="G657" s="26">
        <f t="shared" si="61"/>
        <v>0</v>
      </c>
      <c r="H657" s="27"/>
      <c r="I657" s="55">
        <f t="shared" si="62"/>
        <v>0</v>
      </c>
      <c r="J657" s="34">
        <v>0</v>
      </c>
      <c r="K657" s="34"/>
      <c r="L657" s="78">
        <f t="shared" si="63"/>
        <v>0</v>
      </c>
      <c r="M657" s="28">
        <f t="shared" si="64"/>
        <v>0</v>
      </c>
      <c r="N657" s="46"/>
      <c r="O657" s="46"/>
    </row>
    <row r="658" spans="1:27" x14ac:dyDescent="0.3">
      <c r="A658" s="22">
        <v>8</v>
      </c>
      <c r="B658" s="23">
        <v>1960</v>
      </c>
      <c r="C658" s="24" t="s">
        <v>47</v>
      </c>
      <c r="D658" s="53">
        <f t="shared" si="60"/>
        <v>0</v>
      </c>
      <c r="E658" s="34"/>
      <c r="F658" s="34"/>
      <c r="G658" s="26">
        <f t="shared" si="61"/>
        <v>0</v>
      </c>
      <c r="H658" s="27"/>
      <c r="I658" s="55">
        <f t="shared" si="62"/>
        <v>0</v>
      </c>
      <c r="J658" s="34">
        <v>0</v>
      </c>
      <c r="K658" s="34"/>
      <c r="L658" s="78">
        <f t="shared" si="63"/>
        <v>0</v>
      </c>
      <c r="M658" s="28">
        <f t="shared" si="64"/>
        <v>0</v>
      </c>
      <c r="N658" s="46"/>
      <c r="O658" s="46"/>
    </row>
    <row r="659" spans="1:27" ht="26.4" x14ac:dyDescent="0.3">
      <c r="A659" s="31">
        <v>47</v>
      </c>
      <c r="B659" s="23">
        <v>1970</v>
      </c>
      <c r="C659" s="24" t="s">
        <v>48</v>
      </c>
      <c r="D659" s="53">
        <f t="shared" si="60"/>
        <v>0</v>
      </c>
      <c r="E659" s="34"/>
      <c r="F659" s="34"/>
      <c r="G659" s="26">
        <f t="shared" si="61"/>
        <v>0</v>
      </c>
      <c r="H659" s="27"/>
      <c r="I659" s="55">
        <f t="shared" si="62"/>
        <v>0</v>
      </c>
      <c r="J659" s="34">
        <v>0</v>
      </c>
      <c r="K659" s="34"/>
      <c r="L659" s="78">
        <f t="shared" si="63"/>
        <v>0</v>
      </c>
      <c r="M659" s="28">
        <f t="shared" si="64"/>
        <v>0</v>
      </c>
      <c r="N659" s="46"/>
      <c r="O659" s="46"/>
    </row>
    <row r="660" spans="1:27" ht="26.4" x14ac:dyDescent="0.3">
      <c r="A660" s="22">
        <v>47</v>
      </c>
      <c r="B660" s="23">
        <v>1975</v>
      </c>
      <c r="C660" s="24" t="s">
        <v>49</v>
      </c>
      <c r="D660" s="53">
        <f t="shared" si="60"/>
        <v>0</v>
      </c>
      <c r="E660" s="34"/>
      <c r="F660" s="34"/>
      <c r="G660" s="26">
        <f t="shared" si="61"/>
        <v>0</v>
      </c>
      <c r="H660" s="27"/>
      <c r="I660" s="55">
        <f t="shared" si="62"/>
        <v>0</v>
      </c>
      <c r="J660" s="34">
        <v>0</v>
      </c>
      <c r="K660" s="34"/>
      <c r="L660" s="78">
        <f t="shared" si="63"/>
        <v>0</v>
      </c>
      <c r="M660" s="28">
        <f t="shared" si="64"/>
        <v>0</v>
      </c>
      <c r="N660" s="46"/>
      <c r="O660" s="46"/>
    </row>
    <row r="661" spans="1:27" x14ac:dyDescent="0.3">
      <c r="A661" s="22">
        <v>47</v>
      </c>
      <c r="B661" s="23">
        <v>1980</v>
      </c>
      <c r="C661" s="24" t="s">
        <v>50</v>
      </c>
      <c r="D661" s="53">
        <f t="shared" si="60"/>
        <v>86036</v>
      </c>
      <c r="E661" s="34"/>
      <c r="F661" s="34"/>
      <c r="G661" s="26">
        <f t="shared" si="61"/>
        <v>86036</v>
      </c>
      <c r="H661" s="27"/>
      <c r="I661" s="55">
        <f t="shared" si="62"/>
        <v>-36213.619999999995</v>
      </c>
      <c r="J661" s="34">
        <v>-12456.59</v>
      </c>
      <c r="K661" s="34"/>
      <c r="L661" s="78">
        <f t="shared" si="63"/>
        <v>-48670.209999999992</v>
      </c>
      <c r="M661" s="28">
        <f t="shared" si="64"/>
        <v>37365.790000000008</v>
      </c>
      <c r="N661" s="46"/>
      <c r="O661" s="46"/>
    </row>
    <row r="662" spans="1:27" x14ac:dyDescent="0.3">
      <c r="A662" s="22">
        <v>47</v>
      </c>
      <c r="B662" s="23">
        <v>1985</v>
      </c>
      <c r="C662" s="24" t="s">
        <v>51</v>
      </c>
      <c r="D662" s="53">
        <f t="shared" si="60"/>
        <v>0.15000000000145519</v>
      </c>
      <c r="E662" s="34"/>
      <c r="F662" s="34"/>
      <c r="G662" s="26">
        <f t="shared" si="61"/>
        <v>0.15000000000145519</v>
      </c>
      <c r="H662" s="27"/>
      <c r="I662" s="55">
        <f t="shared" si="62"/>
        <v>0</v>
      </c>
      <c r="J662" s="34">
        <v>0</v>
      </c>
      <c r="K662" s="34"/>
      <c r="L662" s="78">
        <f t="shared" si="63"/>
        <v>0</v>
      </c>
      <c r="M662" s="28">
        <f t="shared" si="64"/>
        <v>0.15000000000145519</v>
      </c>
      <c r="N662" s="46"/>
      <c r="O662" s="46"/>
    </row>
    <row r="663" spans="1:27" x14ac:dyDescent="0.3">
      <c r="A663" s="31">
        <v>47</v>
      </c>
      <c r="B663" s="23">
        <v>1990</v>
      </c>
      <c r="C663" s="32" t="s">
        <v>52</v>
      </c>
      <c r="D663" s="53">
        <f t="shared" si="60"/>
        <v>0</v>
      </c>
      <c r="E663" s="34"/>
      <c r="F663" s="34"/>
      <c r="G663" s="26">
        <f t="shared" si="61"/>
        <v>0</v>
      </c>
      <c r="H663" s="27"/>
      <c r="I663" s="55">
        <f t="shared" si="62"/>
        <v>0</v>
      </c>
      <c r="J663" s="34">
        <v>0</v>
      </c>
      <c r="K663" s="34"/>
      <c r="L663" s="78">
        <f t="shared" si="63"/>
        <v>0</v>
      </c>
      <c r="M663" s="28">
        <f t="shared" si="64"/>
        <v>0</v>
      </c>
      <c r="N663" s="46"/>
      <c r="O663" s="46"/>
    </row>
    <row r="664" spans="1:27" x14ac:dyDescent="0.3">
      <c r="A664" s="22">
        <v>47</v>
      </c>
      <c r="B664" s="23">
        <v>1995</v>
      </c>
      <c r="C664" s="24" t="s">
        <v>53</v>
      </c>
      <c r="D664" s="53">
        <f t="shared" si="60"/>
        <v>-25908551.620000001</v>
      </c>
      <c r="E664" s="34">
        <v>-6438452.5899999999</v>
      </c>
      <c r="F664" s="34"/>
      <c r="G664" s="26">
        <f t="shared" si="61"/>
        <v>-32347004.210000001</v>
      </c>
      <c r="H664" s="27"/>
      <c r="I664" s="55">
        <f t="shared" si="62"/>
        <v>1087034.1800000044</v>
      </c>
      <c r="J664" s="80">
        <v>599542.94999999995</v>
      </c>
      <c r="K664" s="34"/>
      <c r="L664" s="78">
        <f t="shared" si="63"/>
        <v>1686577.1300000043</v>
      </c>
      <c r="M664" s="28">
        <f t="shared" si="64"/>
        <v>-30660427.079999998</v>
      </c>
      <c r="N664" s="46"/>
      <c r="O664" s="46"/>
      <c r="S664" s="79"/>
      <c r="T664" s="79"/>
      <c r="U664" s="79"/>
      <c r="V664" s="79"/>
      <c r="W664" s="79"/>
    </row>
    <row r="665" spans="1:27" ht="15.6" x14ac:dyDescent="0.3">
      <c r="A665" s="22">
        <v>47</v>
      </c>
      <c r="B665" s="23">
        <v>2440</v>
      </c>
      <c r="C665" s="24" t="s">
        <v>62</v>
      </c>
      <c r="D665" s="53">
        <f t="shared" si="60"/>
        <v>0</v>
      </c>
      <c r="E665" s="34"/>
      <c r="F665" s="34"/>
      <c r="G665" s="26">
        <f t="shared" si="61"/>
        <v>0</v>
      </c>
      <c r="I665" s="55">
        <f t="shared" si="62"/>
        <v>0</v>
      </c>
      <c r="J665" s="34">
        <v>0</v>
      </c>
      <c r="K665" s="34"/>
      <c r="L665" s="78">
        <f t="shared" si="63"/>
        <v>0</v>
      </c>
      <c r="M665" s="28">
        <f t="shared" si="64"/>
        <v>0</v>
      </c>
      <c r="N665" s="46"/>
      <c r="O665" s="46"/>
    </row>
    <row r="666" spans="1:27" x14ac:dyDescent="0.3">
      <c r="A666" s="35"/>
      <c r="B666" s="35"/>
      <c r="C666" s="36"/>
      <c r="D666" s="53">
        <f>G554</f>
        <v>0</v>
      </c>
      <c r="E666" s="34"/>
      <c r="F666" s="34"/>
      <c r="G666" s="26">
        <f t="shared" si="61"/>
        <v>0</v>
      </c>
      <c r="I666" s="55">
        <f t="shared" si="62"/>
        <v>0</v>
      </c>
      <c r="J666" s="34">
        <v>0</v>
      </c>
      <c r="K666" s="34"/>
      <c r="L666" s="78">
        <f t="shared" si="63"/>
        <v>0</v>
      </c>
      <c r="M666" s="28">
        <f t="shared" si="64"/>
        <v>0</v>
      </c>
      <c r="N666" s="46"/>
      <c r="O666" s="46"/>
    </row>
    <row r="667" spans="1:27" x14ac:dyDescent="0.3">
      <c r="A667" s="35"/>
      <c r="B667" s="35"/>
      <c r="C667" s="37" t="s">
        <v>55</v>
      </c>
      <c r="D667" s="38">
        <f>SUM(D627:D666)</f>
        <v>70504560.12000002</v>
      </c>
      <c r="E667" s="38">
        <f>SUM(E627:E666)</f>
        <v>3511539.459999999</v>
      </c>
      <c r="F667" s="38">
        <f>SUM(F627:F666)</f>
        <v>-556163.36</v>
      </c>
      <c r="G667" s="38">
        <f>SUM(G627:G666)</f>
        <v>73459936.219999999</v>
      </c>
      <c r="H667" s="77"/>
      <c r="I667" s="38">
        <f>SUM(I627:I666)</f>
        <v>-5704842.7499999935</v>
      </c>
      <c r="J667" s="38">
        <f>SUM(J627:J666)</f>
        <v>-3068944.51</v>
      </c>
      <c r="K667" s="38">
        <f>SUM(K627:K666)</f>
        <v>50421.53</v>
      </c>
      <c r="L667" s="38">
        <f>SUM(L627:L666)</f>
        <v>-8723365.7299999949</v>
      </c>
      <c r="M667" s="38">
        <f>SUM(M627:M666)</f>
        <v>64736570.489999995</v>
      </c>
      <c r="N667" s="49"/>
      <c r="O667" s="49"/>
    </row>
    <row r="668" spans="1:27" s="29" customFormat="1" ht="38.4" x14ac:dyDescent="0.3">
      <c r="A668" s="35"/>
      <c r="B668" s="35"/>
      <c r="C668" s="39" t="s">
        <v>56</v>
      </c>
      <c r="D668" s="59"/>
      <c r="E668" s="40"/>
      <c r="F668" s="40"/>
      <c r="G668" s="26">
        <f>D668+E668+F668</f>
        <v>0</v>
      </c>
      <c r="H668"/>
      <c r="I668" s="70"/>
      <c r="J668" s="40"/>
      <c r="K668" s="40"/>
      <c r="L668" s="26">
        <v>0</v>
      </c>
      <c r="M668" s="28">
        <v>0</v>
      </c>
      <c r="N668" s="46"/>
      <c r="O668" s="46"/>
      <c r="S668"/>
      <c r="T668"/>
      <c r="U668"/>
      <c r="V668"/>
      <c r="W668"/>
      <c r="X668"/>
      <c r="Y668"/>
      <c r="Z668"/>
      <c r="AA668"/>
    </row>
    <row r="669" spans="1:27" s="29" customFormat="1" ht="26.4" x14ac:dyDescent="0.3">
      <c r="A669" s="35"/>
      <c r="B669" s="35"/>
      <c r="C669" s="41" t="s">
        <v>57</v>
      </c>
      <c r="D669" s="59"/>
      <c r="E669" s="40"/>
      <c r="F669" s="40"/>
      <c r="G669" s="26">
        <f>D669+E669+F669</f>
        <v>0</v>
      </c>
      <c r="H669"/>
      <c r="I669" s="53">
        <f>L557</f>
        <v>0</v>
      </c>
      <c r="J669" s="40"/>
      <c r="K669" s="40"/>
      <c r="L669" s="26">
        <v>0</v>
      </c>
      <c r="M669" s="28">
        <v>0</v>
      </c>
      <c r="N669" s="46"/>
      <c r="O669" s="46"/>
      <c r="S669"/>
      <c r="T669"/>
      <c r="U669"/>
      <c r="V669"/>
      <c r="W669"/>
      <c r="X669"/>
      <c r="Y669"/>
      <c r="Z669"/>
      <c r="AA669"/>
    </row>
    <row r="670" spans="1:27" s="29" customFormat="1" x14ac:dyDescent="0.3">
      <c r="A670" s="35"/>
      <c r="B670" s="35"/>
      <c r="C670" s="37" t="s">
        <v>58</v>
      </c>
      <c r="D670" s="38">
        <f>SUM(D667:D669)</f>
        <v>70504560.12000002</v>
      </c>
      <c r="E670" s="38">
        <f>SUM(E667:E669)</f>
        <v>3511539.459999999</v>
      </c>
      <c r="F670" s="38">
        <f>SUM(F667:F669)</f>
        <v>-556163.36</v>
      </c>
      <c r="G670" s="38">
        <f>SUM(G667:G669)</f>
        <v>73459936.219999999</v>
      </c>
      <c r="H670" s="38"/>
      <c r="I670" s="38">
        <f>SUM(I667:I669)</f>
        <v>-5704842.7499999935</v>
      </c>
      <c r="J670" s="81">
        <f>SUM(J667:J669)</f>
        <v>-3068944.51</v>
      </c>
      <c r="K670" s="38">
        <f>SUM(K667:K669)</f>
        <v>50421.53</v>
      </c>
      <c r="L670" s="38">
        <f>SUM(L667:L669)</f>
        <v>-8723365.7299999949</v>
      </c>
      <c r="M670" s="38">
        <f>SUM(M667:M669)</f>
        <v>64736570.489999995</v>
      </c>
      <c r="N670" s="49"/>
      <c r="O670" s="49"/>
      <c r="S670"/>
      <c r="T670"/>
      <c r="U670"/>
      <c r="V670"/>
      <c r="W670"/>
      <c r="X670"/>
      <c r="Y670"/>
      <c r="Z670"/>
      <c r="AA670"/>
    </row>
    <row r="671" spans="1:27" s="29" customFormat="1" ht="16.2" x14ac:dyDescent="0.3">
      <c r="A671" s="35"/>
      <c r="B671" s="35"/>
      <c r="C671" s="42" t="s">
        <v>63</v>
      </c>
      <c r="D671" s="43"/>
      <c r="E671" s="43"/>
      <c r="F671" s="43"/>
      <c r="G671" s="43"/>
      <c r="H671" s="43"/>
      <c r="I671" s="44"/>
      <c r="J671" s="40"/>
      <c r="K671" s="6"/>
      <c r="L671" s="45"/>
      <c r="M671" s="46"/>
      <c r="N671" s="46"/>
      <c r="O671" s="46"/>
      <c r="S671"/>
      <c r="T671"/>
      <c r="U671"/>
      <c r="V671"/>
      <c r="W671"/>
      <c r="X671"/>
      <c r="Y671"/>
      <c r="Z671"/>
      <c r="AA671"/>
    </row>
    <row r="672" spans="1:27" s="29" customFormat="1" x14ac:dyDescent="0.3">
      <c r="A672" s="35"/>
      <c r="B672" s="35"/>
      <c r="C672" s="42" t="s">
        <v>60</v>
      </c>
      <c r="D672" s="43"/>
      <c r="E672" s="43"/>
      <c r="F672" s="43"/>
      <c r="G672" s="43"/>
      <c r="H672" s="43"/>
      <c r="I672" s="44"/>
      <c r="J672" s="38">
        <f>J670+J671</f>
        <v>-3068944.51</v>
      </c>
      <c r="K672"/>
      <c r="L672"/>
      <c r="M672" s="46"/>
      <c r="N672" s="46"/>
      <c r="O672" s="46"/>
      <c r="S672"/>
      <c r="T672"/>
      <c r="U672"/>
      <c r="V672"/>
      <c r="W672"/>
      <c r="X672"/>
      <c r="Y672"/>
      <c r="Z672"/>
      <c r="AA672"/>
    </row>
    <row r="675" spans="1:27" s="29" customFormat="1" ht="17.399999999999999" hidden="1" x14ac:dyDescent="0.3">
      <c r="A675" s="2" t="s">
        <v>1</v>
      </c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47"/>
      <c r="O675" s="47"/>
      <c r="S675"/>
      <c r="T675"/>
      <c r="U675"/>
      <c r="V675"/>
      <c r="W675"/>
      <c r="X675"/>
      <c r="Y675"/>
      <c r="Z675"/>
      <c r="AA675"/>
    </row>
    <row r="676" spans="1:27" s="29" customFormat="1" ht="19.2" hidden="1" x14ac:dyDescent="0.3">
      <c r="A676" s="2" t="s">
        <v>78</v>
      </c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47"/>
      <c r="O676" s="47"/>
      <c r="S676"/>
      <c r="T676"/>
      <c r="U676"/>
      <c r="V676"/>
      <c r="W676"/>
      <c r="X676"/>
      <c r="Y676"/>
      <c r="Z676"/>
      <c r="AA676"/>
    </row>
    <row r="677" spans="1:27" s="29" customFormat="1" hidden="1" x14ac:dyDescent="0.3">
      <c r="A677"/>
      <c r="B677"/>
      <c r="C677"/>
      <c r="D677"/>
      <c r="E677"/>
      <c r="F677"/>
      <c r="G677"/>
      <c r="H677" s="6"/>
      <c r="I677"/>
      <c r="J677"/>
      <c r="K677"/>
      <c r="L677"/>
      <c r="M677"/>
      <c r="N677"/>
      <c r="O677"/>
      <c r="S677"/>
      <c r="T677"/>
      <c r="U677"/>
      <c r="V677"/>
      <c r="W677"/>
      <c r="X677"/>
      <c r="Y677"/>
      <c r="Z677"/>
      <c r="AA677"/>
    </row>
    <row r="678" spans="1:27" s="29" customFormat="1" hidden="1" x14ac:dyDescent="0.3">
      <c r="A678"/>
      <c r="B678"/>
      <c r="C678"/>
      <c r="D678"/>
      <c r="E678" s="3" t="s">
        <v>3</v>
      </c>
      <c r="F678" s="50" t="s">
        <v>4</v>
      </c>
      <c r="G678" s="5"/>
      <c r="H678" s="6"/>
      <c r="I678"/>
      <c r="J678"/>
      <c r="K678"/>
      <c r="L678"/>
      <c r="M678"/>
      <c r="N678"/>
      <c r="O678"/>
      <c r="S678"/>
      <c r="T678"/>
      <c r="U678"/>
      <c r="V678"/>
      <c r="W678"/>
      <c r="X678"/>
      <c r="Y678"/>
      <c r="Z678"/>
      <c r="AA678"/>
    </row>
    <row r="679" spans="1:27" hidden="1" x14ac:dyDescent="0.3">
      <c r="C679" s="6"/>
      <c r="E679" s="3" t="s">
        <v>5</v>
      </c>
      <c r="F679" s="7">
        <v>2017</v>
      </c>
      <c r="G679" s="8"/>
    </row>
    <row r="680" spans="1:27" hidden="1" x14ac:dyDescent="0.3">
      <c r="P680"/>
      <c r="Q680"/>
      <c r="R680"/>
    </row>
    <row r="681" spans="1:27" hidden="1" x14ac:dyDescent="0.3">
      <c r="D681" s="9" t="s">
        <v>6</v>
      </c>
      <c r="E681" s="10"/>
      <c r="F681" s="10"/>
      <c r="G681" s="11"/>
      <c r="I681" s="12"/>
      <c r="J681" s="13" t="s">
        <v>7</v>
      </c>
      <c r="K681" s="13"/>
      <c r="L681" s="14"/>
      <c r="M681" s="6"/>
      <c r="P681"/>
      <c r="Q681"/>
      <c r="R681"/>
    </row>
    <row r="682" spans="1:27" ht="42.6" hidden="1" x14ac:dyDescent="0.3">
      <c r="A682" s="15" t="s">
        <v>66</v>
      </c>
      <c r="B682" s="15" t="s">
        <v>67</v>
      </c>
      <c r="C682" s="16" t="s">
        <v>68</v>
      </c>
      <c r="D682" s="15" t="s">
        <v>11</v>
      </c>
      <c r="E682" s="17" t="s">
        <v>69</v>
      </c>
      <c r="F682" s="17" t="s">
        <v>13</v>
      </c>
      <c r="G682" s="15" t="s">
        <v>14</v>
      </c>
      <c r="H682" s="18"/>
      <c r="I682" s="19" t="s">
        <v>11</v>
      </c>
      <c r="J682" s="20" t="s">
        <v>12</v>
      </c>
      <c r="K682" s="20" t="s">
        <v>13</v>
      </c>
      <c r="L682" s="21" t="s">
        <v>14</v>
      </c>
      <c r="M682" s="15" t="s">
        <v>15</v>
      </c>
      <c r="P682"/>
      <c r="Q682"/>
      <c r="R682"/>
    </row>
    <row r="683" spans="1:27" ht="26.4" hidden="1" x14ac:dyDescent="0.3">
      <c r="A683" s="22">
        <v>12</v>
      </c>
      <c r="B683" s="23">
        <v>1611</v>
      </c>
      <c r="C683" s="24" t="s">
        <v>16</v>
      </c>
      <c r="D683" s="53" t="e">
        <f t="shared" ref="D683:D722" si="65">G569</f>
        <v>#REF!</v>
      </c>
      <c r="E683" s="58">
        <v>738043.37999999989</v>
      </c>
      <c r="F683" s="58"/>
      <c r="G683" s="26" t="e">
        <f t="shared" ref="G683:G722" si="66">D683+E683+F683</f>
        <v>#REF!</v>
      </c>
      <c r="H683" s="27"/>
      <c r="I683" s="55" t="e">
        <f t="shared" ref="I683:I721" si="67">L569</f>
        <v>#REF!</v>
      </c>
      <c r="J683" s="34">
        <v>-161614.79</v>
      </c>
      <c r="K683" s="34"/>
      <c r="L683" s="26" t="e">
        <f t="shared" ref="L683:L722" si="68">I683+J683+K683</f>
        <v>#REF!</v>
      </c>
      <c r="M683" s="28" t="e">
        <f t="shared" ref="M683:M722" si="69">L683+G683</f>
        <v>#REF!</v>
      </c>
      <c r="P683"/>
      <c r="Q683"/>
      <c r="R683"/>
    </row>
    <row r="684" spans="1:27" ht="26.4" hidden="1" x14ac:dyDescent="0.3">
      <c r="A684" s="22" t="s">
        <v>17</v>
      </c>
      <c r="B684" s="23">
        <v>1612</v>
      </c>
      <c r="C684" s="24" t="s">
        <v>18</v>
      </c>
      <c r="D684" s="53" t="e">
        <f t="shared" si="65"/>
        <v>#REF!</v>
      </c>
      <c r="E684" s="58">
        <v>0</v>
      </c>
      <c r="F684" s="58"/>
      <c r="G684" s="26" t="e">
        <f t="shared" si="66"/>
        <v>#REF!</v>
      </c>
      <c r="H684" s="27"/>
      <c r="I684" s="55" t="e">
        <f t="shared" si="67"/>
        <v>#REF!</v>
      </c>
      <c r="J684" s="34">
        <v>-15720.92</v>
      </c>
      <c r="K684" s="34"/>
      <c r="L684" s="26" t="e">
        <f t="shared" si="68"/>
        <v>#REF!</v>
      </c>
      <c r="M684" s="28" t="e">
        <f t="shared" si="69"/>
        <v>#REF!</v>
      </c>
      <c r="P684"/>
      <c r="Q684"/>
      <c r="R684"/>
    </row>
    <row r="685" spans="1:27" hidden="1" x14ac:dyDescent="0.3">
      <c r="A685" s="22" t="s">
        <v>19</v>
      </c>
      <c r="B685" s="23">
        <v>1805</v>
      </c>
      <c r="C685" s="24" t="s">
        <v>20</v>
      </c>
      <c r="D685" s="53" t="e">
        <f t="shared" si="65"/>
        <v>#REF!</v>
      </c>
      <c r="E685" s="58">
        <v>12301.759999999776</v>
      </c>
      <c r="F685" s="58"/>
      <c r="G685" s="26" t="e">
        <f t="shared" si="66"/>
        <v>#REF!</v>
      </c>
      <c r="H685" s="27"/>
      <c r="I685" s="55" t="e">
        <f t="shared" si="67"/>
        <v>#REF!</v>
      </c>
      <c r="J685" s="34">
        <v>0</v>
      </c>
      <c r="K685" s="34"/>
      <c r="L685" s="26" t="e">
        <f t="shared" si="68"/>
        <v>#REF!</v>
      </c>
      <c r="M685" s="28" t="e">
        <f t="shared" si="69"/>
        <v>#REF!</v>
      </c>
      <c r="N685" s="46"/>
      <c r="O685" s="46"/>
    </row>
    <row r="686" spans="1:27" hidden="1" x14ac:dyDescent="0.3">
      <c r="A686" s="22">
        <v>47</v>
      </c>
      <c r="B686" s="23">
        <v>1808</v>
      </c>
      <c r="C686" s="24" t="s">
        <v>21</v>
      </c>
      <c r="D686" s="53" t="e">
        <f t="shared" si="65"/>
        <v>#REF!</v>
      </c>
      <c r="E686" s="34">
        <v>0</v>
      </c>
      <c r="F686" s="34"/>
      <c r="G686" s="26" t="e">
        <f t="shared" si="66"/>
        <v>#REF!</v>
      </c>
      <c r="H686" s="27"/>
      <c r="I686" s="55" t="e">
        <f t="shared" si="67"/>
        <v>#REF!</v>
      </c>
      <c r="J686" s="34">
        <v>0</v>
      </c>
      <c r="K686" s="34"/>
      <c r="L686" s="26" t="e">
        <f t="shared" si="68"/>
        <v>#REF!</v>
      </c>
      <c r="M686" s="28" t="e">
        <f t="shared" si="69"/>
        <v>#REF!</v>
      </c>
      <c r="N686" s="46"/>
      <c r="O686" s="46"/>
    </row>
    <row r="687" spans="1:27" hidden="1" x14ac:dyDescent="0.3">
      <c r="A687" s="22">
        <v>13</v>
      </c>
      <c r="B687" s="23">
        <v>1810</v>
      </c>
      <c r="C687" s="24" t="s">
        <v>22</v>
      </c>
      <c r="D687" s="53" t="e">
        <f t="shared" si="65"/>
        <v>#REF!</v>
      </c>
      <c r="E687" s="34">
        <v>0</v>
      </c>
      <c r="F687" s="34"/>
      <c r="G687" s="26" t="e">
        <f t="shared" si="66"/>
        <v>#REF!</v>
      </c>
      <c r="H687" s="27"/>
      <c r="I687" s="55" t="e">
        <f t="shared" si="67"/>
        <v>#REF!</v>
      </c>
      <c r="J687" s="34">
        <v>0</v>
      </c>
      <c r="K687" s="34"/>
      <c r="L687" s="26" t="e">
        <f t="shared" si="68"/>
        <v>#REF!</v>
      </c>
      <c r="M687" s="28" t="e">
        <f t="shared" si="69"/>
        <v>#REF!</v>
      </c>
      <c r="N687" s="46"/>
      <c r="O687" s="46"/>
    </row>
    <row r="688" spans="1:27" ht="26.4" hidden="1" x14ac:dyDescent="0.3">
      <c r="A688" s="22">
        <v>47</v>
      </c>
      <c r="B688" s="23">
        <v>1815</v>
      </c>
      <c r="C688" s="24" t="s">
        <v>23</v>
      </c>
      <c r="D688" s="53" t="e">
        <f t="shared" si="65"/>
        <v>#REF!</v>
      </c>
      <c r="E688" s="34">
        <v>0</v>
      </c>
      <c r="F688" s="34"/>
      <c r="G688" s="26" t="e">
        <f t="shared" si="66"/>
        <v>#REF!</v>
      </c>
      <c r="H688" s="27"/>
      <c r="I688" s="55" t="e">
        <f t="shared" si="67"/>
        <v>#REF!</v>
      </c>
      <c r="J688" s="34">
        <v>0</v>
      </c>
      <c r="K688" s="34"/>
      <c r="L688" s="26" t="e">
        <f t="shared" si="68"/>
        <v>#REF!</v>
      </c>
      <c r="M688" s="28" t="e">
        <f t="shared" si="69"/>
        <v>#REF!</v>
      </c>
      <c r="N688" s="46"/>
      <c r="O688" s="46"/>
    </row>
    <row r="689" spans="1:27" ht="26.4" hidden="1" x14ac:dyDescent="0.3">
      <c r="A689" s="22">
        <v>47</v>
      </c>
      <c r="B689" s="23">
        <v>1820</v>
      </c>
      <c r="C689" s="24" t="s">
        <v>24</v>
      </c>
      <c r="D689" s="53" t="e">
        <f t="shared" si="65"/>
        <v>#REF!</v>
      </c>
      <c r="E689" s="34">
        <f>+'[4]2017 Continuity NTP Internal'!$E$14+'[4]2017 Continuity NTP Internal'!$E$17</f>
        <v>4032.56</v>
      </c>
      <c r="F689" s="34"/>
      <c r="G689" s="26" t="e">
        <f t="shared" si="66"/>
        <v>#REF!</v>
      </c>
      <c r="H689" s="27"/>
      <c r="I689" s="55" t="e">
        <f t="shared" si="67"/>
        <v>#REF!</v>
      </c>
      <c r="J689" s="34">
        <v>-539014.03605555603</v>
      </c>
      <c r="K689" s="34"/>
      <c r="L689" s="26" t="e">
        <f t="shared" si="68"/>
        <v>#REF!</v>
      </c>
      <c r="M689" s="28" t="e">
        <f t="shared" si="69"/>
        <v>#REF!</v>
      </c>
      <c r="N689" s="46"/>
      <c r="O689" s="46"/>
    </row>
    <row r="690" spans="1:27" hidden="1" x14ac:dyDescent="0.3">
      <c r="A690" s="22">
        <v>47</v>
      </c>
      <c r="B690" s="23">
        <v>1825</v>
      </c>
      <c r="C690" s="24" t="s">
        <v>25</v>
      </c>
      <c r="D690" s="53" t="e">
        <f t="shared" si="65"/>
        <v>#REF!</v>
      </c>
      <c r="E690" s="34">
        <v>0</v>
      </c>
      <c r="F690" s="34"/>
      <c r="G690" s="26" t="e">
        <f t="shared" si="66"/>
        <v>#REF!</v>
      </c>
      <c r="H690" s="27"/>
      <c r="I690" s="55" t="e">
        <f t="shared" si="67"/>
        <v>#REF!</v>
      </c>
      <c r="J690" s="34"/>
      <c r="K690" s="34"/>
      <c r="L690" s="26" t="e">
        <f t="shared" si="68"/>
        <v>#REF!</v>
      </c>
      <c r="M690" s="28" t="e">
        <f t="shared" si="69"/>
        <v>#REF!</v>
      </c>
      <c r="N690" s="46"/>
      <c r="O690" s="46"/>
    </row>
    <row r="691" spans="1:27" hidden="1" x14ac:dyDescent="0.3">
      <c r="A691" s="22">
        <v>47</v>
      </c>
      <c r="B691" s="23">
        <v>1830</v>
      </c>
      <c r="C691" s="24" t="s">
        <v>26</v>
      </c>
      <c r="D691" s="53" t="e">
        <f t="shared" si="65"/>
        <v>#REF!</v>
      </c>
      <c r="E691" s="34">
        <v>1759418.799999997</v>
      </c>
      <c r="F691" s="34"/>
      <c r="G691" s="26" t="e">
        <f t="shared" si="66"/>
        <v>#REF!</v>
      </c>
      <c r="H691" s="27"/>
      <c r="I691" s="55" t="e">
        <f t="shared" si="67"/>
        <v>#REF!</v>
      </c>
      <c r="J691" s="34">
        <v>-688734.19420000003</v>
      </c>
      <c r="K691" s="34"/>
      <c r="L691" s="26" t="e">
        <f t="shared" si="68"/>
        <v>#REF!</v>
      </c>
      <c r="M691" s="28" t="e">
        <f t="shared" si="69"/>
        <v>#REF!</v>
      </c>
      <c r="N691" s="46"/>
      <c r="O691" s="46"/>
    </row>
    <row r="692" spans="1:27" hidden="1" x14ac:dyDescent="0.3">
      <c r="A692" s="22">
        <v>47</v>
      </c>
      <c r="B692" s="23">
        <v>1835</v>
      </c>
      <c r="C692" s="24" t="s">
        <v>27</v>
      </c>
      <c r="D692" s="53" t="e">
        <f t="shared" si="65"/>
        <v>#REF!</v>
      </c>
      <c r="E692" s="34">
        <v>1460619.1099999994</v>
      </c>
      <c r="F692" s="34"/>
      <c r="G692" s="26" t="e">
        <f t="shared" si="66"/>
        <v>#REF!</v>
      </c>
      <c r="H692" s="27"/>
      <c r="I692" s="55" t="e">
        <f t="shared" si="67"/>
        <v>#REF!</v>
      </c>
      <c r="J692" s="34">
        <v>-1102226.29263333</v>
      </c>
      <c r="K692" s="34"/>
      <c r="L692" s="26" t="e">
        <f t="shared" si="68"/>
        <v>#REF!</v>
      </c>
      <c r="M692" s="28" t="e">
        <f t="shared" si="69"/>
        <v>#REF!</v>
      </c>
      <c r="N692" s="46"/>
      <c r="O692" s="46"/>
    </row>
    <row r="693" spans="1:27" hidden="1" x14ac:dyDescent="0.3">
      <c r="A693" s="22">
        <v>47</v>
      </c>
      <c r="B693" s="23">
        <v>1840</v>
      </c>
      <c r="C693" s="24" t="s">
        <v>28</v>
      </c>
      <c r="D693" s="53" t="e">
        <f t="shared" si="65"/>
        <v>#REF!</v>
      </c>
      <c r="E693" s="34">
        <v>202965.19000000041</v>
      </c>
      <c r="F693" s="34"/>
      <c r="G693" s="26" t="e">
        <f t="shared" si="66"/>
        <v>#REF!</v>
      </c>
      <c r="H693" s="27"/>
      <c r="I693" s="55" t="e">
        <f t="shared" si="67"/>
        <v>#REF!</v>
      </c>
      <c r="J693" s="34">
        <v>-215774.42230000001</v>
      </c>
      <c r="K693" s="34"/>
      <c r="L693" s="26" t="e">
        <f t="shared" si="68"/>
        <v>#REF!</v>
      </c>
      <c r="M693" s="28" t="e">
        <f t="shared" si="69"/>
        <v>#REF!</v>
      </c>
      <c r="N693" s="46"/>
      <c r="O693" s="46"/>
    </row>
    <row r="694" spans="1:27" hidden="1" x14ac:dyDescent="0.3">
      <c r="A694" s="22">
        <v>47</v>
      </c>
      <c r="B694" s="23">
        <v>1845</v>
      </c>
      <c r="C694" s="24" t="s">
        <v>29</v>
      </c>
      <c r="D694" s="53" t="e">
        <f t="shared" si="65"/>
        <v>#REF!</v>
      </c>
      <c r="E694" s="34">
        <v>414006.68999999948</v>
      </c>
      <c r="F694" s="34"/>
      <c r="G694" s="26" t="e">
        <f t="shared" si="66"/>
        <v>#REF!</v>
      </c>
      <c r="H694" s="27"/>
      <c r="I694" s="55" t="e">
        <f t="shared" si="67"/>
        <v>#REF!</v>
      </c>
      <c r="J694" s="34">
        <v>-1024549.8412</v>
      </c>
      <c r="K694" s="34"/>
      <c r="L694" s="26" t="e">
        <f t="shared" si="68"/>
        <v>#REF!</v>
      </c>
      <c r="M694" s="28" t="e">
        <f t="shared" si="69"/>
        <v>#REF!</v>
      </c>
      <c r="N694" s="46"/>
      <c r="O694" s="46"/>
    </row>
    <row r="695" spans="1:27" s="29" customFormat="1" hidden="1" x14ac:dyDescent="0.3">
      <c r="A695" s="22">
        <v>47</v>
      </c>
      <c r="B695" s="23">
        <v>1850</v>
      </c>
      <c r="C695" s="24" t="s">
        <v>30</v>
      </c>
      <c r="D695" s="53" t="e">
        <f t="shared" si="65"/>
        <v>#REF!</v>
      </c>
      <c r="E695" s="34">
        <v>225343.46000000089</v>
      </c>
      <c r="F695" s="34"/>
      <c r="G695" s="26" t="e">
        <f t="shared" si="66"/>
        <v>#REF!</v>
      </c>
      <c r="H695" s="27"/>
      <c r="I695" s="55" t="e">
        <f t="shared" si="67"/>
        <v>#REF!</v>
      </c>
      <c r="J695" s="34">
        <v>-682275.62399999995</v>
      </c>
      <c r="K695" s="34"/>
      <c r="L695" s="26" t="e">
        <f t="shared" si="68"/>
        <v>#REF!</v>
      </c>
      <c r="M695" s="28" t="e">
        <f t="shared" si="69"/>
        <v>#REF!</v>
      </c>
      <c r="N695" s="46"/>
      <c r="O695" s="46"/>
      <c r="S695"/>
      <c r="T695"/>
      <c r="U695"/>
      <c r="V695"/>
      <c r="W695"/>
      <c r="X695"/>
      <c r="Y695"/>
      <c r="Z695"/>
      <c r="AA695"/>
    </row>
    <row r="696" spans="1:27" s="29" customFormat="1" hidden="1" x14ac:dyDescent="0.3">
      <c r="A696" s="22">
        <v>47</v>
      </c>
      <c r="B696" s="23">
        <v>1855</v>
      </c>
      <c r="C696" s="24" t="s">
        <v>31</v>
      </c>
      <c r="D696" s="53" t="e">
        <f t="shared" si="65"/>
        <v>#REF!</v>
      </c>
      <c r="E696" s="34">
        <v>69576.770000001416</v>
      </c>
      <c r="F696" s="34"/>
      <c r="G696" s="26" t="e">
        <f t="shared" si="66"/>
        <v>#REF!</v>
      </c>
      <c r="H696" s="27"/>
      <c r="I696" s="55" t="e">
        <f t="shared" si="67"/>
        <v>#REF!</v>
      </c>
      <c r="J696" s="34">
        <v>-462517.32866666699</v>
      </c>
      <c r="K696" s="34"/>
      <c r="L696" s="26" t="e">
        <f t="shared" si="68"/>
        <v>#REF!</v>
      </c>
      <c r="M696" s="28" t="e">
        <f t="shared" si="69"/>
        <v>#REF!</v>
      </c>
      <c r="N696" s="46"/>
      <c r="O696" s="46"/>
      <c r="S696"/>
      <c r="T696"/>
      <c r="U696"/>
      <c r="V696"/>
      <c r="W696"/>
      <c r="X696"/>
      <c r="Y696"/>
      <c r="Z696"/>
      <c r="AA696"/>
    </row>
    <row r="697" spans="1:27" s="29" customFormat="1" hidden="1" x14ac:dyDescent="0.3">
      <c r="A697" s="22">
        <v>47</v>
      </c>
      <c r="B697" s="23">
        <v>1860</v>
      </c>
      <c r="C697" s="24" t="s">
        <v>32</v>
      </c>
      <c r="D697" s="53" t="e">
        <f t="shared" si="65"/>
        <v>#REF!</v>
      </c>
      <c r="E697" s="34">
        <v>10033.40000000014</v>
      </c>
      <c r="F697" s="34"/>
      <c r="G697" s="26" t="e">
        <f t="shared" si="66"/>
        <v>#REF!</v>
      </c>
      <c r="H697" s="27"/>
      <c r="I697" s="55" t="e">
        <f t="shared" si="67"/>
        <v>#REF!</v>
      </c>
      <c r="J697" s="34">
        <v>-123718.14</v>
      </c>
      <c r="K697" s="34"/>
      <c r="L697" s="26" t="e">
        <f t="shared" si="68"/>
        <v>#REF!</v>
      </c>
      <c r="M697" s="28" t="e">
        <f t="shared" si="69"/>
        <v>#REF!</v>
      </c>
      <c r="N697" s="46"/>
      <c r="O697" s="46"/>
      <c r="S697"/>
      <c r="T697"/>
      <c r="U697"/>
      <c r="V697"/>
      <c r="W697"/>
      <c r="X697"/>
      <c r="Y697"/>
      <c r="Z697"/>
      <c r="AA697"/>
    </row>
    <row r="698" spans="1:27" s="29" customFormat="1" hidden="1" x14ac:dyDescent="0.3">
      <c r="A698" s="22">
        <v>47</v>
      </c>
      <c r="B698" s="23">
        <v>1860</v>
      </c>
      <c r="C698" s="24" t="s">
        <v>33</v>
      </c>
      <c r="D698" s="53" t="e">
        <f t="shared" si="65"/>
        <v>#REF!</v>
      </c>
      <c r="E698" s="34">
        <v>328176.00999999978</v>
      </c>
      <c r="F698" s="34"/>
      <c r="G698" s="26" t="e">
        <f t="shared" si="66"/>
        <v>#REF!</v>
      </c>
      <c r="H698" s="27"/>
      <c r="I698" s="55" t="e">
        <f t="shared" si="67"/>
        <v>#REF!</v>
      </c>
      <c r="J698" s="34">
        <v>-511672.05</v>
      </c>
      <c r="K698" s="34"/>
      <c r="L698" s="26" t="e">
        <f t="shared" si="68"/>
        <v>#REF!</v>
      </c>
      <c r="M698" s="28" t="e">
        <f t="shared" si="69"/>
        <v>#REF!</v>
      </c>
      <c r="N698" s="46"/>
      <c r="O698" s="46"/>
      <c r="S698"/>
      <c r="T698"/>
      <c r="U698"/>
      <c r="V698"/>
      <c r="W698"/>
      <c r="X698"/>
      <c r="Y698"/>
      <c r="Z698"/>
      <c r="AA698"/>
    </row>
    <row r="699" spans="1:27" s="29" customFormat="1" hidden="1" x14ac:dyDescent="0.3">
      <c r="A699" s="22" t="s">
        <v>19</v>
      </c>
      <c r="B699" s="23">
        <v>1905</v>
      </c>
      <c r="C699" s="24" t="s">
        <v>20</v>
      </c>
      <c r="D699" s="53" t="e">
        <f t="shared" si="65"/>
        <v>#REF!</v>
      </c>
      <c r="E699" s="34">
        <v>0</v>
      </c>
      <c r="F699" s="34"/>
      <c r="G699" s="26" t="e">
        <f t="shared" si="66"/>
        <v>#REF!</v>
      </c>
      <c r="H699" s="27"/>
      <c r="I699" s="55" t="e">
        <f t="shared" si="67"/>
        <v>#REF!</v>
      </c>
      <c r="J699" s="34">
        <v>0</v>
      </c>
      <c r="K699" s="34"/>
      <c r="L699" s="26" t="e">
        <f t="shared" si="68"/>
        <v>#REF!</v>
      </c>
      <c r="M699" s="28" t="e">
        <f t="shared" si="69"/>
        <v>#REF!</v>
      </c>
      <c r="N699" s="46"/>
      <c r="O699" s="46"/>
      <c r="S699"/>
      <c r="T699"/>
      <c r="U699"/>
      <c r="V699"/>
      <c r="W699"/>
      <c r="X699"/>
      <c r="Y699"/>
      <c r="Z699"/>
      <c r="AA699"/>
    </row>
    <row r="700" spans="1:27" s="29" customFormat="1" hidden="1" x14ac:dyDescent="0.3">
      <c r="A700" s="22">
        <v>47</v>
      </c>
      <c r="B700" s="23">
        <v>1908</v>
      </c>
      <c r="C700" s="24" t="s">
        <v>34</v>
      </c>
      <c r="D700" s="53" t="e">
        <f t="shared" si="65"/>
        <v>#REF!</v>
      </c>
      <c r="E700" s="34">
        <v>0</v>
      </c>
      <c r="F700" s="34"/>
      <c r="G700" s="26" t="e">
        <f t="shared" si="66"/>
        <v>#REF!</v>
      </c>
      <c r="H700" s="27"/>
      <c r="I700" s="55" t="e">
        <f t="shared" si="67"/>
        <v>#REF!</v>
      </c>
      <c r="J700" s="34">
        <v>-9070.6299999999992</v>
      </c>
      <c r="K700" s="34"/>
      <c r="L700" s="26" t="e">
        <f t="shared" si="68"/>
        <v>#REF!</v>
      </c>
      <c r="M700" s="28" t="e">
        <f t="shared" si="69"/>
        <v>#REF!</v>
      </c>
      <c r="N700" s="46"/>
      <c r="O700" s="46"/>
      <c r="S700"/>
      <c r="T700"/>
      <c r="U700"/>
      <c r="V700"/>
      <c r="W700"/>
      <c r="X700"/>
      <c r="Y700"/>
      <c r="Z700"/>
      <c r="AA700"/>
    </row>
    <row r="701" spans="1:27" s="29" customFormat="1" hidden="1" x14ac:dyDescent="0.3">
      <c r="A701" s="22">
        <v>13</v>
      </c>
      <c r="B701" s="23">
        <v>1910</v>
      </c>
      <c r="C701" s="24" t="s">
        <v>22</v>
      </c>
      <c r="D701" s="53" t="e">
        <f t="shared" si="65"/>
        <v>#REF!</v>
      </c>
      <c r="E701" s="34">
        <v>539343.85999999987</v>
      </c>
      <c r="F701" s="34"/>
      <c r="G701" s="26" t="e">
        <f t="shared" si="66"/>
        <v>#REF!</v>
      </c>
      <c r="H701" s="27"/>
      <c r="I701" s="55" t="e">
        <f t="shared" si="67"/>
        <v>#REF!</v>
      </c>
      <c r="J701" s="34">
        <v>-98906.724333333303</v>
      </c>
      <c r="K701" s="34"/>
      <c r="L701" s="26" t="e">
        <f t="shared" si="68"/>
        <v>#REF!</v>
      </c>
      <c r="M701" s="28" t="e">
        <f t="shared" si="69"/>
        <v>#REF!</v>
      </c>
      <c r="N701" s="46"/>
      <c r="O701" s="46"/>
      <c r="S701"/>
      <c r="T701"/>
      <c r="U701"/>
      <c r="V701"/>
      <c r="W701"/>
      <c r="X701"/>
      <c r="Y701"/>
      <c r="Z701"/>
      <c r="AA701"/>
    </row>
    <row r="702" spans="1:27" s="29" customFormat="1" ht="26.4" hidden="1" x14ac:dyDescent="0.3">
      <c r="A702" s="22">
        <v>8</v>
      </c>
      <c r="B702" s="23">
        <v>1915</v>
      </c>
      <c r="C702" s="24" t="s">
        <v>35</v>
      </c>
      <c r="D702" s="53" t="e">
        <f t="shared" si="65"/>
        <v>#REF!</v>
      </c>
      <c r="E702" s="34">
        <v>122622.58000000002</v>
      </c>
      <c r="F702" s="34"/>
      <c r="G702" s="26" t="e">
        <f t="shared" si="66"/>
        <v>#REF!</v>
      </c>
      <c r="H702" s="27"/>
      <c r="I702" s="55" t="e">
        <f t="shared" si="67"/>
        <v>#REF!</v>
      </c>
      <c r="J702" s="34">
        <v>-29018.87</v>
      </c>
      <c r="K702" s="34"/>
      <c r="L702" s="26" t="e">
        <f t="shared" si="68"/>
        <v>#REF!</v>
      </c>
      <c r="M702" s="28" t="e">
        <f t="shared" si="69"/>
        <v>#REF!</v>
      </c>
      <c r="N702" s="46"/>
      <c r="O702" s="46"/>
      <c r="S702"/>
      <c r="T702"/>
      <c r="U702"/>
      <c r="V702"/>
      <c r="W702"/>
      <c r="X702"/>
      <c r="Y702"/>
      <c r="Z702"/>
      <c r="AA702"/>
    </row>
    <row r="703" spans="1:27" s="29" customFormat="1" ht="26.4" hidden="1" x14ac:dyDescent="0.3">
      <c r="A703" s="22">
        <v>8</v>
      </c>
      <c r="B703" s="23">
        <v>1915</v>
      </c>
      <c r="C703" s="24" t="s">
        <v>36</v>
      </c>
      <c r="D703" s="53" t="e">
        <f t="shared" si="65"/>
        <v>#REF!</v>
      </c>
      <c r="E703" s="34">
        <v>0</v>
      </c>
      <c r="F703" s="34"/>
      <c r="G703" s="26" t="e">
        <f t="shared" si="66"/>
        <v>#REF!</v>
      </c>
      <c r="H703" s="27"/>
      <c r="I703" s="55" t="e">
        <f t="shared" si="67"/>
        <v>#REF!</v>
      </c>
      <c r="J703" s="34">
        <v>0</v>
      </c>
      <c r="K703" s="34"/>
      <c r="L703" s="26" t="e">
        <f t="shared" si="68"/>
        <v>#REF!</v>
      </c>
      <c r="M703" s="28" t="e">
        <f t="shared" si="69"/>
        <v>#REF!</v>
      </c>
      <c r="N703" s="46"/>
      <c r="O703" s="46"/>
      <c r="S703"/>
      <c r="T703"/>
      <c r="U703"/>
      <c r="V703"/>
      <c r="W703"/>
      <c r="X703"/>
      <c r="Y703"/>
      <c r="Z703"/>
      <c r="AA703"/>
    </row>
    <row r="704" spans="1:27" s="29" customFormat="1" hidden="1" x14ac:dyDescent="0.3">
      <c r="A704" s="22">
        <v>10</v>
      </c>
      <c r="B704" s="23">
        <v>1920</v>
      </c>
      <c r="C704" s="24" t="s">
        <v>37</v>
      </c>
      <c r="D704" s="53" t="e">
        <f t="shared" si="65"/>
        <v>#REF!</v>
      </c>
      <c r="E704" s="34">
        <v>134616.03000000003</v>
      </c>
      <c r="F704" s="34"/>
      <c r="G704" s="26" t="e">
        <f t="shared" si="66"/>
        <v>#REF!</v>
      </c>
      <c r="H704" s="27"/>
      <c r="I704" s="55" t="e">
        <f t="shared" si="67"/>
        <v>#REF!</v>
      </c>
      <c r="J704" s="34">
        <v>-60534.67</v>
      </c>
      <c r="K704" s="34"/>
      <c r="L704" s="26" t="e">
        <f t="shared" si="68"/>
        <v>#REF!</v>
      </c>
      <c r="M704" s="28" t="e">
        <f t="shared" si="69"/>
        <v>#REF!</v>
      </c>
      <c r="N704" s="46"/>
      <c r="O704" s="46"/>
      <c r="S704"/>
      <c r="T704"/>
      <c r="U704"/>
      <c r="V704"/>
      <c r="W704"/>
      <c r="X704"/>
      <c r="Y704"/>
      <c r="Z704"/>
      <c r="AA704"/>
    </row>
    <row r="705" spans="1:27" s="29" customFormat="1" ht="26.4" hidden="1" x14ac:dyDescent="0.3">
      <c r="A705" s="22">
        <v>45</v>
      </c>
      <c r="B705" s="23">
        <v>1920</v>
      </c>
      <c r="C705" s="24" t="s">
        <v>38</v>
      </c>
      <c r="D705" s="53" t="e">
        <f t="shared" si="65"/>
        <v>#REF!</v>
      </c>
      <c r="E705" s="34">
        <v>0</v>
      </c>
      <c r="F705" s="34"/>
      <c r="G705" s="26" t="e">
        <f t="shared" si="66"/>
        <v>#REF!</v>
      </c>
      <c r="H705" s="27"/>
      <c r="I705" s="55" t="e">
        <f t="shared" si="67"/>
        <v>#REF!</v>
      </c>
      <c r="J705" s="34">
        <v>0</v>
      </c>
      <c r="K705" s="34"/>
      <c r="L705" s="26" t="e">
        <f t="shared" si="68"/>
        <v>#REF!</v>
      </c>
      <c r="M705" s="28" t="e">
        <f t="shared" si="69"/>
        <v>#REF!</v>
      </c>
      <c r="N705" s="46"/>
      <c r="O705" s="46"/>
      <c r="S705"/>
      <c r="T705"/>
      <c r="U705"/>
      <c r="V705"/>
      <c r="W705"/>
      <c r="X705"/>
      <c r="Y705"/>
      <c r="Z705"/>
      <c r="AA705"/>
    </row>
    <row r="706" spans="1:27" s="29" customFormat="1" ht="26.4" hidden="1" x14ac:dyDescent="0.3">
      <c r="A706" s="22">
        <v>45.1</v>
      </c>
      <c r="B706" s="23">
        <v>1920</v>
      </c>
      <c r="C706" s="24" t="s">
        <v>39</v>
      </c>
      <c r="D706" s="53" t="e">
        <f t="shared" si="65"/>
        <v>#REF!</v>
      </c>
      <c r="E706" s="34">
        <v>0</v>
      </c>
      <c r="F706" s="34"/>
      <c r="G706" s="26" t="e">
        <f t="shared" si="66"/>
        <v>#REF!</v>
      </c>
      <c r="H706" s="27"/>
      <c r="I706" s="55" t="e">
        <f t="shared" si="67"/>
        <v>#REF!</v>
      </c>
      <c r="J706" s="34">
        <v>0</v>
      </c>
      <c r="K706" s="34"/>
      <c r="L706" s="26" t="e">
        <f t="shared" si="68"/>
        <v>#REF!</v>
      </c>
      <c r="M706" s="28" t="e">
        <f t="shared" si="69"/>
        <v>#REF!</v>
      </c>
      <c r="N706" s="46"/>
      <c r="O706" s="46"/>
      <c r="S706"/>
      <c r="T706"/>
      <c r="U706"/>
      <c r="V706"/>
      <c r="W706"/>
      <c r="X706"/>
      <c r="Y706"/>
      <c r="Z706"/>
      <c r="AA706"/>
    </row>
    <row r="707" spans="1:27" s="29" customFormat="1" hidden="1" x14ac:dyDescent="0.3">
      <c r="A707" s="22">
        <v>10</v>
      </c>
      <c r="B707" s="23">
        <v>1930</v>
      </c>
      <c r="C707" s="24" t="s">
        <v>40</v>
      </c>
      <c r="D707" s="53" t="e">
        <f t="shared" si="65"/>
        <v>#REF!</v>
      </c>
      <c r="E707" s="34">
        <v>106896.20999999996</v>
      </c>
      <c r="F707" s="34"/>
      <c r="G707" s="26" t="e">
        <f t="shared" si="66"/>
        <v>#REF!</v>
      </c>
      <c r="H707" s="27"/>
      <c r="I707" s="55" t="e">
        <f t="shared" si="67"/>
        <v>#REF!</v>
      </c>
      <c r="J707" s="34">
        <v>-119132.265166667</v>
      </c>
      <c r="K707" s="34"/>
      <c r="L707" s="26" t="e">
        <f t="shared" si="68"/>
        <v>#REF!</v>
      </c>
      <c r="M707" s="28" t="e">
        <f t="shared" si="69"/>
        <v>#REF!</v>
      </c>
      <c r="N707" s="46"/>
      <c r="O707" s="46"/>
      <c r="S707"/>
      <c r="T707"/>
      <c r="U707"/>
      <c r="V707"/>
      <c r="W707"/>
      <c r="X707"/>
      <c r="Y707"/>
      <c r="Z707"/>
      <c r="AA707"/>
    </row>
    <row r="708" spans="1:27" s="29" customFormat="1" hidden="1" x14ac:dyDescent="0.3">
      <c r="A708" s="22">
        <v>8</v>
      </c>
      <c r="B708" s="23">
        <v>1935</v>
      </c>
      <c r="C708" s="24" t="s">
        <v>41</v>
      </c>
      <c r="D708" s="53" t="e">
        <f t="shared" si="65"/>
        <v>#REF!</v>
      </c>
      <c r="E708" s="34">
        <v>0</v>
      </c>
      <c r="F708" s="34"/>
      <c r="G708" s="26" t="e">
        <f t="shared" si="66"/>
        <v>#REF!</v>
      </c>
      <c r="H708" s="27"/>
      <c r="I708" s="55" t="e">
        <f t="shared" si="67"/>
        <v>#REF!</v>
      </c>
      <c r="J708" s="34">
        <v>-4577.79</v>
      </c>
      <c r="K708" s="34"/>
      <c r="L708" s="26" t="e">
        <f t="shared" si="68"/>
        <v>#REF!</v>
      </c>
      <c r="M708" s="28" t="e">
        <f t="shared" si="69"/>
        <v>#REF!</v>
      </c>
      <c r="N708" s="46"/>
      <c r="O708" s="46"/>
      <c r="S708"/>
      <c r="T708"/>
      <c r="U708"/>
      <c r="V708"/>
      <c r="W708"/>
      <c r="X708"/>
      <c r="Y708"/>
      <c r="Z708"/>
      <c r="AA708"/>
    </row>
    <row r="709" spans="1:27" s="29" customFormat="1" hidden="1" x14ac:dyDescent="0.3">
      <c r="A709" s="22">
        <v>8</v>
      </c>
      <c r="B709" s="23">
        <v>1940</v>
      </c>
      <c r="C709" s="24" t="s">
        <v>42</v>
      </c>
      <c r="D709" s="53" t="e">
        <f t="shared" si="65"/>
        <v>#REF!</v>
      </c>
      <c r="E709" s="34">
        <v>9836.789999999979</v>
      </c>
      <c r="F709" s="34"/>
      <c r="G709" s="26" t="e">
        <f t="shared" si="66"/>
        <v>#REF!</v>
      </c>
      <c r="H709" s="27"/>
      <c r="I709" s="55" t="e">
        <f t="shared" si="67"/>
        <v>#REF!</v>
      </c>
      <c r="J709" s="34">
        <v>-23570.16</v>
      </c>
      <c r="K709" s="34"/>
      <c r="L709" s="26" t="e">
        <f t="shared" si="68"/>
        <v>#REF!</v>
      </c>
      <c r="M709" s="28" t="e">
        <f t="shared" si="69"/>
        <v>#REF!</v>
      </c>
      <c r="N709" s="46"/>
      <c r="O709" s="46"/>
      <c r="S709"/>
      <c r="T709"/>
      <c r="U709"/>
      <c r="V709"/>
      <c r="W709"/>
      <c r="X709"/>
      <c r="Y709"/>
      <c r="Z709"/>
      <c r="AA709"/>
    </row>
    <row r="710" spans="1:27" s="29" customFormat="1" hidden="1" x14ac:dyDescent="0.3">
      <c r="A710" s="22">
        <v>8</v>
      </c>
      <c r="B710" s="23">
        <v>1945</v>
      </c>
      <c r="C710" s="24" t="s">
        <v>43</v>
      </c>
      <c r="D710" s="53" t="e">
        <f t="shared" si="65"/>
        <v>#REF!</v>
      </c>
      <c r="E710" s="34">
        <v>27943.200000000004</v>
      </c>
      <c r="F710" s="34"/>
      <c r="G710" s="26" t="e">
        <f t="shared" si="66"/>
        <v>#REF!</v>
      </c>
      <c r="H710" s="27"/>
      <c r="I710" s="55" t="e">
        <f t="shared" si="67"/>
        <v>#REF!</v>
      </c>
      <c r="J710" s="34">
        <v>-3172.9</v>
      </c>
      <c r="K710" s="34"/>
      <c r="L710" s="26" t="e">
        <f t="shared" si="68"/>
        <v>#REF!</v>
      </c>
      <c r="M710" s="28" t="e">
        <f t="shared" si="69"/>
        <v>#REF!</v>
      </c>
      <c r="N710" s="46"/>
      <c r="O710" s="46"/>
      <c r="S710"/>
      <c r="T710"/>
      <c r="U710"/>
      <c r="V710"/>
      <c r="W710"/>
      <c r="X710"/>
      <c r="Y710"/>
      <c r="Z710"/>
      <c r="AA710"/>
    </row>
    <row r="711" spans="1:27" s="29" customFormat="1" hidden="1" x14ac:dyDescent="0.3">
      <c r="A711" s="22">
        <v>8</v>
      </c>
      <c r="B711" s="23">
        <v>1950</v>
      </c>
      <c r="C711" s="24" t="s">
        <v>44</v>
      </c>
      <c r="D711" s="53" t="e">
        <f t="shared" si="65"/>
        <v>#REF!</v>
      </c>
      <c r="E711" s="34">
        <v>0</v>
      </c>
      <c r="F711" s="34"/>
      <c r="G711" s="26" t="e">
        <f t="shared" si="66"/>
        <v>#REF!</v>
      </c>
      <c r="H711" s="27"/>
      <c r="I711" s="55" t="e">
        <f t="shared" si="67"/>
        <v>#REF!</v>
      </c>
      <c r="J711" s="34">
        <v>0</v>
      </c>
      <c r="K711" s="34"/>
      <c r="L711" s="26" t="e">
        <f t="shared" si="68"/>
        <v>#REF!</v>
      </c>
      <c r="M711" s="28" t="e">
        <f t="shared" si="69"/>
        <v>#REF!</v>
      </c>
      <c r="N711" s="46"/>
      <c r="O711" s="46"/>
      <c r="S711"/>
      <c r="T711"/>
      <c r="U711"/>
      <c r="V711"/>
      <c r="W711"/>
      <c r="X711"/>
      <c r="Y711"/>
      <c r="Z711"/>
      <c r="AA711"/>
    </row>
    <row r="712" spans="1:27" s="29" customFormat="1" hidden="1" x14ac:dyDescent="0.3">
      <c r="A712" s="22">
        <v>8</v>
      </c>
      <c r="B712" s="23">
        <v>1955</v>
      </c>
      <c r="C712" s="24" t="s">
        <v>45</v>
      </c>
      <c r="D712" s="53" t="e">
        <f t="shared" si="65"/>
        <v>#REF!</v>
      </c>
      <c r="E712" s="34">
        <v>0</v>
      </c>
      <c r="F712" s="34"/>
      <c r="G712" s="26" t="e">
        <f t="shared" si="66"/>
        <v>#REF!</v>
      </c>
      <c r="H712" s="27"/>
      <c r="I712" s="55" t="e">
        <f t="shared" si="67"/>
        <v>#REF!</v>
      </c>
      <c r="J712" s="34">
        <v>0</v>
      </c>
      <c r="K712" s="34"/>
      <c r="L712" s="26" t="e">
        <f t="shared" si="68"/>
        <v>#REF!</v>
      </c>
      <c r="M712" s="28" t="e">
        <f t="shared" si="69"/>
        <v>#REF!</v>
      </c>
      <c r="N712" s="46"/>
      <c r="O712" s="46"/>
      <c r="S712"/>
      <c r="T712"/>
      <c r="U712"/>
      <c r="V712"/>
      <c r="W712"/>
      <c r="X712"/>
      <c r="Y712"/>
      <c r="Z712"/>
      <c r="AA712"/>
    </row>
    <row r="713" spans="1:27" s="29" customFormat="1" ht="26.4" hidden="1" x14ac:dyDescent="0.3">
      <c r="A713" s="22">
        <v>8</v>
      </c>
      <c r="B713" s="23">
        <v>1955</v>
      </c>
      <c r="C713" s="24" t="s">
        <v>46</v>
      </c>
      <c r="D713" s="53" t="e">
        <f t="shared" si="65"/>
        <v>#REF!</v>
      </c>
      <c r="E713" s="34">
        <v>0</v>
      </c>
      <c r="F713" s="34"/>
      <c r="G713" s="26" t="e">
        <f t="shared" si="66"/>
        <v>#REF!</v>
      </c>
      <c r="H713" s="27"/>
      <c r="I713" s="55" t="e">
        <f t="shared" si="67"/>
        <v>#REF!</v>
      </c>
      <c r="J713" s="34">
        <v>0</v>
      </c>
      <c r="K713" s="34"/>
      <c r="L713" s="26" t="e">
        <f t="shared" si="68"/>
        <v>#REF!</v>
      </c>
      <c r="M713" s="28" t="e">
        <f t="shared" si="69"/>
        <v>#REF!</v>
      </c>
      <c r="N713" s="46"/>
      <c r="O713" s="46"/>
      <c r="S713"/>
      <c r="T713"/>
      <c r="U713"/>
      <c r="V713"/>
      <c r="W713"/>
      <c r="X713"/>
      <c r="Y713"/>
      <c r="Z713"/>
      <c r="AA713"/>
    </row>
    <row r="714" spans="1:27" s="29" customFormat="1" hidden="1" x14ac:dyDescent="0.3">
      <c r="A714" s="22">
        <v>8</v>
      </c>
      <c r="B714" s="23">
        <v>1960</v>
      </c>
      <c r="C714" s="24" t="s">
        <v>47</v>
      </c>
      <c r="D714" s="53" t="e">
        <f t="shared" si="65"/>
        <v>#REF!</v>
      </c>
      <c r="E714" s="34">
        <v>0</v>
      </c>
      <c r="F714" s="34"/>
      <c r="G714" s="26" t="e">
        <f t="shared" si="66"/>
        <v>#REF!</v>
      </c>
      <c r="H714" s="27"/>
      <c r="I714" s="55" t="e">
        <f t="shared" si="67"/>
        <v>#REF!</v>
      </c>
      <c r="J714" s="34">
        <v>0</v>
      </c>
      <c r="K714" s="34"/>
      <c r="L714" s="26" t="e">
        <f t="shared" si="68"/>
        <v>#REF!</v>
      </c>
      <c r="M714" s="28" t="e">
        <f t="shared" si="69"/>
        <v>#REF!</v>
      </c>
      <c r="N714" s="46"/>
      <c r="O714" s="46"/>
      <c r="S714"/>
      <c r="T714"/>
      <c r="U714"/>
      <c r="V714"/>
      <c r="W714"/>
      <c r="X714"/>
      <c r="Y714"/>
      <c r="Z714"/>
      <c r="AA714"/>
    </row>
    <row r="715" spans="1:27" s="29" customFormat="1" ht="26.4" hidden="1" x14ac:dyDescent="0.3">
      <c r="A715" s="31">
        <v>47</v>
      </c>
      <c r="B715" s="23">
        <v>1970</v>
      </c>
      <c r="C715" s="24" t="s">
        <v>48</v>
      </c>
      <c r="D715" s="53" t="e">
        <f t="shared" si="65"/>
        <v>#REF!</v>
      </c>
      <c r="E715" s="34">
        <v>0</v>
      </c>
      <c r="F715" s="34"/>
      <c r="G715" s="26" t="e">
        <f t="shared" si="66"/>
        <v>#REF!</v>
      </c>
      <c r="H715" s="27"/>
      <c r="I715" s="55" t="e">
        <f t="shared" si="67"/>
        <v>#REF!</v>
      </c>
      <c r="J715" s="34">
        <v>0</v>
      </c>
      <c r="K715" s="34"/>
      <c r="L715" s="26" t="e">
        <f t="shared" si="68"/>
        <v>#REF!</v>
      </c>
      <c r="M715" s="28" t="e">
        <f t="shared" si="69"/>
        <v>#REF!</v>
      </c>
      <c r="N715" s="46"/>
      <c r="O715" s="46"/>
      <c r="S715"/>
      <c r="T715"/>
      <c r="U715"/>
      <c r="V715"/>
      <c r="W715"/>
      <c r="X715"/>
      <c r="Y715"/>
      <c r="Z715"/>
      <c r="AA715"/>
    </row>
    <row r="716" spans="1:27" s="29" customFormat="1" ht="26.4" hidden="1" x14ac:dyDescent="0.3">
      <c r="A716" s="22">
        <v>47</v>
      </c>
      <c r="B716" s="23">
        <v>1975</v>
      </c>
      <c r="C716" s="24" t="s">
        <v>49</v>
      </c>
      <c r="D716" s="53" t="e">
        <f t="shared" si="65"/>
        <v>#REF!</v>
      </c>
      <c r="E716" s="34">
        <v>0</v>
      </c>
      <c r="F716" s="34"/>
      <c r="G716" s="26" t="e">
        <f t="shared" si="66"/>
        <v>#REF!</v>
      </c>
      <c r="H716" s="27"/>
      <c r="I716" s="55" t="e">
        <f t="shared" si="67"/>
        <v>#REF!</v>
      </c>
      <c r="J716" s="34">
        <v>0</v>
      </c>
      <c r="K716" s="34"/>
      <c r="L716" s="26" t="e">
        <f t="shared" si="68"/>
        <v>#REF!</v>
      </c>
      <c r="M716" s="28" t="e">
        <f t="shared" si="69"/>
        <v>#REF!</v>
      </c>
      <c r="N716" s="46"/>
      <c r="O716" s="46"/>
      <c r="S716"/>
      <c r="T716"/>
      <c r="U716"/>
      <c r="V716"/>
      <c r="W716"/>
      <c r="X716"/>
      <c r="Y716"/>
      <c r="Z716"/>
      <c r="AA716"/>
    </row>
    <row r="717" spans="1:27" s="29" customFormat="1" hidden="1" x14ac:dyDescent="0.3">
      <c r="A717" s="22">
        <v>47</v>
      </c>
      <c r="B717" s="23">
        <v>1980</v>
      </c>
      <c r="C717" s="24" t="s">
        <v>50</v>
      </c>
      <c r="D717" s="53" t="e">
        <f t="shared" si="65"/>
        <v>#REF!</v>
      </c>
      <c r="E717" s="34">
        <v>0</v>
      </c>
      <c r="F717" s="34"/>
      <c r="G717" s="26" t="e">
        <f t="shared" si="66"/>
        <v>#REF!</v>
      </c>
      <c r="H717" s="27"/>
      <c r="I717" s="55" t="e">
        <f t="shared" si="67"/>
        <v>#REF!</v>
      </c>
      <c r="J717" s="34">
        <v>-13232.72</v>
      </c>
      <c r="K717" s="34"/>
      <c r="L717" s="26" t="e">
        <f t="shared" si="68"/>
        <v>#REF!</v>
      </c>
      <c r="M717" s="28" t="e">
        <f t="shared" si="69"/>
        <v>#REF!</v>
      </c>
      <c r="N717" s="46"/>
      <c r="O717" s="46"/>
      <c r="S717"/>
      <c r="T717"/>
      <c r="U717"/>
      <c r="V717"/>
      <c r="W717"/>
      <c r="X717"/>
      <c r="Y717"/>
      <c r="Z717"/>
      <c r="AA717"/>
    </row>
    <row r="718" spans="1:27" s="29" customFormat="1" hidden="1" x14ac:dyDescent="0.3">
      <c r="A718" s="22">
        <v>47</v>
      </c>
      <c r="B718" s="23">
        <v>1985</v>
      </c>
      <c r="C718" s="24" t="s">
        <v>51</v>
      </c>
      <c r="D718" s="53" t="e">
        <f t="shared" si="65"/>
        <v>#REF!</v>
      </c>
      <c r="E718" s="34">
        <v>0</v>
      </c>
      <c r="F718" s="34"/>
      <c r="G718" s="26" t="e">
        <f t="shared" si="66"/>
        <v>#REF!</v>
      </c>
      <c r="H718" s="27"/>
      <c r="I718" s="55" t="e">
        <f t="shared" si="67"/>
        <v>#REF!</v>
      </c>
      <c r="J718" s="34"/>
      <c r="K718" s="34"/>
      <c r="L718" s="26" t="e">
        <f t="shared" si="68"/>
        <v>#REF!</v>
      </c>
      <c r="M718" s="28" t="e">
        <f t="shared" si="69"/>
        <v>#REF!</v>
      </c>
      <c r="N718" s="46"/>
      <c r="O718" s="46"/>
      <c r="S718"/>
      <c r="T718"/>
      <c r="U718"/>
      <c r="V718"/>
      <c r="W718"/>
      <c r="X718"/>
      <c r="Y718"/>
      <c r="Z718"/>
      <c r="AA718"/>
    </row>
    <row r="719" spans="1:27" s="29" customFormat="1" hidden="1" x14ac:dyDescent="0.3">
      <c r="A719" s="31">
        <v>47</v>
      </c>
      <c r="B719" s="23">
        <v>1990</v>
      </c>
      <c r="C719" s="32" t="s">
        <v>52</v>
      </c>
      <c r="D719" s="53" t="e">
        <f t="shared" si="65"/>
        <v>#REF!</v>
      </c>
      <c r="E719" s="34">
        <v>0</v>
      </c>
      <c r="F719" s="34"/>
      <c r="G719" s="26" t="e">
        <f t="shared" si="66"/>
        <v>#REF!</v>
      </c>
      <c r="H719" s="27"/>
      <c r="I719" s="55" t="e">
        <f t="shared" si="67"/>
        <v>#REF!</v>
      </c>
      <c r="J719" s="34"/>
      <c r="K719" s="34"/>
      <c r="L719" s="26" t="e">
        <f t="shared" si="68"/>
        <v>#REF!</v>
      </c>
      <c r="M719" s="28" t="e">
        <f t="shared" si="69"/>
        <v>#REF!</v>
      </c>
      <c r="N719" s="46"/>
      <c r="O719" s="46"/>
      <c r="S719"/>
      <c r="T719"/>
      <c r="U719"/>
      <c r="V719"/>
      <c r="W719"/>
      <c r="X719"/>
      <c r="Y719"/>
      <c r="Z719"/>
      <c r="AA719"/>
    </row>
    <row r="720" spans="1:27" s="29" customFormat="1" hidden="1" x14ac:dyDescent="0.3">
      <c r="A720" s="22">
        <v>47</v>
      </c>
      <c r="B720" s="23">
        <v>1995</v>
      </c>
      <c r="C720" s="24" t="s">
        <v>53</v>
      </c>
      <c r="D720" s="53" t="e">
        <f t="shared" si="65"/>
        <v>#REF!</v>
      </c>
      <c r="E720" s="34">
        <v>-1405506.7899999991</v>
      </c>
      <c r="F720" s="34"/>
      <c r="G720" s="26" t="e">
        <f t="shared" si="66"/>
        <v>#REF!</v>
      </c>
      <c r="H720" s="27"/>
      <c r="I720" s="55" t="e">
        <f t="shared" si="67"/>
        <v>#REF!</v>
      </c>
      <c r="J720" s="34">
        <v>1579819.5636666699</v>
      </c>
      <c r="K720" s="34"/>
      <c r="L720" s="26" t="e">
        <f t="shared" si="68"/>
        <v>#REF!</v>
      </c>
      <c r="M720" s="28" t="e">
        <f t="shared" si="69"/>
        <v>#REF!</v>
      </c>
      <c r="N720" s="46"/>
      <c r="O720" s="46"/>
      <c r="S720"/>
      <c r="T720"/>
      <c r="U720"/>
      <c r="V720"/>
      <c r="W720"/>
      <c r="X720"/>
      <c r="Y720"/>
      <c r="Z720"/>
      <c r="AA720"/>
    </row>
    <row r="721" spans="1:27" s="29" customFormat="1" ht="15.6" hidden="1" x14ac:dyDescent="0.3">
      <c r="A721" s="22">
        <v>47</v>
      </c>
      <c r="B721" s="23">
        <v>2440</v>
      </c>
      <c r="C721" s="24" t="s">
        <v>62</v>
      </c>
      <c r="D721" s="53" t="e">
        <f t="shared" si="65"/>
        <v>#REF!</v>
      </c>
      <c r="E721" s="34"/>
      <c r="F721" s="34"/>
      <c r="G721" s="26" t="e">
        <f t="shared" si="66"/>
        <v>#REF!</v>
      </c>
      <c r="H721"/>
      <c r="I721" s="55" t="e">
        <f t="shared" si="67"/>
        <v>#REF!</v>
      </c>
      <c r="J721" s="34"/>
      <c r="K721" s="34"/>
      <c r="L721" s="26" t="e">
        <f t="shared" si="68"/>
        <v>#REF!</v>
      </c>
      <c r="M721" s="28" t="e">
        <f t="shared" si="69"/>
        <v>#REF!</v>
      </c>
      <c r="N721" s="46"/>
      <c r="O721" s="46"/>
      <c r="S721"/>
      <c r="T721"/>
      <c r="U721"/>
      <c r="V721"/>
      <c r="W721"/>
      <c r="X721"/>
      <c r="Y721"/>
      <c r="Z721"/>
      <c r="AA721"/>
    </row>
    <row r="722" spans="1:27" s="29" customFormat="1" hidden="1" x14ac:dyDescent="0.3">
      <c r="A722" s="35"/>
      <c r="B722" s="35"/>
      <c r="C722" s="36"/>
      <c r="D722" s="53" t="e">
        <f t="shared" si="65"/>
        <v>#REF!</v>
      </c>
      <c r="E722" s="34"/>
      <c r="F722" s="34"/>
      <c r="G722" s="26" t="e">
        <f t="shared" si="66"/>
        <v>#REF!</v>
      </c>
      <c r="H722"/>
      <c r="I722" s="55" t="e">
        <f>L607</f>
        <v>#REF!</v>
      </c>
      <c r="J722" s="34"/>
      <c r="K722" s="34"/>
      <c r="L722" s="26" t="e">
        <f t="shared" si="68"/>
        <v>#REF!</v>
      </c>
      <c r="M722" s="28" t="e">
        <f t="shared" si="69"/>
        <v>#REF!</v>
      </c>
      <c r="N722" s="46"/>
      <c r="O722" s="46"/>
      <c r="S722"/>
      <c r="T722"/>
      <c r="U722"/>
      <c r="V722"/>
      <c r="W722"/>
      <c r="X722"/>
      <c r="Y722"/>
      <c r="Z722"/>
      <c r="AA722"/>
    </row>
    <row r="723" spans="1:27" s="29" customFormat="1" hidden="1" x14ac:dyDescent="0.3">
      <c r="A723" s="35"/>
      <c r="B723" s="35"/>
      <c r="C723" s="37" t="s">
        <v>55</v>
      </c>
      <c r="D723" s="38" t="e">
        <f>SUM(D683:D722)</f>
        <v>#REF!</v>
      </c>
      <c r="E723" s="38">
        <f>SUM(E683:E722)</f>
        <v>4760269.01</v>
      </c>
      <c r="F723" s="38">
        <f>SUM(F683:F722)</f>
        <v>0</v>
      </c>
      <c r="G723" s="38" t="e">
        <f>SUM(G683:G722)</f>
        <v>#REF!</v>
      </c>
      <c r="H723" s="38"/>
      <c r="I723" s="38" t="e">
        <f>SUM(I683:I722)</f>
        <v>#REF!</v>
      </c>
      <c r="J723" s="38">
        <f>SUM(J683:J722)</f>
        <v>-4309214.8048888827</v>
      </c>
      <c r="K723" s="38">
        <f>SUM(K683:K722)</f>
        <v>0</v>
      </c>
      <c r="L723" s="38" t="e">
        <f>SUM(L683:L722)</f>
        <v>#REF!</v>
      </c>
      <c r="M723" s="38" t="e">
        <f>SUM(M683:M722)</f>
        <v>#REF!</v>
      </c>
      <c r="N723" s="49"/>
      <c r="O723" s="49"/>
      <c r="S723"/>
      <c r="T723"/>
      <c r="U723"/>
      <c r="V723"/>
      <c r="W723"/>
      <c r="X723"/>
      <c r="Y723"/>
      <c r="Z723"/>
      <c r="AA723"/>
    </row>
    <row r="724" spans="1:27" s="29" customFormat="1" ht="38.4" hidden="1" x14ac:dyDescent="0.3">
      <c r="A724" s="35"/>
      <c r="B724" s="35"/>
      <c r="C724" s="39" t="s">
        <v>56</v>
      </c>
      <c r="D724" s="59"/>
      <c r="E724" s="40"/>
      <c r="F724" s="40"/>
      <c r="G724" s="26">
        <f>D724+E724+F724</f>
        <v>0</v>
      </c>
      <c r="H724"/>
      <c r="I724" s="59"/>
      <c r="J724" s="40"/>
      <c r="K724" s="40"/>
      <c r="L724" s="26">
        <v>0</v>
      </c>
      <c r="M724" s="28">
        <f>L724+G724</f>
        <v>0</v>
      </c>
      <c r="N724" s="46"/>
      <c r="O724" s="46"/>
      <c r="S724"/>
      <c r="T724"/>
      <c r="U724"/>
      <c r="V724"/>
      <c r="W724"/>
      <c r="X724"/>
      <c r="Y724"/>
      <c r="Z724"/>
      <c r="AA724"/>
    </row>
    <row r="725" spans="1:27" s="29" customFormat="1" ht="26.4" hidden="1" x14ac:dyDescent="0.3">
      <c r="A725" s="35"/>
      <c r="B725" s="35"/>
      <c r="C725" s="41" t="s">
        <v>57</v>
      </c>
      <c r="D725" s="59"/>
      <c r="E725" s="40"/>
      <c r="F725" s="40"/>
      <c r="G725" s="26">
        <f>D725+E725+F725</f>
        <v>0</v>
      </c>
      <c r="H725"/>
      <c r="I725" s="59"/>
      <c r="J725" s="40"/>
      <c r="K725" s="40"/>
      <c r="L725" s="26">
        <v>0</v>
      </c>
      <c r="M725" s="28">
        <f>L725+G725</f>
        <v>0</v>
      </c>
      <c r="N725" s="46"/>
      <c r="O725" s="46"/>
      <c r="S725"/>
      <c r="T725"/>
      <c r="U725"/>
      <c r="V725"/>
      <c r="W725"/>
      <c r="X725"/>
      <c r="Y725"/>
      <c r="Z725"/>
      <c r="AA725"/>
    </row>
    <row r="726" spans="1:27" s="29" customFormat="1" hidden="1" x14ac:dyDescent="0.3">
      <c r="A726" s="35"/>
      <c r="B726" s="35"/>
      <c r="C726" s="37" t="s">
        <v>58</v>
      </c>
      <c r="D726" s="38" t="e">
        <f>SUM(D723:D725)</f>
        <v>#REF!</v>
      </c>
      <c r="E726" s="38">
        <f>SUM(E723:E725)</f>
        <v>4760269.01</v>
      </c>
      <c r="F726" s="38">
        <f>SUM(F723:F725)</f>
        <v>0</v>
      </c>
      <c r="G726" s="38" t="e">
        <f>SUM(G723:G725)</f>
        <v>#REF!</v>
      </c>
      <c r="H726" s="38"/>
      <c r="I726" s="38" t="e">
        <f>SUM(I723:I725)</f>
        <v>#REF!</v>
      </c>
      <c r="J726" s="38">
        <f>SUM(J723:J725)</f>
        <v>-4309214.8048888827</v>
      </c>
      <c r="K726" s="38">
        <f>SUM(K723:K725)</f>
        <v>0</v>
      </c>
      <c r="L726" s="38" t="e">
        <f>SUM(L723:L725)</f>
        <v>#REF!</v>
      </c>
      <c r="M726" s="38" t="e">
        <f>SUM(M723:M725)</f>
        <v>#REF!</v>
      </c>
      <c r="N726" s="49"/>
      <c r="O726" s="49"/>
      <c r="S726"/>
      <c r="T726"/>
      <c r="U726"/>
      <c r="V726"/>
      <c r="W726"/>
      <c r="X726"/>
      <c r="Y726"/>
      <c r="Z726"/>
      <c r="AA726"/>
    </row>
    <row r="727" spans="1:27" ht="16.2" hidden="1" x14ac:dyDescent="0.3">
      <c r="A727" s="35"/>
      <c r="B727" s="35"/>
      <c r="C727" s="42" t="s">
        <v>63</v>
      </c>
      <c r="D727" s="43"/>
      <c r="E727" s="43"/>
      <c r="F727" s="43"/>
      <c r="G727" s="43"/>
      <c r="H727" s="43"/>
      <c r="I727" s="44"/>
      <c r="J727" s="40"/>
      <c r="K727" s="6"/>
      <c r="L727" s="45"/>
      <c r="M727" s="46"/>
      <c r="N727" s="46"/>
      <c r="O727" s="46"/>
    </row>
    <row r="728" spans="1:27" hidden="1" x14ac:dyDescent="0.3">
      <c r="A728" s="35"/>
      <c r="B728" s="35"/>
      <c r="C728" s="42" t="s">
        <v>60</v>
      </c>
      <c r="D728" s="43"/>
      <c r="E728" s="43"/>
      <c r="F728" s="43"/>
      <c r="G728" s="43"/>
      <c r="H728" s="43"/>
      <c r="I728" s="44"/>
      <c r="J728" s="38">
        <f>J726+J727</f>
        <v>-4309214.8048888827</v>
      </c>
      <c r="M728" s="46"/>
      <c r="N728" s="46"/>
      <c r="O728" s="46"/>
    </row>
    <row r="729" spans="1:27" hidden="1" x14ac:dyDescent="0.3">
      <c r="J729" s="46">
        <f>+J726+K726</f>
        <v>-4309214.8048888827</v>
      </c>
      <c r="K729" s="82" t="s">
        <v>83</v>
      </c>
      <c r="L729" t="s">
        <v>92</v>
      </c>
    </row>
    <row r="730" spans="1:27" hidden="1" x14ac:dyDescent="0.3">
      <c r="D730" t="s">
        <v>93</v>
      </c>
      <c r="E730" s="30">
        <f>+E726-F726</f>
        <v>4760269.01</v>
      </c>
      <c r="I730" s="6" t="s">
        <v>73</v>
      </c>
      <c r="J730" s="6"/>
      <c r="L730" t="s">
        <v>94</v>
      </c>
    </row>
    <row r="731" spans="1:27" hidden="1" x14ac:dyDescent="0.3">
      <c r="A731" s="35">
        <v>10</v>
      </c>
      <c r="B731" s="35"/>
      <c r="C731" s="36" t="s">
        <v>74</v>
      </c>
      <c r="I731" s="6" t="s">
        <v>74</v>
      </c>
      <c r="J731" s="6"/>
      <c r="K731" s="60"/>
    </row>
    <row r="732" spans="1:27" hidden="1" x14ac:dyDescent="0.3">
      <c r="A732" s="35">
        <v>8</v>
      </c>
      <c r="B732" s="35"/>
      <c r="C732" s="36" t="s">
        <v>41</v>
      </c>
      <c r="I732" s="6" t="s">
        <v>41</v>
      </c>
      <c r="J732" s="6"/>
      <c r="K732" s="61"/>
    </row>
    <row r="733" spans="1:27" hidden="1" x14ac:dyDescent="0.3">
      <c r="I733" s="62" t="s">
        <v>75</v>
      </c>
      <c r="K733" s="63">
        <f>J728-K731-K732</f>
        <v>-4309214.8048888827</v>
      </c>
    </row>
    <row r="734" spans="1:27" ht="17.399999999999999" x14ac:dyDescent="0.3">
      <c r="A734" s="2" t="s">
        <v>1</v>
      </c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47"/>
      <c r="O734" s="47"/>
    </row>
    <row r="735" spans="1:27" ht="17.399999999999999" x14ac:dyDescent="0.3">
      <c r="A735" s="2" t="s">
        <v>2</v>
      </c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47"/>
      <c r="O735" s="47"/>
    </row>
    <row r="736" spans="1:27" x14ac:dyDescent="0.3">
      <c r="E736" s="3" t="s">
        <v>3</v>
      </c>
      <c r="F736" s="73" t="s">
        <v>84</v>
      </c>
      <c r="G736" s="5"/>
      <c r="H736" s="6"/>
    </row>
    <row r="737" spans="1:18" x14ac:dyDescent="0.3">
      <c r="C737" s="6"/>
      <c r="E737" s="3" t="s">
        <v>5</v>
      </c>
      <c r="F737" s="7">
        <v>2017</v>
      </c>
      <c r="G737" s="8"/>
    </row>
    <row r="738" spans="1:18" x14ac:dyDescent="0.3">
      <c r="D738" s="9" t="s">
        <v>6</v>
      </c>
      <c r="E738" s="10"/>
      <c r="F738" s="10"/>
      <c r="G738" s="11"/>
      <c r="I738" s="12"/>
      <c r="J738" s="13" t="s">
        <v>7</v>
      </c>
      <c r="K738" s="13"/>
      <c r="L738" s="14"/>
      <c r="M738" s="6"/>
      <c r="N738" s="6"/>
      <c r="O738" s="6"/>
    </row>
    <row r="739" spans="1:18" ht="27" x14ac:dyDescent="0.3">
      <c r="A739" s="15" t="s">
        <v>8</v>
      </c>
      <c r="B739" s="15" t="s">
        <v>9</v>
      </c>
      <c r="C739" s="16" t="s">
        <v>10</v>
      </c>
      <c r="D739" s="15" t="s">
        <v>11</v>
      </c>
      <c r="E739" s="17" t="s">
        <v>12</v>
      </c>
      <c r="F739" s="17" t="s">
        <v>13</v>
      </c>
      <c r="G739" s="15" t="s">
        <v>14</v>
      </c>
      <c r="H739" s="18"/>
      <c r="I739" s="19" t="s">
        <v>11</v>
      </c>
      <c r="J739" s="20" t="s">
        <v>12</v>
      </c>
      <c r="K739" s="20" t="s">
        <v>13</v>
      </c>
      <c r="L739" s="21" t="s">
        <v>14</v>
      </c>
      <c r="M739" s="15" t="s">
        <v>15</v>
      </c>
      <c r="P739"/>
      <c r="Q739"/>
      <c r="R739" s="52"/>
    </row>
    <row r="740" spans="1:18" ht="26.4" x14ac:dyDescent="0.3">
      <c r="A740" s="22">
        <v>12</v>
      </c>
      <c r="B740" s="23">
        <v>1611</v>
      </c>
      <c r="C740" s="24" t="s">
        <v>16</v>
      </c>
      <c r="D740" s="53">
        <f t="shared" ref="D740:D778" si="70">G627</f>
        <v>675866.88000000024</v>
      </c>
      <c r="E740" s="34">
        <f t="shared" ref="E740:E778" si="71">E683</f>
        <v>738043.37999999989</v>
      </c>
      <c r="F740" s="34"/>
      <c r="G740" s="26">
        <f t="shared" ref="G740:G779" si="72">D740+E740-F740</f>
        <v>1413910.2600000002</v>
      </c>
      <c r="H740" s="27"/>
      <c r="I740" s="55">
        <f t="shared" ref="I740:I778" si="73">L627</f>
        <v>-592003.81000000087</v>
      </c>
      <c r="J740" s="34">
        <v>-161631.92999999921</v>
      </c>
      <c r="K740" s="34"/>
      <c r="L740" s="78">
        <f t="shared" ref="L740:L779" si="74">I740+J740+K740</f>
        <v>-753635.74000000011</v>
      </c>
      <c r="M740" s="28">
        <f t="shared" ref="M740:M779" si="75">G740+L740</f>
        <v>660274.52000000014</v>
      </c>
      <c r="P740"/>
      <c r="Q740"/>
      <c r="R740" s="56"/>
    </row>
    <row r="741" spans="1:18" ht="26.4" x14ac:dyDescent="0.3">
      <c r="A741" s="22" t="s">
        <v>17</v>
      </c>
      <c r="B741" s="23">
        <v>1612</v>
      </c>
      <c r="C741" s="24" t="s">
        <v>18</v>
      </c>
      <c r="D741" s="53">
        <f t="shared" si="70"/>
        <v>400375</v>
      </c>
      <c r="E741" s="34">
        <f t="shared" si="71"/>
        <v>0</v>
      </c>
      <c r="F741" s="34"/>
      <c r="G741" s="26">
        <f t="shared" si="72"/>
        <v>400375</v>
      </c>
      <c r="H741" s="27"/>
      <c r="I741" s="55">
        <f t="shared" si="73"/>
        <v>-47205.479999999952</v>
      </c>
      <c r="J741" s="34">
        <v>-15721.14000000003</v>
      </c>
      <c r="K741" s="34"/>
      <c r="L741" s="78">
        <f t="shared" si="74"/>
        <v>-62926.619999999981</v>
      </c>
      <c r="M741" s="28">
        <f t="shared" si="75"/>
        <v>337448.38</v>
      </c>
      <c r="P741"/>
      <c r="Q741"/>
      <c r="R741" s="56"/>
    </row>
    <row r="742" spans="1:18" x14ac:dyDescent="0.3">
      <c r="A742" s="22" t="s">
        <v>19</v>
      </c>
      <c r="B742" s="23">
        <v>1805</v>
      </c>
      <c r="C742" s="24" t="s">
        <v>20</v>
      </c>
      <c r="D742" s="53">
        <f t="shared" si="70"/>
        <v>5544173.2400000002</v>
      </c>
      <c r="E742" s="34">
        <f t="shared" si="71"/>
        <v>12301.759999999776</v>
      </c>
      <c r="F742" s="34"/>
      <c r="G742" s="26">
        <f t="shared" si="72"/>
        <v>5556475</v>
      </c>
      <c r="H742" s="27"/>
      <c r="I742" s="55">
        <f t="shared" si="73"/>
        <v>-1.0199999995529652</v>
      </c>
      <c r="J742" s="34">
        <v>0</v>
      </c>
      <c r="K742" s="34"/>
      <c r="L742" s="78">
        <f t="shared" si="74"/>
        <v>-1.0199999995529652</v>
      </c>
      <c r="M742" s="28">
        <f t="shared" si="75"/>
        <v>5556473.9800000004</v>
      </c>
      <c r="P742"/>
      <c r="Q742"/>
      <c r="R742" s="56"/>
    </row>
    <row r="743" spans="1:18" x14ac:dyDescent="0.3">
      <c r="A743" s="22">
        <v>47</v>
      </c>
      <c r="B743" s="23">
        <v>1808</v>
      </c>
      <c r="C743" s="24" t="s">
        <v>21</v>
      </c>
      <c r="D743" s="53">
        <f t="shared" si="70"/>
        <v>0</v>
      </c>
      <c r="E743" s="34">
        <f t="shared" si="71"/>
        <v>0</v>
      </c>
      <c r="F743" s="34"/>
      <c r="G743" s="26">
        <f t="shared" si="72"/>
        <v>0</v>
      </c>
      <c r="H743" s="27"/>
      <c r="I743" s="55">
        <f t="shared" si="73"/>
        <v>0</v>
      </c>
      <c r="J743" s="34">
        <v>0</v>
      </c>
      <c r="K743" s="34"/>
      <c r="L743" s="78">
        <f t="shared" si="74"/>
        <v>0</v>
      </c>
      <c r="M743" s="28">
        <f t="shared" si="75"/>
        <v>0</v>
      </c>
      <c r="P743"/>
      <c r="Q743"/>
      <c r="R743" s="56"/>
    </row>
    <row r="744" spans="1:18" x14ac:dyDescent="0.3">
      <c r="A744" s="22">
        <v>13</v>
      </c>
      <c r="B744" s="23">
        <v>1810</v>
      </c>
      <c r="C744" s="24" t="s">
        <v>22</v>
      </c>
      <c r="D744" s="53">
        <f t="shared" si="70"/>
        <v>0</v>
      </c>
      <c r="E744" s="34">
        <f t="shared" si="71"/>
        <v>0</v>
      </c>
      <c r="F744" s="34"/>
      <c r="G744" s="26">
        <f t="shared" si="72"/>
        <v>0</v>
      </c>
      <c r="H744" s="27"/>
      <c r="I744" s="55">
        <f t="shared" si="73"/>
        <v>0</v>
      </c>
      <c r="J744" s="34">
        <v>0</v>
      </c>
      <c r="K744" s="34"/>
      <c r="L744" s="78">
        <f t="shared" si="74"/>
        <v>0</v>
      </c>
      <c r="M744" s="28">
        <f t="shared" si="75"/>
        <v>0</v>
      </c>
      <c r="P744"/>
      <c r="Q744"/>
      <c r="R744" s="56"/>
    </row>
    <row r="745" spans="1:18" ht="26.4" x14ac:dyDescent="0.3">
      <c r="A745" s="22">
        <v>47</v>
      </c>
      <c r="B745" s="23">
        <v>1815</v>
      </c>
      <c r="C745" s="24" t="s">
        <v>23</v>
      </c>
      <c r="D745" s="53">
        <f t="shared" si="70"/>
        <v>0</v>
      </c>
      <c r="E745" s="34">
        <f t="shared" si="71"/>
        <v>0</v>
      </c>
      <c r="F745" s="34"/>
      <c r="G745" s="26">
        <f t="shared" si="72"/>
        <v>0</v>
      </c>
      <c r="H745" s="27"/>
      <c r="I745" s="55">
        <f t="shared" si="73"/>
        <v>0</v>
      </c>
      <c r="J745" s="34">
        <v>0</v>
      </c>
      <c r="K745" s="34"/>
      <c r="L745" s="78">
        <f t="shared" si="74"/>
        <v>0</v>
      </c>
      <c r="M745" s="28">
        <f t="shared" si="75"/>
        <v>0</v>
      </c>
      <c r="P745"/>
      <c r="Q745"/>
      <c r="R745" s="56"/>
    </row>
    <row r="746" spans="1:18" ht="26.4" x14ac:dyDescent="0.3">
      <c r="A746" s="22">
        <v>47</v>
      </c>
      <c r="B746" s="23">
        <v>1820</v>
      </c>
      <c r="C746" s="24" t="s">
        <v>24</v>
      </c>
      <c r="D746" s="53">
        <f t="shared" si="70"/>
        <v>12091447.560000001</v>
      </c>
      <c r="E746" s="34">
        <f t="shared" si="71"/>
        <v>4032.56</v>
      </c>
      <c r="F746" s="34"/>
      <c r="G746" s="26">
        <f t="shared" si="72"/>
        <v>12095480.120000001</v>
      </c>
      <c r="H746" s="27"/>
      <c r="I746" s="55">
        <f t="shared" si="73"/>
        <v>-700662.90000000142</v>
      </c>
      <c r="J746" s="34">
        <v>-368166.99000000028</v>
      </c>
      <c r="K746" s="34"/>
      <c r="L746" s="78">
        <f t="shared" si="74"/>
        <v>-1068829.8900000018</v>
      </c>
      <c r="M746" s="28">
        <f t="shared" si="75"/>
        <v>11026650.229999999</v>
      </c>
      <c r="P746"/>
      <c r="Q746"/>
      <c r="R746" s="56"/>
    </row>
    <row r="747" spans="1:18" x14ac:dyDescent="0.3">
      <c r="A747" s="22">
        <v>47</v>
      </c>
      <c r="B747" s="23">
        <v>1825</v>
      </c>
      <c r="C747" s="24" t="s">
        <v>25</v>
      </c>
      <c r="D747" s="53">
        <f t="shared" si="70"/>
        <v>0</v>
      </c>
      <c r="E747" s="34">
        <f t="shared" si="71"/>
        <v>0</v>
      </c>
      <c r="F747" s="34"/>
      <c r="G747" s="26">
        <f t="shared" si="72"/>
        <v>0</v>
      </c>
      <c r="H747" s="27"/>
      <c r="I747" s="55">
        <f t="shared" si="73"/>
        <v>0</v>
      </c>
      <c r="J747" s="34">
        <v>0</v>
      </c>
      <c r="K747" s="34"/>
      <c r="L747" s="78">
        <f t="shared" si="74"/>
        <v>0</v>
      </c>
      <c r="M747" s="28">
        <f t="shared" si="75"/>
        <v>0</v>
      </c>
      <c r="P747"/>
      <c r="Q747"/>
      <c r="R747" s="56"/>
    </row>
    <row r="748" spans="1:18" x14ac:dyDescent="0.3">
      <c r="A748" s="22">
        <v>47</v>
      </c>
      <c r="B748" s="23">
        <v>1830</v>
      </c>
      <c r="C748" s="24" t="s">
        <v>26</v>
      </c>
      <c r="D748" s="53">
        <f t="shared" si="70"/>
        <v>18466821.870000001</v>
      </c>
      <c r="E748" s="34">
        <f t="shared" si="71"/>
        <v>1759418.799999997</v>
      </c>
      <c r="F748" s="34"/>
      <c r="G748" s="26">
        <f t="shared" si="72"/>
        <v>20226240.669999998</v>
      </c>
      <c r="H748" s="27"/>
      <c r="I748" s="55">
        <f t="shared" si="73"/>
        <v>-875770.40000000154</v>
      </c>
      <c r="J748" s="34">
        <v>-432788.04999999359</v>
      </c>
      <c r="K748" s="34"/>
      <c r="L748" s="78">
        <f t="shared" si="74"/>
        <v>-1308558.4499999951</v>
      </c>
      <c r="M748" s="28">
        <f t="shared" si="75"/>
        <v>18917682.220000003</v>
      </c>
      <c r="P748"/>
      <c r="Q748"/>
      <c r="R748" s="56"/>
    </row>
    <row r="749" spans="1:18" x14ac:dyDescent="0.3">
      <c r="A749" s="22">
        <v>47</v>
      </c>
      <c r="B749" s="23">
        <v>1835</v>
      </c>
      <c r="C749" s="24" t="s">
        <v>27</v>
      </c>
      <c r="D749" s="53">
        <f t="shared" si="70"/>
        <v>14272012.039999999</v>
      </c>
      <c r="E749" s="34">
        <f t="shared" si="71"/>
        <v>1460619.1099999994</v>
      </c>
      <c r="F749" s="34"/>
      <c r="G749" s="26">
        <f t="shared" si="72"/>
        <v>15732631.149999999</v>
      </c>
      <c r="H749" s="27"/>
      <c r="I749" s="55">
        <f t="shared" si="73"/>
        <v>-970138.7200000002</v>
      </c>
      <c r="J749" s="34">
        <v>-350332.03</v>
      </c>
      <c r="K749" s="34"/>
      <c r="L749" s="78">
        <f t="shared" si="74"/>
        <v>-1320470.7500000002</v>
      </c>
      <c r="M749" s="28">
        <f t="shared" si="75"/>
        <v>14412160.399999999</v>
      </c>
      <c r="P749"/>
      <c r="Q749"/>
      <c r="R749" s="56"/>
    </row>
    <row r="750" spans="1:18" x14ac:dyDescent="0.3">
      <c r="A750" s="22">
        <v>47</v>
      </c>
      <c r="B750" s="23">
        <v>1840</v>
      </c>
      <c r="C750" s="24" t="s">
        <v>28</v>
      </c>
      <c r="D750" s="53">
        <f t="shared" si="70"/>
        <v>6797643.9500000002</v>
      </c>
      <c r="E750" s="34">
        <f t="shared" si="71"/>
        <v>202965.19000000041</v>
      </c>
      <c r="F750" s="34"/>
      <c r="G750" s="26">
        <f t="shared" si="72"/>
        <v>7000609.1400000006</v>
      </c>
      <c r="H750" s="27"/>
      <c r="I750" s="55">
        <f t="shared" si="73"/>
        <v>-549852.86999999918</v>
      </c>
      <c r="J750" s="34">
        <v>-224049.71000000191</v>
      </c>
      <c r="K750" s="34"/>
      <c r="L750" s="78">
        <f t="shared" si="74"/>
        <v>-773902.58000000112</v>
      </c>
      <c r="M750" s="28">
        <f t="shared" si="75"/>
        <v>6226706.5599999996</v>
      </c>
      <c r="P750"/>
      <c r="Q750"/>
      <c r="R750" s="56"/>
    </row>
    <row r="751" spans="1:18" x14ac:dyDescent="0.3">
      <c r="A751" s="22">
        <v>47</v>
      </c>
      <c r="B751" s="23">
        <v>1845</v>
      </c>
      <c r="C751" s="24" t="s">
        <v>29</v>
      </c>
      <c r="D751" s="53">
        <f t="shared" si="70"/>
        <v>14584208.290000001</v>
      </c>
      <c r="E751" s="34">
        <f t="shared" si="71"/>
        <v>414006.68999999948</v>
      </c>
      <c r="F751" s="34"/>
      <c r="G751" s="26">
        <f t="shared" si="72"/>
        <v>14998214.98</v>
      </c>
      <c r="H751" s="27"/>
      <c r="I751" s="55">
        <f t="shared" si="73"/>
        <v>-1358346.2200000007</v>
      </c>
      <c r="J751" s="34">
        <v>-507577.73000000673</v>
      </c>
      <c r="K751" s="34"/>
      <c r="L751" s="78">
        <f t="shared" si="74"/>
        <v>-1865923.9500000074</v>
      </c>
      <c r="M751" s="28">
        <f t="shared" si="75"/>
        <v>13132291.029999994</v>
      </c>
      <c r="P751"/>
      <c r="Q751"/>
      <c r="R751" s="56"/>
    </row>
    <row r="752" spans="1:18" x14ac:dyDescent="0.3">
      <c r="A752" s="22">
        <v>47</v>
      </c>
      <c r="B752" s="23">
        <v>1850</v>
      </c>
      <c r="C752" s="24" t="s">
        <v>30</v>
      </c>
      <c r="D752" s="53">
        <f t="shared" si="70"/>
        <v>12495907.149999999</v>
      </c>
      <c r="E752" s="34">
        <f t="shared" si="71"/>
        <v>225343.46000000089</v>
      </c>
      <c r="F752" s="34"/>
      <c r="G752" s="26">
        <f t="shared" si="72"/>
        <v>12721250.609999999</v>
      </c>
      <c r="H752" s="27"/>
      <c r="I752" s="55">
        <f t="shared" si="73"/>
        <v>-1293893.8699999978</v>
      </c>
      <c r="J752" s="34">
        <v>-465530.21000000299</v>
      </c>
      <c r="K752" s="34"/>
      <c r="L752" s="78">
        <f t="shared" si="74"/>
        <v>-1759424.0800000008</v>
      </c>
      <c r="M752" s="28">
        <f t="shared" si="75"/>
        <v>10961826.529999999</v>
      </c>
      <c r="P752"/>
      <c r="Q752"/>
      <c r="R752" s="56"/>
    </row>
    <row r="753" spans="1:18" x14ac:dyDescent="0.3">
      <c r="A753" s="22">
        <v>47</v>
      </c>
      <c r="B753" s="23">
        <v>1855</v>
      </c>
      <c r="C753" s="24" t="s">
        <v>31</v>
      </c>
      <c r="D753" s="53">
        <f t="shared" si="70"/>
        <v>9590541.7299999986</v>
      </c>
      <c r="E753" s="34">
        <f t="shared" si="71"/>
        <v>69576.770000001416</v>
      </c>
      <c r="F753" s="34"/>
      <c r="G753" s="26">
        <f t="shared" si="72"/>
        <v>9660118.5</v>
      </c>
      <c r="H753" s="27"/>
      <c r="I753" s="55">
        <f t="shared" si="73"/>
        <v>-585342.06999999844</v>
      </c>
      <c r="J753" s="34">
        <v>-215350.70000000022</v>
      </c>
      <c r="K753" s="34"/>
      <c r="L753" s="78">
        <f t="shared" si="74"/>
        <v>-800692.76999999862</v>
      </c>
      <c r="M753" s="28">
        <f t="shared" si="75"/>
        <v>8859425.7300000004</v>
      </c>
      <c r="P753"/>
      <c r="Q753"/>
      <c r="R753" s="56"/>
    </row>
    <row r="754" spans="1:18" x14ac:dyDescent="0.3">
      <c r="A754" s="22">
        <v>47</v>
      </c>
      <c r="B754" s="23">
        <v>1860</v>
      </c>
      <c r="C754" s="24" t="s">
        <v>32</v>
      </c>
      <c r="D754" s="53">
        <f t="shared" si="70"/>
        <v>2025246.07</v>
      </c>
      <c r="E754" s="34">
        <f t="shared" si="71"/>
        <v>10033.40000000014</v>
      </c>
      <c r="F754" s="34"/>
      <c r="G754" s="26">
        <f t="shared" si="72"/>
        <v>2035279.4700000002</v>
      </c>
      <c r="H754" s="27"/>
      <c r="I754" s="55">
        <f t="shared" si="73"/>
        <v>-386128.71999999956</v>
      </c>
      <c r="J754" s="34">
        <v>-117924.07000000087</v>
      </c>
      <c r="K754" s="34"/>
      <c r="L754" s="78">
        <f t="shared" si="74"/>
        <v>-504052.79000000044</v>
      </c>
      <c r="M754" s="28">
        <f t="shared" si="75"/>
        <v>1531226.6799999997</v>
      </c>
      <c r="P754"/>
      <c r="Q754"/>
      <c r="R754" s="56"/>
    </row>
    <row r="755" spans="1:18" x14ac:dyDescent="0.3">
      <c r="A755" s="22">
        <v>47</v>
      </c>
      <c r="B755" s="23">
        <v>1860</v>
      </c>
      <c r="C755" s="24" t="s">
        <v>33</v>
      </c>
      <c r="D755" s="53">
        <f t="shared" si="70"/>
        <v>5578855.9900000002</v>
      </c>
      <c r="E755" s="34">
        <f t="shared" si="71"/>
        <v>328176.00999999978</v>
      </c>
      <c r="F755" s="34"/>
      <c r="G755" s="26">
        <f t="shared" si="72"/>
        <v>5907032</v>
      </c>
      <c r="H755" s="27"/>
      <c r="I755" s="55">
        <f t="shared" si="73"/>
        <v>-1459398.7500000002</v>
      </c>
      <c r="J755" s="34">
        <v>-511743.04999999952</v>
      </c>
      <c r="K755" s="34"/>
      <c r="L755" s="78">
        <f t="shared" si="74"/>
        <v>-1971141.7999999998</v>
      </c>
      <c r="M755" s="28">
        <f t="shared" si="75"/>
        <v>3935890.2</v>
      </c>
      <c r="P755"/>
      <c r="Q755"/>
      <c r="R755" s="56"/>
    </row>
    <row r="756" spans="1:18" x14ac:dyDescent="0.3">
      <c r="A756" s="22" t="s">
        <v>19</v>
      </c>
      <c r="B756" s="23">
        <v>1905</v>
      </c>
      <c r="C756" s="24" t="s">
        <v>20</v>
      </c>
      <c r="D756" s="53">
        <f t="shared" si="70"/>
        <v>0</v>
      </c>
      <c r="E756" s="34">
        <f t="shared" si="71"/>
        <v>0</v>
      </c>
      <c r="F756" s="34"/>
      <c r="G756" s="26">
        <f t="shared" si="72"/>
        <v>0</v>
      </c>
      <c r="H756" s="27"/>
      <c r="I756" s="55">
        <f t="shared" si="73"/>
        <v>0</v>
      </c>
      <c r="J756" s="34">
        <v>0</v>
      </c>
      <c r="K756" s="34"/>
      <c r="L756" s="78">
        <f t="shared" si="74"/>
        <v>0</v>
      </c>
      <c r="M756" s="28">
        <f t="shared" si="75"/>
        <v>0</v>
      </c>
      <c r="P756"/>
      <c r="Q756"/>
      <c r="R756" s="56"/>
    </row>
    <row r="757" spans="1:18" x14ac:dyDescent="0.3">
      <c r="A757" s="22">
        <v>47</v>
      </c>
      <c r="B757" s="23">
        <v>1908</v>
      </c>
      <c r="C757" s="24" t="s">
        <v>34</v>
      </c>
      <c r="D757" s="53">
        <f t="shared" si="70"/>
        <v>209528.65</v>
      </c>
      <c r="E757" s="34">
        <f t="shared" si="71"/>
        <v>0</v>
      </c>
      <c r="F757" s="34"/>
      <c r="G757" s="26">
        <f t="shared" si="72"/>
        <v>209528.65</v>
      </c>
      <c r="H757" s="27"/>
      <c r="I757" s="55">
        <f t="shared" si="73"/>
        <v>-27103.469999999892</v>
      </c>
      <c r="J757" s="34">
        <v>-9076.8000000000702</v>
      </c>
      <c r="K757" s="34"/>
      <c r="L757" s="78">
        <f t="shared" si="74"/>
        <v>-36180.26999999996</v>
      </c>
      <c r="M757" s="28">
        <f t="shared" si="75"/>
        <v>173348.38000000003</v>
      </c>
      <c r="P757"/>
      <c r="Q757"/>
      <c r="R757" s="56"/>
    </row>
    <row r="758" spans="1:18" x14ac:dyDescent="0.3">
      <c r="A758" s="22">
        <v>13</v>
      </c>
      <c r="B758" s="23">
        <v>1910</v>
      </c>
      <c r="C758" s="24" t="s">
        <v>22</v>
      </c>
      <c r="D758" s="53">
        <f t="shared" si="70"/>
        <v>709169.38000000012</v>
      </c>
      <c r="E758" s="34">
        <f t="shared" si="71"/>
        <v>539343.85999999987</v>
      </c>
      <c r="F758" s="34"/>
      <c r="G758" s="26">
        <f t="shared" si="72"/>
        <v>1248513.24</v>
      </c>
      <c r="H758" s="27"/>
      <c r="I758" s="55">
        <f t="shared" si="73"/>
        <v>-465736.19000000018</v>
      </c>
      <c r="J758" s="34">
        <v>-84485.910000000018</v>
      </c>
      <c r="K758" s="34"/>
      <c r="L758" s="78">
        <f t="shared" si="74"/>
        <v>-550222.10000000021</v>
      </c>
      <c r="M758" s="28">
        <f t="shared" si="75"/>
        <v>698291.13999999978</v>
      </c>
      <c r="P758"/>
      <c r="Q758"/>
      <c r="R758" s="56"/>
    </row>
    <row r="759" spans="1:18" ht="26.4" x14ac:dyDescent="0.3">
      <c r="A759" s="22">
        <v>8</v>
      </c>
      <c r="B759" s="23">
        <v>1915</v>
      </c>
      <c r="C759" s="24" t="s">
        <v>35</v>
      </c>
      <c r="D759" s="53">
        <f t="shared" si="70"/>
        <v>172610.46999999997</v>
      </c>
      <c r="E759" s="34">
        <f t="shared" si="71"/>
        <v>122622.58000000002</v>
      </c>
      <c r="F759" s="34"/>
      <c r="G759" s="26">
        <f t="shared" si="72"/>
        <v>295233.05</v>
      </c>
      <c r="H759" s="27"/>
      <c r="I759" s="55">
        <f t="shared" si="73"/>
        <v>-74270.119999999893</v>
      </c>
      <c r="J759" s="34">
        <v>-29055.990000000111</v>
      </c>
      <c r="K759" s="34"/>
      <c r="L759" s="78">
        <f t="shared" si="74"/>
        <v>-103326.11</v>
      </c>
      <c r="M759" s="28">
        <f t="shared" si="75"/>
        <v>191906.94</v>
      </c>
      <c r="P759"/>
      <c r="Q759"/>
      <c r="R759" s="56"/>
    </row>
    <row r="760" spans="1:18" ht="26.4" x14ac:dyDescent="0.3">
      <c r="A760" s="22">
        <v>8</v>
      </c>
      <c r="B760" s="23">
        <v>1915</v>
      </c>
      <c r="C760" s="24" t="s">
        <v>36</v>
      </c>
      <c r="D760" s="53">
        <f t="shared" si="70"/>
        <v>0</v>
      </c>
      <c r="E760" s="34">
        <f t="shared" si="71"/>
        <v>0</v>
      </c>
      <c r="F760" s="34"/>
      <c r="G760" s="26">
        <f t="shared" si="72"/>
        <v>0</v>
      </c>
      <c r="H760" s="27"/>
      <c r="I760" s="55">
        <f t="shared" si="73"/>
        <v>0</v>
      </c>
      <c r="J760" s="34">
        <v>0</v>
      </c>
      <c r="K760" s="34"/>
      <c r="L760" s="78">
        <f t="shared" si="74"/>
        <v>0</v>
      </c>
      <c r="M760" s="28">
        <f t="shared" si="75"/>
        <v>0</v>
      </c>
      <c r="P760"/>
      <c r="Q760"/>
      <c r="R760" s="56"/>
    </row>
    <row r="761" spans="1:18" x14ac:dyDescent="0.3">
      <c r="A761" s="22">
        <v>10</v>
      </c>
      <c r="B761" s="23">
        <v>1920</v>
      </c>
      <c r="C761" s="24" t="s">
        <v>37</v>
      </c>
      <c r="D761" s="53">
        <f t="shared" si="70"/>
        <v>367293.40000000008</v>
      </c>
      <c r="E761" s="34">
        <f t="shared" si="71"/>
        <v>134616.03000000003</v>
      </c>
      <c r="F761" s="34"/>
      <c r="G761" s="26">
        <f t="shared" si="72"/>
        <v>501909.43000000011</v>
      </c>
      <c r="H761" s="27"/>
      <c r="I761" s="55">
        <f t="shared" si="73"/>
        <v>-239687.75000000012</v>
      </c>
      <c r="J761" s="34">
        <v>-62974.44999999991</v>
      </c>
      <c r="K761" s="34"/>
      <c r="L761" s="78">
        <f t="shared" si="74"/>
        <v>-302662.2</v>
      </c>
      <c r="M761" s="28">
        <f t="shared" si="75"/>
        <v>199247.2300000001</v>
      </c>
      <c r="P761"/>
      <c r="Q761"/>
      <c r="R761" s="56"/>
    </row>
    <row r="762" spans="1:18" ht="26.4" x14ac:dyDescent="0.3">
      <c r="A762" s="22">
        <v>45</v>
      </c>
      <c r="B762" s="23">
        <v>1920</v>
      </c>
      <c r="C762" s="24" t="s">
        <v>38</v>
      </c>
      <c r="D762" s="53">
        <f t="shared" si="70"/>
        <v>0</v>
      </c>
      <c r="E762" s="34">
        <f t="shared" si="71"/>
        <v>0</v>
      </c>
      <c r="F762" s="34"/>
      <c r="G762" s="26">
        <f t="shared" si="72"/>
        <v>0</v>
      </c>
      <c r="H762" s="27"/>
      <c r="I762" s="55">
        <f t="shared" si="73"/>
        <v>0</v>
      </c>
      <c r="J762" s="34">
        <v>0</v>
      </c>
      <c r="K762" s="34"/>
      <c r="L762" s="78">
        <f t="shared" si="74"/>
        <v>0</v>
      </c>
      <c r="M762" s="28">
        <f t="shared" si="75"/>
        <v>0</v>
      </c>
      <c r="P762"/>
      <c r="Q762"/>
      <c r="R762" s="56"/>
    </row>
    <row r="763" spans="1:18" ht="26.4" x14ac:dyDescent="0.3">
      <c r="A763" s="22">
        <v>45.1</v>
      </c>
      <c r="B763" s="23">
        <v>1920</v>
      </c>
      <c r="C763" s="24" t="s">
        <v>39</v>
      </c>
      <c r="D763" s="53">
        <f t="shared" si="70"/>
        <v>0</v>
      </c>
      <c r="E763" s="34">
        <f t="shared" si="71"/>
        <v>0</v>
      </c>
      <c r="F763" s="34"/>
      <c r="G763" s="26">
        <f t="shared" si="72"/>
        <v>0</v>
      </c>
      <c r="H763" s="27"/>
      <c r="I763" s="55">
        <f t="shared" si="73"/>
        <v>0</v>
      </c>
      <c r="J763" s="34">
        <v>0</v>
      </c>
      <c r="K763" s="34"/>
      <c r="L763" s="78">
        <f t="shared" si="74"/>
        <v>0</v>
      </c>
      <c r="M763" s="28">
        <f t="shared" si="75"/>
        <v>0</v>
      </c>
      <c r="P763"/>
      <c r="Q763"/>
      <c r="R763" s="56"/>
    </row>
    <row r="764" spans="1:18" x14ac:dyDescent="0.3">
      <c r="A764" s="22">
        <v>10</v>
      </c>
      <c r="B764" s="23">
        <v>1930</v>
      </c>
      <c r="C764" s="24" t="s">
        <v>40</v>
      </c>
      <c r="D764" s="53">
        <f t="shared" si="70"/>
        <v>1477963.87</v>
      </c>
      <c r="E764" s="34">
        <f t="shared" si="71"/>
        <v>106896.20999999996</v>
      </c>
      <c r="F764" s="34"/>
      <c r="G764" s="26">
        <f t="shared" si="72"/>
        <v>1584860.08</v>
      </c>
      <c r="H764" s="27"/>
      <c r="I764" s="55">
        <f t="shared" si="73"/>
        <v>-622654.58999999915</v>
      </c>
      <c r="J764" s="34">
        <v>-244134.17000000071</v>
      </c>
      <c r="K764" s="34"/>
      <c r="L764" s="78">
        <f t="shared" si="74"/>
        <v>-866788.75999999989</v>
      </c>
      <c r="M764" s="28">
        <f t="shared" si="75"/>
        <v>718071.32000000018</v>
      </c>
      <c r="P764"/>
      <c r="Q764"/>
      <c r="R764" s="56"/>
    </row>
    <row r="765" spans="1:18" x14ac:dyDescent="0.3">
      <c r="A765" s="22">
        <v>8</v>
      </c>
      <c r="B765" s="23">
        <v>1935</v>
      </c>
      <c r="C765" s="24" t="s">
        <v>41</v>
      </c>
      <c r="D765" s="53">
        <f t="shared" si="70"/>
        <v>49104.36</v>
      </c>
      <c r="E765" s="34">
        <f t="shared" si="71"/>
        <v>0</v>
      </c>
      <c r="F765" s="34"/>
      <c r="G765" s="26">
        <f t="shared" si="72"/>
        <v>49104.36</v>
      </c>
      <c r="H765" s="27"/>
      <c r="I765" s="55">
        <f t="shared" si="73"/>
        <v>-19495.759999999984</v>
      </c>
      <c r="J765" s="34">
        <v>-4577.7500000000246</v>
      </c>
      <c r="K765" s="34"/>
      <c r="L765" s="78">
        <f t="shared" si="74"/>
        <v>-24073.510000000009</v>
      </c>
      <c r="M765" s="28">
        <f t="shared" si="75"/>
        <v>25030.849999999991</v>
      </c>
      <c r="P765"/>
      <c r="Q765"/>
      <c r="R765" s="56"/>
    </row>
    <row r="766" spans="1:18" x14ac:dyDescent="0.3">
      <c r="A766" s="22">
        <v>8</v>
      </c>
      <c r="B766" s="23">
        <v>1940</v>
      </c>
      <c r="C766" s="24" t="s">
        <v>42</v>
      </c>
      <c r="D766" s="53">
        <f t="shared" si="70"/>
        <v>188566.40000000002</v>
      </c>
      <c r="E766" s="34">
        <f t="shared" si="71"/>
        <v>9836.789999999979</v>
      </c>
      <c r="F766" s="34"/>
      <c r="G766" s="26">
        <f t="shared" si="72"/>
        <v>198403.19</v>
      </c>
      <c r="H766" s="27"/>
      <c r="I766" s="55">
        <f t="shared" si="73"/>
        <v>-72300.93000000008</v>
      </c>
      <c r="J766" s="34">
        <v>-24126.209999999901</v>
      </c>
      <c r="K766" s="34"/>
      <c r="L766" s="78">
        <f t="shared" si="74"/>
        <v>-96427.139999999985</v>
      </c>
      <c r="M766" s="28">
        <f t="shared" si="75"/>
        <v>101976.05000000002</v>
      </c>
      <c r="P766"/>
      <c r="Q766"/>
      <c r="R766" s="56"/>
    </row>
    <row r="767" spans="1:18" x14ac:dyDescent="0.3">
      <c r="A767" s="22">
        <v>8</v>
      </c>
      <c r="B767" s="23">
        <v>1945</v>
      </c>
      <c r="C767" s="24" t="s">
        <v>43</v>
      </c>
      <c r="D767" s="53">
        <f t="shared" si="70"/>
        <v>23567.979999999992</v>
      </c>
      <c r="E767" s="34">
        <f t="shared" si="71"/>
        <v>27943.200000000004</v>
      </c>
      <c r="F767" s="34"/>
      <c r="G767" s="26">
        <f t="shared" si="72"/>
        <v>51511.179999999993</v>
      </c>
      <c r="H767" s="27"/>
      <c r="I767" s="55">
        <f t="shared" si="73"/>
        <v>-21279.009999999987</v>
      </c>
      <c r="J767" s="34">
        <v>-3172.860000000021</v>
      </c>
      <c r="K767" s="34"/>
      <c r="L767" s="78">
        <f t="shared" si="74"/>
        <v>-24451.87000000001</v>
      </c>
      <c r="M767" s="28">
        <f t="shared" si="75"/>
        <v>27059.309999999983</v>
      </c>
      <c r="P767"/>
      <c r="Q767"/>
      <c r="R767" s="56"/>
    </row>
    <row r="768" spans="1:18" x14ac:dyDescent="0.3">
      <c r="A768" s="22">
        <v>8</v>
      </c>
      <c r="B768" s="23">
        <v>1950</v>
      </c>
      <c r="C768" s="24" t="s">
        <v>44</v>
      </c>
      <c r="D768" s="53">
        <f t="shared" si="70"/>
        <v>0</v>
      </c>
      <c r="E768" s="34">
        <f t="shared" si="71"/>
        <v>0</v>
      </c>
      <c r="F768" s="34"/>
      <c r="G768" s="26">
        <f t="shared" si="72"/>
        <v>0</v>
      </c>
      <c r="H768" s="27"/>
      <c r="I768" s="55">
        <f t="shared" si="73"/>
        <v>0</v>
      </c>
      <c r="J768" s="34"/>
      <c r="K768" s="34"/>
      <c r="L768" s="78">
        <f t="shared" si="74"/>
        <v>0</v>
      </c>
      <c r="M768" s="28">
        <f t="shared" si="75"/>
        <v>0</v>
      </c>
      <c r="P768"/>
      <c r="Q768"/>
      <c r="R768" s="56"/>
    </row>
    <row r="769" spans="1:18" x14ac:dyDescent="0.3">
      <c r="A769" s="22">
        <v>8</v>
      </c>
      <c r="B769" s="23">
        <v>1955</v>
      </c>
      <c r="C769" s="24" t="s">
        <v>45</v>
      </c>
      <c r="D769" s="53">
        <f t="shared" si="70"/>
        <v>0</v>
      </c>
      <c r="E769" s="34">
        <f t="shared" si="71"/>
        <v>0</v>
      </c>
      <c r="F769" s="34"/>
      <c r="G769" s="26">
        <f t="shared" si="72"/>
        <v>0</v>
      </c>
      <c r="H769" s="27"/>
      <c r="I769" s="55">
        <f t="shared" si="73"/>
        <v>0</v>
      </c>
      <c r="J769" s="34"/>
      <c r="K769" s="34"/>
      <c r="L769" s="78">
        <f t="shared" si="74"/>
        <v>0</v>
      </c>
      <c r="M769" s="28">
        <f t="shared" si="75"/>
        <v>0</v>
      </c>
      <c r="P769"/>
      <c r="Q769"/>
      <c r="R769" s="56"/>
    </row>
    <row r="770" spans="1:18" ht="26.4" x14ac:dyDescent="0.3">
      <c r="A770" s="22">
        <v>8</v>
      </c>
      <c r="B770" s="23">
        <v>1955</v>
      </c>
      <c r="C770" s="24" t="s">
        <v>46</v>
      </c>
      <c r="D770" s="53">
        <f t="shared" si="70"/>
        <v>0</v>
      </c>
      <c r="E770" s="34">
        <f t="shared" si="71"/>
        <v>0</v>
      </c>
      <c r="F770" s="34"/>
      <c r="G770" s="26">
        <f t="shared" si="72"/>
        <v>0</v>
      </c>
      <c r="H770" s="27"/>
      <c r="I770" s="55">
        <f t="shared" si="73"/>
        <v>0</v>
      </c>
      <c r="J770" s="34"/>
      <c r="K770" s="34"/>
      <c r="L770" s="78">
        <f t="shared" si="74"/>
        <v>0</v>
      </c>
      <c r="M770" s="28">
        <f t="shared" si="75"/>
        <v>0</v>
      </c>
      <c r="P770"/>
      <c r="Q770"/>
      <c r="R770" s="56"/>
    </row>
    <row r="771" spans="1:18" x14ac:dyDescent="0.3">
      <c r="A771" s="22">
        <v>8</v>
      </c>
      <c r="B771" s="23">
        <v>1960</v>
      </c>
      <c r="C771" s="24" t="s">
        <v>47</v>
      </c>
      <c r="D771" s="53">
        <f t="shared" si="70"/>
        <v>0</v>
      </c>
      <c r="E771" s="34">
        <f t="shared" si="71"/>
        <v>0</v>
      </c>
      <c r="F771" s="34"/>
      <c r="G771" s="26">
        <f t="shared" si="72"/>
        <v>0</v>
      </c>
      <c r="H771" s="27"/>
      <c r="I771" s="55">
        <f t="shared" si="73"/>
        <v>0</v>
      </c>
      <c r="J771" s="34"/>
      <c r="K771" s="34"/>
      <c r="L771" s="78">
        <f t="shared" si="74"/>
        <v>0</v>
      </c>
      <c r="M771" s="28">
        <f t="shared" si="75"/>
        <v>0</v>
      </c>
      <c r="P771"/>
      <c r="Q771"/>
      <c r="R771" s="56"/>
    </row>
    <row r="772" spans="1:18" ht="26.4" x14ac:dyDescent="0.3">
      <c r="A772" s="31">
        <v>47</v>
      </c>
      <c r="B772" s="23">
        <v>1970</v>
      </c>
      <c r="C772" s="24" t="s">
        <v>48</v>
      </c>
      <c r="D772" s="53">
        <f t="shared" si="70"/>
        <v>0</v>
      </c>
      <c r="E772" s="34">
        <f t="shared" si="71"/>
        <v>0</v>
      </c>
      <c r="F772" s="34"/>
      <c r="G772" s="26">
        <f t="shared" si="72"/>
        <v>0</v>
      </c>
      <c r="H772" s="27"/>
      <c r="I772" s="55">
        <f t="shared" si="73"/>
        <v>0</v>
      </c>
      <c r="J772" s="34"/>
      <c r="K772" s="34"/>
      <c r="L772" s="78">
        <f t="shared" si="74"/>
        <v>0</v>
      </c>
      <c r="M772" s="28">
        <f t="shared" si="75"/>
        <v>0</v>
      </c>
      <c r="P772"/>
      <c r="Q772"/>
      <c r="R772" s="56"/>
    </row>
    <row r="773" spans="1:18" ht="26.4" x14ac:dyDescent="0.3">
      <c r="A773" s="22">
        <v>47</v>
      </c>
      <c r="B773" s="23">
        <v>1975</v>
      </c>
      <c r="C773" s="24" t="s">
        <v>49</v>
      </c>
      <c r="D773" s="53">
        <f t="shared" si="70"/>
        <v>0</v>
      </c>
      <c r="E773" s="34">
        <f t="shared" si="71"/>
        <v>0</v>
      </c>
      <c r="F773" s="34"/>
      <c r="G773" s="26">
        <f t="shared" si="72"/>
        <v>0</v>
      </c>
      <c r="H773" s="27"/>
      <c r="I773" s="55">
        <f t="shared" si="73"/>
        <v>0</v>
      </c>
      <c r="J773" s="34"/>
      <c r="K773" s="34"/>
      <c r="L773" s="78">
        <f t="shared" si="74"/>
        <v>0</v>
      </c>
      <c r="M773" s="28">
        <f t="shared" si="75"/>
        <v>0</v>
      </c>
      <c r="P773"/>
      <c r="Q773"/>
      <c r="R773" s="56"/>
    </row>
    <row r="774" spans="1:18" x14ac:dyDescent="0.3">
      <c r="A774" s="22">
        <v>47</v>
      </c>
      <c r="B774" s="23">
        <v>1980</v>
      </c>
      <c r="C774" s="24" t="s">
        <v>50</v>
      </c>
      <c r="D774" s="53">
        <f t="shared" si="70"/>
        <v>86036</v>
      </c>
      <c r="E774" s="34">
        <f t="shared" si="71"/>
        <v>0</v>
      </c>
      <c r="F774" s="34"/>
      <c r="G774" s="26">
        <f t="shared" si="72"/>
        <v>86036</v>
      </c>
      <c r="H774" s="27"/>
      <c r="I774" s="55">
        <f t="shared" si="73"/>
        <v>-48670.209999999992</v>
      </c>
      <c r="J774" s="34">
        <v>-10468.600000000011</v>
      </c>
      <c r="K774" s="34"/>
      <c r="L774" s="78">
        <f t="shared" si="74"/>
        <v>-59138.810000000005</v>
      </c>
      <c r="M774" s="28">
        <f t="shared" si="75"/>
        <v>26897.189999999995</v>
      </c>
      <c r="P774"/>
      <c r="Q774"/>
      <c r="R774" s="56"/>
    </row>
    <row r="775" spans="1:18" x14ac:dyDescent="0.3">
      <c r="A775" s="22">
        <v>47</v>
      </c>
      <c r="B775" s="23">
        <v>1985</v>
      </c>
      <c r="C775" s="24" t="s">
        <v>51</v>
      </c>
      <c r="D775" s="53">
        <f t="shared" si="70"/>
        <v>0.15000000000145519</v>
      </c>
      <c r="E775" s="34">
        <f t="shared" si="71"/>
        <v>0</v>
      </c>
      <c r="F775" s="34"/>
      <c r="G775" s="26">
        <f t="shared" si="72"/>
        <v>0.15000000000145519</v>
      </c>
      <c r="H775" s="27"/>
      <c r="I775" s="55">
        <f t="shared" si="73"/>
        <v>0</v>
      </c>
      <c r="J775" s="34"/>
      <c r="K775" s="34"/>
      <c r="L775" s="78">
        <f t="shared" si="74"/>
        <v>0</v>
      </c>
      <c r="M775" s="28">
        <f t="shared" si="75"/>
        <v>0.15000000000145519</v>
      </c>
      <c r="P775"/>
      <c r="Q775"/>
      <c r="R775" s="56"/>
    </row>
    <row r="776" spans="1:18" x14ac:dyDescent="0.3">
      <c r="A776" s="31">
        <v>47</v>
      </c>
      <c r="B776" s="23">
        <v>1990</v>
      </c>
      <c r="C776" s="32" t="s">
        <v>52</v>
      </c>
      <c r="D776" s="53">
        <f t="shared" si="70"/>
        <v>0</v>
      </c>
      <c r="E776" s="34">
        <f t="shared" si="71"/>
        <v>0</v>
      </c>
      <c r="F776" s="34"/>
      <c r="G776" s="26">
        <f t="shared" si="72"/>
        <v>0</v>
      </c>
      <c r="H776" s="27"/>
      <c r="I776" s="55">
        <f t="shared" si="73"/>
        <v>0</v>
      </c>
      <c r="J776" s="34"/>
      <c r="K776" s="34"/>
      <c r="L776" s="78">
        <f t="shared" si="74"/>
        <v>0</v>
      </c>
      <c r="M776" s="28">
        <f t="shared" si="75"/>
        <v>0</v>
      </c>
      <c r="P776"/>
      <c r="Q776"/>
      <c r="R776" s="56"/>
    </row>
    <row r="777" spans="1:18" x14ac:dyDescent="0.3">
      <c r="A777" s="22">
        <v>47</v>
      </c>
      <c r="B777" s="23">
        <v>1995</v>
      </c>
      <c r="C777" s="24" t="s">
        <v>53</v>
      </c>
      <c r="D777" s="53">
        <f t="shared" si="70"/>
        <v>-32347004.210000001</v>
      </c>
      <c r="E777" s="34">
        <f t="shared" si="71"/>
        <v>-1405506.7899999991</v>
      </c>
      <c r="F777" s="34"/>
      <c r="G777" s="26">
        <f t="shared" si="72"/>
        <v>-33752511</v>
      </c>
      <c r="H777" s="27"/>
      <c r="I777" s="55">
        <f t="shared" si="73"/>
        <v>1686577.1300000043</v>
      </c>
      <c r="J777" s="83">
        <v>707027.74999999919</v>
      </c>
      <c r="K777" s="34"/>
      <c r="L777" s="78">
        <f t="shared" si="74"/>
        <v>2393604.8800000036</v>
      </c>
      <c r="M777" s="28">
        <f t="shared" si="75"/>
        <v>-31358906.119999997</v>
      </c>
      <c r="P777"/>
      <c r="Q777"/>
      <c r="R777" s="56"/>
    </row>
    <row r="778" spans="1:18" x14ac:dyDescent="0.3">
      <c r="A778" s="22">
        <v>47</v>
      </c>
      <c r="B778" s="23">
        <v>2440</v>
      </c>
      <c r="C778" s="24" t="s">
        <v>54</v>
      </c>
      <c r="D778" s="53">
        <f t="shared" si="70"/>
        <v>0</v>
      </c>
      <c r="E778" s="34">
        <f t="shared" si="71"/>
        <v>0</v>
      </c>
      <c r="F778" s="34"/>
      <c r="G778" s="26">
        <f t="shared" si="72"/>
        <v>0</v>
      </c>
      <c r="I778" s="55">
        <f t="shared" si="73"/>
        <v>0</v>
      </c>
      <c r="J778" s="34"/>
      <c r="K778" s="34"/>
      <c r="L778" s="78">
        <f t="shared" si="74"/>
        <v>0</v>
      </c>
      <c r="M778" s="28">
        <f t="shared" si="75"/>
        <v>0</v>
      </c>
      <c r="P778"/>
      <c r="Q778"/>
      <c r="R778" s="56"/>
    </row>
    <row r="779" spans="1:18" x14ac:dyDescent="0.3">
      <c r="A779" s="35"/>
      <c r="B779" s="35"/>
      <c r="C779" s="36" t="s">
        <v>95</v>
      </c>
      <c r="D779" s="53"/>
      <c r="E779" s="34">
        <v>15115</v>
      </c>
      <c r="F779" s="34"/>
      <c r="G779" s="26">
        <f t="shared" si="72"/>
        <v>15115</v>
      </c>
      <c r="I779" s="55">
        <f>L665</f>
        <v>0</v>
      </c>
      <c r="J779" s="34"/>
      <c r="K779" s="34"/>
      <c r="L779" s="78">
        <f t="shared" si="74"/>
        <v>0</v>
      </c>
      <c r="M779" s="28">
        <f t="shared" si="75"/>
        <v>15115</v>
      </c>
      <c r="P779"/>
      <c r="Q779"/>
      <c r="R779" s="56"/>
    </row>
    <row r="780" spans="1:18" x14ac:dyDescent="0.3">
      <c r="A780" s="35"/>
      <c r="B780" s="35"/>
      <c r="C780" s="37" t="s">
        <v>55</v>
      </c>
      <c r="D780" s="38">
        <f>SUM(D740:D779)</f>
        <v>73459936.219999999</v>
      </c>
      <c r="E780" s="38">
        <f>SUM(E740:E779)</f>
        <v>4775384.01</v>
      </c>
      <c r="F780" s="38">
        <f>SUM(F740:F779)</f>
        <v>0</v>
      </c>
      <c r="G780" s="38">
        <f>SUM(G740:G779)</f>
        <v>78235320.230000004</v>
      </c>
      <c r="H780" s="77"/>
      <c r="I780" s="38">
        <f>SUM(I740:I779)</f>
        <v>-8723365.7299999949</v>
      </c>
      <c r="J780" s="38">
        <f>SUM(J740:J779)</f>
        <v>-3135860.6000000071</v>
      </c>
      <c r="K780" s="38">
        <f>SUM(K740:K779)</f>
        <v>0</v>
      </c>
      <c r="L780" s="38">
        <f>SUM(L740:L779)</f>
        <v>-11859226.329999998</v>
      </c>
      <c r="M780" s="38">
        <f>SUM(M740:M779)</f>
        <v>66376093.899999984</v>
      </c>
      <c r="P780"/>
      <c r="Q780"/>
      <c r="R780" s="56"/>
    </row>
    <row r="781" spans="1:18" ht="38.4" x14ac:dyDescent="0.3">
      <c r="A781" s="35"/>
      <c r="B781" s="35"/>
      <c r="C781" s="39" t="s">
        <v>56</v>
      </c>
      <c r="D781" s="59"/>
      <c r="E781" s="40"/>
      <c r="F781" s="40"/>
      <c r="G781" s="26">
        <f>D781+E781+F781</f>
        <v>0</v>
      </c>
      <c r="I781" s="53">
        <f>L669</f>
        <v>0</v>
      </c>
      <c r="J781" s="40"/>
      <c r="K781" s="40"/>
      <c r="L781" s="26">
        <v>0</v>
      </c>
      <c r="M781" s="28">
        <v>0</v>
      </c>
      <c r="P781"/>
      <c r="Q781"/>
      <c r="R781"/>
    </row>
    <row r="782" spans="1:18" ht="26.4" x14ac:dyDescent="0.3">
      <c r="A782" s="35"/>
      <c r="B782" s="35"/>
      <c r="C782" s="41" t="s">
        <v>57</v>
      </c>
      <c r="D782" s="59"/>
      <c r="E782" s="40"/>
      <c r="F782" s="40"/>
      <c r="G782" s="26">
        <f>D782+E782+F782</f>
        <v>0</v>
      </c>
      <c r="I782" s="70"/>
      <c r="J782" s="40"/>
      <c r="K782" s="40"/>
      <c r="L782" s="26">
        <v>0</v>
      </c>
      <c r="M782" s="28">
        <v>0</v>
      </c>
      <c r="P782"/>
      <c r="Q782"/>
      <c r="R782"/>
    </row>
    <row r="783" spans="1:18" x14ac:dyDescent="0.3">
      <c r="A783" s="35"/>
      <c r="B783" s="35"/>
      <c r="C783" s="37" t="s">
        <v>58</v>
      </c>
      <c r="D783" s="38">
        <f>SUM(D780:D782)</f>
        <v>73459936.219999999</v>
      </c>
      <c r="E783" s="38">
        <f>SUM(E780:E782)</f>
        <v>4775384.01</v>
      </c>
      <c r="F783" s="38">
        <f>SUM(F780:F782)</f>
        <v>0</v>
      </c>
      <c r="G783" s="38">
        <f>SUM(G780:G782)</f>
        <v>78235320.230000004</v>
      </c>
      <c r="H783" s="38"/>
      <c r="I783" s="38">
        <f>SUM(I780:I782)</f>
        <v>-8723365.7299999949</v>
      </c>
      <c r="J783" s="81">
        <f>SUM(J780:J782)</f>
        <v>-3135860.6000000071</v>
      </c>
      <c r="K783" s="38">
        <f>SUM(K780:K782)</f>
        <v>0</v>
      </c>
      <c r="L783" s="38">
        <f>SUM(L780:L782)</f>
        <v>-11859226.329999998</v>
      </c>
      <c r="M783" s="38">
        <f>SUM(M780:M782)</f>
        <v>66376093.899999984</v>
      </c>
      <c r="P783"/>
      <c r="Q783"/>
      <c r="R783"/>
    </row>
    <row r="784" spans="1:18" x14ac:dyDescent="0.3">
      <c r="A784" s="35"/>
      <c r="B784" s="35"/>
      <c r="C784" s="42" t="s">
        <v>59</v>
      </c>
      <c r="D784" s="43"/>
      <c r="E784" s="43"/>
      <c r="F784" s="43"/>
      <c r="G784" s="43"/>
      <c r="H784" s="43"/>
      <c r="I784" s="44"/>
      <c r="J784" s="40"/>
      <c r="K784" s="6"/>
      <c r="L784" s="45"/>
      <c r="M784" s="46"/>
      <c r="N784" s="46"/>
      <c r="P784"/>
      <c r="Q784"/>
    </row>
    <row r="785" spans="1:18" x14ac:dyDescent="0.3">
      <c r="A785" s="35"/>
      <c r="B785" s="35"/>
      <c r="C785" s="42" t="s">
        <v>60</v>
      </c>
      <c r="D785" s="43"/>
      <c r="E785" s="43"/>
      <c r="F785" s="43"/>
      <c r="G785" s="43"/>
      <c r="H785" s="43"/>
      <c r="I785" s="44"/>
      <c r="J785" s="38">
        <f>J783+J784</f>
        <v>-3135860.6000000071</v>
      </c>
      <c r="M785" s="46"/>
      <c r="N785" s="46"/>
      <c r="O785" s="46"/>
    </row>
    <row r="787" spans="1:18" x14ac:dyDescent="0.3">
      <c r="N787" s="52"/>
      <c r="O787" s="52"/>
    </row>
    <row r="788" spans="1:18" x14ac:dyDescent="0.3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</row>
    <row r="789" spans="1:18" ht="17.399999999999999" x14ac:dyDescent="0.3">
      <c r="A789" s="2" t="s">
        <v>1</v>
      </c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47"/>
      <c r="O789" s="47"/>
    </row>
    <row r="790" spans="1:18" ht="17.399999999999999" x14ac:dyDescent="0.3">
      <c r="A790" s="2" t="s">
        <v>2</v>
      </c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47"/>
      <c r="O790" s="47"/>
    </row>
    <row r="791" spans="1:18" x14ac:dyDescent="0.3">
      <c r="E791" s="3" t="s">
        <v>3</v>
      </c>
      <c r="F791" s="73" t="s">
        <v>84</v>
      </c>
      <c r="G791" s="5"/>
      <c r="H791" s="6"/>
    </row>
    <row r="792" spans="1:18" x14ac:dyDescent="0.3">
      <c r="C792" s="6"/>
      <c r="E792" s="3" t="s">
        <v>5</v>
      </c>
      <c r="F792" s="7">
        <v>2018</v>
      </c>
      <c r="G792" s="8"/>
    </row>
    <row r="793" spans="1:18" x14ac:dyDescent="0.3">
      <c r="D793" s="9" t="s">
        <v>6</v>
      </c>
      <c r="E793" s="10"/>
      <c r="F793" s="10"/>
      <c r="G793" s="11"/>
      <c r="I793" s="12"/>
      <c r="J793" s="13" t="s">
        <v>7</v>
      </c>
      <c r="K793" s="13"/>
      <c r="L793" s="14"/>
      <c r="M793" s="6"/>
      <c r="P793"/>
      <c r="Q793"/>
      <c r="R793"/>
    </row>
    <row r="794" spans="1:18" ht="27" x14ac:dyDescent="0.3">
      <c r="A794" s="15" t="s">
        <v>8</v>
      </c>
      <c r="B794" s="15" t="s">
        <v>9</v>
      </c>
      <c r="C794" s="16" t="s">
        <v>10</v>
      </c>
      <c r="D794" s="15" t="s">
        <v>11</v>
      </c>
      <c r="E794" s="17" t="s">
        <v>12</v>
      </c>
      <c r="F794" s="17" t="s">
        <v>13</v>
      </c>
      <c r="G794" s="15" t="s">
        <v>14</v>
      </c>
      <c r="H794" s="18"/>
      <c r="I794" s="19" t="s">
        <v>11</v>
      </c>
      <c r="J794" s="20" t="s">
        <v>12</v>
      </c>
      <c r="K794" s="20" t="s">
        <v>13</v>
      </c>
      <c r="L794" s="21" t="s">
        <v>14</v>
      </c>
      <c r="M794" s="15" t="s">
        <v>15</v>
      </c>
      <c r="O794" s="15" t="s">
        <v>96</v>
      </c>
      <c r="P794" s="15" t="s">
        <v>97</v>
      </c>
    </row>
    <row r="795" spans="1:18" ht="26.4" x14ac:dyDescent="0.3">
      <c r="A795" s="22">
        <v>12</v>
      </c>
      <c r="B795" s="23">
        <v>1611</v>
      </c>
      <c r="C795" s="24" t="s">
        <v>16</v>
      </c>
      <c r="D795" s="53">
        <f t="shared" ref="D795:D833" si="76">G740</f>
        <v>1413910.2600000002</v>
      </c>
      <c r="E795" s="34">
        <v>0</v>
      </c>
      <c r="F795" s="34">
        <v>-559719.26</v>
      </c>
      <c r="G795" s="26">
        <f t="shared" ref="G795:G835" si="77">D795+E795+F795</f>
        <v>854191.00000000023</v>
      </c>
      <c r="H795" s="27"/>
      <c r="I795" s="55">
        <f t="shared" ref="I795:I833" si="78">L740</f>
        <v>-753635.74000000011</v>
      </c>
      <c r="J795" s="34">
        <v>-406750.30000000005</v>
      </c>
      <c r="K795" s="34">
        <v>599719.26</v>
      </c>
      <c r="L795" s="78">
        <f t="shared" ref="L795:L834" si="79">I795+J795+K795</f>
        <v>-560666.78</v>
      </c>
      <c r="M795" s="28">
        <f t="shared" ref="M795:M835" si="80">G795+L795</f>
        <v>293524.2200000002</v>
      </c>
      <c r="O795" s="28">
        <f>[5]Summary!O27</f>
        <v>-81571.226309026009</v>
      </c>
      <c r="P795" s="28">
        <f>J795-O795</f>
        <v>-325179.07369097404</v>
      </c>
    </row>
    <row r="796" spans="1:18" ht="26.4" x14ac:dyDescent="0.3">
      <c r="A796" s="22" t="s">
        <v>17</v>
      </c>
      <c r="B796" s="23">
        <v>1612</v>
      </c>
      <c r="C796" s="24" t="s">
        <v>18</v>
      </c>
      <c r="D796" s="53">
        <f t="shared" si="76"/>
        <v>400375</v>
      </c>
      <c r="E796" s="34">
        <v>0</v>
      </c>
      <c r="F796" s="34"/>
      <c r="G796" s="26">
        <f t="shared" si="77"/>
        <v>400375</v>
      </c>
      <c r="H796" s="27"/>
      <c r="I796" s="55">
        <f t="shared" si="78"/>
        <v>-62926.619999999981</v>
      </c>
      <c r="J796" s="34">
        <v>-13648.380000000005</v>
      </c>
      <c r="K796" s="34"/>
      <c r="L796" s="78">
        <f t="shared" si="79"/>
        <v>-76574.999999999985</v>
      </c>
      <c r="M796" s="28">
        <f t="shared" si="80"/>
        <v>323800</v>
      </c>
      <c r="O796" s="28">
        <f>[5]Summary!O7</f>
        <v>123.09725490200799</v>
      </c>
      <c r="P796" s="28">
        <f>J796-O796</f>
        <v>-13771.477254902013</v>
      </c>
    </row>
    <row r="797" spans="1:18" x14ac:dyDescent="0.3">
      <c r="A797" s="22" t="s">
        <v>19</v>
      </c>
      <c r="B797" s="23">
        <v>1805</v>
      </c>
      <c r="C797" s="24" t="s">
        <v>20</v>
      </c>
      <c r="D797" s="53">
        <f t="shared" si="76"/>
        <v>5556475</v>
      </c>
      <c r="E797" s="34">
        <v>0</v>
      </c>
      <c r="F797" s="34"/>
      <c r="G797" s="26">
        <f t="shared" si="77"/>
        <v>5556475</v>
      </c>
      <c r="H797" s="27" t="s">
        <v>98</v>
      </c>
      <c r="I797" s="55">
        <f t="shared" si="78"/>
        <v>-1.0199999995529652</v>
      </c>
      <c r="J797" s="34"/>
      <c r="K797" s="34"/>
      <c r="L797" s="78">
        <f t="shared" si="79"/>
        <v>-1.0199999995529652</v>
      </c>
      <c r="M797" s="28">
        <f t="shared" si="80"/>
        <v>5556473.9800000004</v>
      </c>
      <c r="O797" s="28"/>
      <c r="P797" s="28">
        <f>J797-O797</f>
        <v>0</v>
      </c>
    </row>
    <row r="798" spans="1:18" x14ac:dyDescent="0.3">
      <c r="A798" s="22">
        <v>47</v>
      </c>
      <c r="B798" s="23">
        <v>1808</v>
      </c>
      <c r="C798" s="24" t="s">
        <v>21</v>
      </c>
      <c r="D798" s="53">
        <f t="shared" si="76"/>
        <v>0</v>
      </c>
      <c r="E798" s="34">
        <v>0</v>
      </c>
      <c r="F798" s="34"/>
      <c r="G798" s="26">
        <f t="shared" si="77"/>
        <v>0</v>
      </c>
      <c r="H798" s="27"/>
      <c r="I798" s="55">
        <f t="shared" si="78"/>
        <v>0</v>
      </c>
      <c r="J798" s="34"/>
      <c r="K798" s="34"/>
      <c r="L798" s="78">
        <f t="shared" si="79"/>
        <v>0</v>
      </c>
      <c r="M798" s="28">
        <f t="shared" si="80"/>
        <v>0</v>
      </c>
      <c r="O798" s="28"/>
      <c r="P798" s="28"/>
    </row>
    <row r="799" spans="1:18" x14ac:dyDescent="0.3">
      <c r="A799" s="22">
        <v>13</v>
      </c>
      <c r="B799" s="23">
        <v>1810</v>
      </c>
      <c r="C799" s="24" t="s">
        <v>22</v>
      </c>
      <c r="D799" s="53">
        <f t="shared" si="76"/>
        <v>0</v>
      </c>
      <c r="E799" s="34">
        <v>0</v>
      </c>
      <c r="F799" s="34"/>
      <c r="G799" s="26">
        <f t="shared" si="77"/>
        <v>0</v>
      </c>
      <c r="H799" s="27"/>
      <c r="I799" s="55">
        <f t="shared" si="78"/>
        <v>0</v>
      </c>
      <c r="J799" s="34"/>
      <c r="K799" s="34"/>
      <c r="L799" s="78">
        <f t="shared" si="79"/>
        <v>0</v>
      </c>
      <c r="M799" s="28">
        <f t="shared" si="80"/>
        <v>0</v>
      </c>
      <c r="O799" s="28"/>
      <c r="P799" s="28"/>
    </row>
    <row r="800" spans="1:18" ht="26.4" x14ac:dyDescent="0.3">
      <c r="A800" s="22">
        <v>47</v>
      </c>
      <c r="B800" s="23">
        <v>1815</v>
      </c>
      <c r="C800" s="24" t="s">
        <v>23</v>
      </c>
      <c r="D800" s="53">
        <f t="shared" si="76"/>
        <v>0</v>
      </c>
      <c r="E800" s="34">
        <v>0</v>
      </c>
      <c r="F800" s="34"/>
      <c r="G800" s="26">
        <f t="shared" si="77"/>
        <v>0</v>
      </c>
      <c r="H800" s="27"/>
      <c r="I800" s="55">
        <f t="shared" si="78"/>
        <v>0</v>
      </c>
      <c r="J800" s="34"/>
      <c r="K800" s="34"/>
      <c r="L800" s="78">
        <f t="shared" si="79"/>
        <v>0</v>
      </c>
      <c r="M800" s="28">
        <f t="shared" si="80"/>
        <v>0</v>
      </c>
      <c r="O800" s="28"/>
      <c r="P800" s="28"/>
    </row>
    <row r="801" spans="1:16" ht="26.4" x14ac:dyDescent="0.3">
      <c r="A801" s="22">
        <v>47</v>
      </c>
      <c r="B801" s="23">
        <v>1820</v>
      </c>
      <c r="C801" s="24" t="s">
        <v>24</v>
      </c>
      <c r="D801" s="53">
        <f t="shared" si="76"/>
        <v>12095480.120000001</v>
      </c>
      <c r="E801" s="34">
        <v>-8109282.120000001</v>
      </c>
      <c r="F801" s="34"/>
      <c r="G801" s="26">
        <f t="shared" si="77"/>
        <v>3986198</v>
      </c>
      <c r="H801" s="27" t="s">
        <v>98</v>
      </c>
      <c r="I801" s="55">
        <f t="shared" si="78"/>
        <v>-1068829.8900000018</v>
      </c>
      <c r="J801" s="34">
        <v>130152.05000000016</v>
      </c>
      <c r="K801" s="34"/>
      <c r="L801" s="78">
        <f t="shared" si="79"/>
        <v>-938677.8400000016</v>
      </c>
      <c r="M801" s="28">
        <f t="shared" si="80"/>
        <v>3047520.1599999983</v>
      </c>
      <c r="O801" s="28">
        <f>[5]Summary!O9</f>
        <v>-138501</v>
      </c>
      <c r="P801" s="28">
        <f t="shared" ref="P801:P834" si="81">J801-O801</f>
        <v>268653.05000000016</v>
      </c>
    </row>
    <row r="802" spans="1:16" x14ac:dyDescent="0.3">
      <c r="A802" s="22">
        <v>47</v>
      </c>
      <c r="B802" s="23">
        <v>1825</v>
      </c>
      <c r="C802" s="24" t="s">
        <v>25</v>
      </c>
      <c r="D802" s="53">
        <f t="shared" si="76"/>
        <v>0</v>
      </c>
      <c r="E802" s="34">
        <v>0</v>
      </c>
      <c r="F802" s="34"/>
      <c r="G802" s="26">
        <f t="shared" si="77"/>
        <v>0</v>
      </c>
      <c r="H802" s="27"/>
      <c r="I802" s="55">
        <f t="shared" si="78"/>
        <v>0</v>
      </c>
      <c r="J802" s="34"/>
      <c r="K802" s="34"/>
      <c r="L802" s="78">
        <f t="shared" si="79"/>
        <v>0</v>
      </c>
      <c r="M802" s="28">
        <f t="shared" si="80"/>
        <v>0</v>
      </c>
      <c r="O802" s="28"/>
      <c r="P802" s="28">
        <f t="shared" si="81"/>
        <v>0</v>
      </c>
    </row>
    <row r="803" spans="1:16" x14ac:dyDescent="0.3">
      <c r="A803" s="22">
        <v>47</v>
      </c>
      <c r="B803" s="23">
        <v>1830</v>
      </c>
      <c r="C803" s="24" t="s">
        <v>26</v>
      </c>
      <c r="D803" s="53">
        <f t="shared" si="76"/>
        <v>20226240.669999998</v>
      </c>
      <c r="E803" s="34">
        <v>158882.62000000195</v>
      </c>
      <c r="F803" s="34">
        <v>-56597.29</v>
      </c>
      <c r="G803" s="26">
        <f t="shared" si="77"/>
        <v>20328526</v>
      </c>
      <c r="H803" s="27" t="s">
        <v>98</v>
      </c>
      <c r="I803" s="55">
        <f t="shared" si="78"/>
        <v>-1308558.4499999951</v>
      </c>
      <c r="J803" s="34">
        <v>-1020654.7499999999</v>
      </c>
      <c r="K803" s="34">
        <v>9895.1200000000008</v>
      </c>
      <c r="L803" s="78">
        <f t="shared" si="79"/>
        <v>-2319318.079999995</v>
      </c>
      <c r="M803" s="28">
        <f t="shared" si="80"/>
        <v>18009207.920000006</v>
      </c>
      <c r="O803" s="28">
        <f>[5]Summary!O10</f>
        <v>-505922</v>
      </c>
      <c r="P803" s="28">
        <f t="shared" si="81"/>
        <v>-514732.74999999988</v>
      </c>
    </row>
    <row r="804" spans="1:16" x14ac:dyDescent="0.3">
      <c r="A804" s="22">
        <v>47</v>
      </c>
      <c r="B804" s="23">
        <v>1835</v>
      </c>
      <c r="C804" s="24" t="s">
        <v>27</v>
      </c>
      <c r="D804" s="53">
        <f t="shared" si="76"/>
        <v>15732631.149999999</v>
      </c>
      <c r="E804" s="34">
        <v>168440.10000000149</v>
      </c>
      <c r="F804" s="34">
        <v>-369.25</v>
      </c>
      <c r="G804" s="26">
        <f t="shared" si="77"/>
        <v>15900702</v>
      </c>
      <c r="H804" s="27" t="s">
        <v>98</v>
      </c>
      <c r="I804" s="55">
        <f t="shared" si="78"/>
        <v>-1320470.7500000002</v>
      </c>
      <c r="J804" s="34">
        <v>-896835.42</v>
      </c>
      <c r="K804" s="34">
        <v>136.83000000000001</v>
      </c>
      <c r="L804" s="78">
        <f t="shared" si="79"/>
        <v>-2217169.3400000003</v>
      </c>
      <c r="M804" s="28">
        <f t="shared" si="80"/>
        <v>13683532.66</v>
      </c>
      <c r="O804" s="28">
        <f>[5]Summary!O11</f>
        <v>-440587.39999999851</v>
      </c>
      <c r="P804" s="28">
        <f t="shared" si="81"/>
        <v>-456248.02000000153</v>
      </c>
    </row>
    <row r="805" spans="1:16" x14ac:dyDescent="0.3">
      <c r="A805" s="22">
        <v>47</v>
      </c>
      <c r="B805" s="23">
        <v>1840</v>
      </c>
      <c r="C805" s="24" t="s">
        <v>28</v>
      </c>
      <c r="D805" s="53">
        <f t="shared" si="76"/>
        <v>7000609.1400000006</v>
      </c>
      <c r="E805" s="34">
        <v>28199.859999999404</v>
      </c>
      <c r="F805" s="34">
        <v>0</v>
      </c>
      <c r="G805" s="26">
        <f t="shared" si="77"/>
        <v>7028809</v>
      </c>
      <c r="H805" s="27" t="s">
        <v>98</v>
      </c>
      <c r="I805" s="55">
        <f t="shared" si="78"/>
        <v>-773902.58000000112</v>
      </c>
      <c r="J805" s="34">
        <v>-39802.339999999967</v>
      </c>
      <c r="K805" s="34">
        <v>0</v>
      </c>
      <c r="L805" s="78">
        <f t="shared" si="79"/>
        <v>-813704.92000000109</v>
      </c>
      <c r="M805" s="28">
        <f t="shared" si="80"/>
        <v>6215104.0799999991</v>
      </c>
      <c r="O805" s="28">
        <f>[5]Summary!O12</f>
        <v>124710.43999999948</v>
      </c>
      <c r="P805" s="28">
        <f t="shared" si="81"/>
        <v>-164512.77999999945</v>
      </c>
    </row>
    <row r="806" spans="1:16" x14ac:dyDescent="0.3">
      <c r="A806" s="22">
        <v>47</v>
      </c>
      <c r="B806" s="23">
        <v>1845</v>
      </c>
      <c r="C806" s="24" t="s">
        <v>29</v>
      </c>
      <c r="D806" s="53">
        <f t="shared" si="76"/>
        <v>14998214.98</v>
      </c>
      <c r="E806" s="34">
        <v>83820.359999999549</v>
      </c>
      <c r="F806" s="34">
        <v>-9399.34</v>
      </c>
      <c r="G806" s="26">
        <f t="shared" si="77"/>
        <v>15072636</v>
      </c>
      <c r="H806" s="27" t="s">
        <v>98</v>
      </c>
      <c r="I806" s="55">
        <f t="shared" si="78"/>
        <v>-1865923.9500000074</v>
      </c>
      <c r="J806" s="34">
        <v>-1330397.1899999997</v>
      </c>
      <c r="K806" s="34">
        <v>3841.14</v>
      </c>
      <c r="L806" s="78">
        <f t="shared" si="79"/>
        <v>-3192480.000000007</v>
      </c>
      <c r="M806" s="28">
        <f t="shared" si="80"/>
        <v>11880155.999999993</v>
      </c>
      <c r="O806" s="28">
        <f>[5]Summary!O13</f>
        <v>-679224.02999999933</v>
      </c>
      <c r="P806" s="28">
        <f t="shared" si="81"/>
        <v>-651173.16000000038</v>
      </c>
    </row>
    <row r="807" spans="1:16" x14ac:dyDescent="0.3">
      <c r="A807" s="22">
        <v>47</v>
      </c>
      <c r="B807" s="23">
        <v>1850</v>
      </c>
      <c r="C807" s="24" t="s">
        <v>30</v>
      </c>
      <c r="D807" s="53">
        <f t="shared" si="76"/>
        <v>12721250.609999999</v>
      </c>
      <c r="E807" s="34">
        <v>119145.59999999874</v>
      </c>
      <c r="F807" s="34">
        <v>-79597.210000000006</v>
      </c>
      <c r="G807" s="26">
        <f t="shared" si="77"/>
        <v>12760798.999999998</v>
      </c>
      <c r="H807" s="27"/>
      <c r="I807" s="55">
        <f t="shared" si="78"/>
        <v>-1759424.0800000008</v>
      </c>
      <c r="J807" s="34">
        <v>-725548.12999999977</v>
      </c>
      <c r="K807" s="34">
        <v>17961.07</v>
      </c>
      <c r="L807" s="78">
        <f t="shared" si="79"/>
        <v>-2467011.1400000006</v>
      </c>
      <c r="M807" s="28">
        <f t="shared" si="80"/>
        <v>10293787.859999998</v>
      </c>
      <c r="O807" s="28">
        <f>[5]Summary!O14</f>
        <v>-215662.53000000119</v>
      </c>
      <c r="P807" s="28">
        <f t="shared" si="81"/>
        <v>-509885.59999999858</v>
      </c>
    </row>
    <row r="808" spans="1:16" x14ac:dyDescent="0.3">
      <c r="A808" s="22">
        <v>47</v>
      </c>
      <c r="B808" s="23">
        <v>1855</v>
      </c>
      <c r="C808" s="24" t="s">
        <v>31</v>
      </c>
      <c r="D808" s="53">
        <f t="shared" si="76"/>
        <v>9660118.5</v>
      </c>
      <c r="E808" s="34">
        <v>14275.95</v>
      </c>
      <c r="F808" s="34">
        <v>-119.45</v>
      </c>
      <c r="G808" s="26">
        <f t="shared" si="77"/>
        <v>9674275</v>
      </c>
      <c r="H808" s="27"/>
      <c r="I808" s="55">
        <f t="shared" si="78"/>
        <v>-800692.76999999862</v>
      </c>
      <c r="J808" s="34">
        <v>-1270628.55</v>
      </c>
      <c r="K808" s="34">
        <v>16.690000000000001</v>
      </c>
      <c r="L808" s="78">
        <f t="shared" si="79"/>
        <v>-2071304.6299999987</v>
      </c>
      <c r="M808" s="28">
        <f t="shared" si="80"/>
        <v>7602970.370000001</v>
      </c>
      <c r="O808" s="28">
        <f>[5]Summary!O15</f>
        <v>-842473.14293775056</v>
      </c>
      <c r="P808" s="28">
        <f t="shared" si="81"/>
        <v>-428155.40706224949</v>
      </c>
    </row>
    <row r="809" spans="1:16" x14ac:dyDescent="0.3">
      <c r="A809" s="22">
        <v>47</v>
      </c>
      <c r="B809" s="23">
        <v>1860</v>
      </c>
      <c r="C809" s="24" t="s">
        <v>32</v>
      </c>
      <c r="D809" s="53">
        <f t="shared" si="76"/>
        <v>2035279.4700000002</v>
      </c>
      <c r="E809" s="34">
        <v>92538.530000000028</v>
      </c>
      <c r="F809" s="34"/>
      <c r="G809" s="26">
        <f t="shared" si="77"/>
        <v>2127818</v>
      </c>
      <c r="H809" s="27"/>
      <c r="I809" s="55">
        <f t="shared" si="78"/>
        <v>-504052.79000000044</v>
      </c>
      <c r="J809" s="34">
        <v>135884.97999999998</v>
      </c>
      <c r="K809" s="34"/>
      <c r="L809" s="78">
        <f t="shared" si="79"/>
        <v>-368167.81000000046</v>
      </c>
      <c r="M809" s="28">
        <f t="shared" si="80"/>
        <v>1759650.1899999995</v>
      </c>
      <c r="O809" s="28">
        <f>[5]Summary!O16</f>
        <v>688845</v>
      </c>
      <c r="P809" s="28">
        <f t="shared" si="81"/>
        <v>-552960.02</v>
      </c>
    </row>
    <row r="810" spans="1:16" x14ac:dyDescent="0.3">
      <c r="A810" s="22">
        <v>47</v>
      </c>
      <c r="B810" s="23">
        <v>1860</v>
      </c>
      <c r="C810" s="24" t="s">
        <v>33</v>
      </c>
      <c r="D810" s="53">
        <f t="shared" si="76"/>
        <v>5907032</v>
      </c>
      <c r="E810" s="34">
        <v>0</v>
      </c>
      <c r="F810" s="34">
        <v>-365787</v>
      </c>
      <c r="G810" s="26">
        <f t="shared" si="77"/>
        <v>5541245</v>
      </c>
      <c r="H810" s="27"/>
      <c r="I810" s="55">
        <f t="shared" si="78"/>
        <v>-1971141.7999999998</v>
      </c>
      <c r="J810" s="34">
        <v>5.5800000001772787</v>
      </c>
      <c r="K810" s="34">
        <v>106711</v>
      </c>
      <c r="L810" s="78">
        <f t="shared" si="79"/>
        <v>-1864425.2199999997</v>
      </c>
      <c r="M810" s="28">
        <f t="shared" si="80"/>
        <v>3676819.7800000003</v>
      </c>
      <c r="O810" s="28">
        <v>0</v>
      </c>
      <c r="P810" s="28">
        <f t="shared" si="81"/>
        <v>5.5800000001772787</v>
      </c>
    </row>
    <row r="811" spans="1:16" x14ac:dyDescent="0.3">
      <c r="A811" s="22" t="s">
        <v>19</v>
      </c>
      <c r="B811" s="23">
        <v>1905</v>
      </c>
      <c r="C811" s="24" t="s">
        <v>20</v>
      </c>
      <c r="D811" s="53">
        <f t="shared" si="76"/>
        <v>0</v>
      </c>
      <c r="E811" s="34">
        <v>0</v>
      </c>
      <c r="F811" s="34"/>
      <c r="G811" s="26">
        <f t="shared" si="77"/>
        <v>0</v>
      </c>
      <c r="H811" s="27"/>
      <c r="I811" s="55">
        <f t="shared" si="78"/>
        <v>0</v>
      </c>
      <c r="J811" s="34"/>
      <c r="K811" s="34"/>
      <c r="L811" s="78">
        <f t="shared" si="79"/>
        <v>0</v>
      </c>
      <c r="M811" s="28">
        <f t="shared" si="80"/>
        <v>0</v>
      </c>
      <c r="O811" s="28">
        <v>0</v>
      </c>
      <c r="P811" s="28">
        <f t="shared" si="81"/>
        <v>0</v>
      </c>
    </row>
    <row r="812" spans="1:16" x14ac:dyDescent="0.3">
      <c r="A812" s="22">
        <v>47</v>
      </c>
      <c r="B812" s="23">
        <v>1908</v>
      </c>
      <c r="C812" s="24" t="s">
        <v>34</v>
      </c>
      <c r="D812" s="53">
        <f t="shared" si="76"/>
        <v>209528.65</v>
      </c>
      <c r="E812" s="34">
        <v>0</v>
      </c>
      <c r="F812" s="34">
        <v>-69277.649999999994</v>
      </c>
      <c r="G812" s="26">
        <f t="shared" si="77"/>
        <v>140251</v>
      </c>
      <c r="H812" s="27"/>
      <c r="I812" s="55">
        <f t="shared" si="78"/>
        <v>-36180.26999999996</v>
      </c>
      <c r="J812" s="34">
        <v>11185.039999999999</v>
      </c>
      <c r="K812" s="34">
        <v>8264.35</v>
      </c>
      <c r="L812" s="78">
        <f t="shared" si="79"/>
        <v>-16730.879999999961</v>
      </c>
      <c r="M812" s="28">
        <f t="shared" si="80"/>
        <v>123520.12000000004</v>
      </c>
      <c r="O812" s="28">
        <f>[5]Summary!O23</f>
        <v>15399.10154812393</v>
      </c>
      <c r="P812" s="28">
        <f t="shared" si="81"/>
        <v>-4214.0615481239311</v>
      </c>
    </row>
    <row r="813" spans="1:16" x14ac:dyDescent="0.3">
      <c r="A813" s="22">
        <v>13</v>
      </c>
      <c r="B813" s="23">
        <v>1910</v>
      </c>
      <c r="C813" s="24" t="s">
        <v>22</v>
      </c>
      <c r="D813" s="53">
        <f t="shared" si="76"/>
        <v>1248513.24</v>
      </c>
      <c r="E813" s="34">
        <v>254177.76</v>
      </c>
      <c r="F813" s="34"/>
      <c r="G813" s="26">
        <f t="shared" si="77"/>
        <v>1502691</v>
      </c>
      <c r="H813" s="27"/>
      <c r="I813" s="55">
        <f t="shared" si="78"/>
        <v>-550222.10000000021</v>
      </c>
      <c r="J813" s="34">
        <v>52379.119999999937</v>
      </c>
      <c r="K813" s="34"/>
      <c r="L813" s="78">
        <f t="shared" si="79"/>
        <v>-497842.98000000027</v>
      </c>
      <c r="M813" s="28">
        <f t="shared" si="80"/>
        <v>1004848.0199999998</v>
      </c>
      <c r="O813" s="28">
        <f>[5]Summary!O24</f>
        <v>193859.29999999993</v>
      </c>
      <c r="P813" s="28">
        <f t="shared" si="81"/>
        <v>-141480.18</v>
      </c>
    </row>
    <row r="814" spans="1:16" ht="26.4" x14ac:dyDescent="0.3">
      <c r="A814" s="22">
        <v>8</v>
      </c>
      <c r="B814" s="23">
        <v>1915</v>
      </c>
      <c r="C814" s="24" t="s">
        <v>35</v>
      </c>
      <c r="D814" s="53">
        <f t="shared" si="76"/>
        <v>295233.05</v>
      </c>
      <c r="E814" s="34">
        <v>49273.350000000013</v>
      </c>
      <c r="F814" s="34">
        <v>-16637.400000000001</v>
      </c>
      <c r="G814" s="26">
        <f t="shared" si="77"/>
        <v>327869</v>
      </c>
      <c r="H814" s="27"/>
      <c r="I814" s="55">
        <f t="shared" si="78"/>
        <v>-103326.11</v>
      </c>
      <c r="J814" s="34">
        <v>-32084.070000000014</v>
      </c>
      <c r="K814" s="34">
        <v>16637.400000000001</v>
      </c>
      <c r="L814" s="78">
        <f t="shared" si="79"/>
        <v>-118772.78000000003</v>
      </c>
      <c r="M814" s="28">
        <f t="shared" si="80"/>
        <v>209096.21999999997</v>
      </c>
      <c r="O814" s="28">
        <f>[5]Summary!O25</f>
        <v>-663.39354006102076</v>
      </c>
      <c r="P814" s="28">
        <f t="shared" si="81"/>
        <v>-31420.676459938994</v>
      </c>
    </row>
    <row r="815" spans="1:16" ht="26.4" x14ac:dyDescent="0.3">
      <c r="A815" s="22">
        <v>8</v>
      </c>
      <c r="B815" s="23">
        <v>1915</v>
      </c>
      <c r="C815" s="24" t="s">
        <v>36</v>
      </c>
      <c r="D815" s="53">
        <f t="shared" si="76"/>
        <v>0</v>
      </c>
      <c r="E815" s="34">
        <v>0</v>
      </c>
      <c r="F815" s="34"/>
      <c r="G815" s="26">
        <f t="shared" si="77"/>
        <v>0</v>
      </c>
      <c r="H815" s="27"/>
      <c r="I815" s="55">
        <f t="shared" si="78"/>
        <v>0</v>
      </c>
      <c r="J815" s="34">
        <v>0</v>
      </c>
      <c r="K815" s="34">
        <v>0</v>
      </c>
      <c r="L815" s="78">
        <f t="shared" si="79"/>
        <v>0</v>
      </c>
      <c r="M815" s="28">
        <f t="shared" si="80"/>
        <v>0</v>
      </c>
      <c r="O815" s="28"/>
      <c r="P815" s="28">
        <f t="shared" si="81"/>
        <v>0</v>
      </c>
    </row>
    <row r="816" spans="1:16" x14ac:dyDescent="0.3">
      <c r="A816" s="22">
        <v>10</v>
      </c>
      <c r="B816" s="23">
        <v>1920</v>
      </c>
      <c r="C816" s="24" t="s">
        <v>37</v>
      </c>
      <c r="D816" s="53">
        <f t="shared" si="76"/>
        <v>501909.43000000011</v>
      </c>
      <c r="E816" s="34">
        <v>81332.569999999949</v>
      </c>
      <c r="F816" s="34"/>
      <c r="G816" s="26">
        <f t="shared" si="77"/>
        <v>583242</v>
      </c>
      <c r="H816" s="27"/>
      <c r="I816" s="55">
        <f t="shared" si="78"/>
        <v>-302662.2</v>
      </c>
      <c r="J816" s="34">
        <v>-35548.189999999944</v>
      </c>
      <c r="K816" s="34">
        <v>0</v>
      </c>
      <c r="L816" s="78">
        <f t="shared" si="79"/>
        <v>-338210.38999999996</v>
      </c>
      <c r="M816" s="28">
        <f t="shared" si="80"/>
        <v>245031.61000000004</v>
      </c>
      <c r="O816" s="28">
        <f>[5]Summary!O26</f>
        <v>78925.310000000056</v>
      </c>
      <c r="P816" s="28">
        <f t="shared" si="81"/>
        <v>-114473.5</v>
      </c>
    </row>
    <row r="817" spans="1:16" ht="26.4" x14ac:dyDescent="0.3">
      <c r="A817" s="22">
        <v>45</v>
      </c>
      <c r="B817" s="23">
        <v>1920</v>
      </c>
      <c r="C817" s="24" t="s">
        <v>38</v>
      </c>
      <c r="D817" s="53">
        <f t="shared" si="76"/>
        <v>0</v>
      </c>
      <c r="E817" s="34">
        <v>0</v>
      </c>
      <c r="F817" s="34"/>
      <c r="G817" s="26">
        <f t="shared" si="77"/>
        <v>0</v>
      </c>
      <c r="H817" s="27"/>
      <c r="I817" s="55">
        <f t="shared" si="78"/>
        <v>0</v>
      </c>
      <c r="J817" s="34">
        <v>0</v>
      </c>
      <c r="K817" s="34">
        <v>0</v>
      </c>
      <c r="L817" s="78">
        <f t="shared" si="79"/>
        <v>0</v>
      </c>
      <c r="M817" s="28">
        <f t="shared" si="80"/>
        <v>0</v>
      </c>
      <c r="O817" s="28"/>
      <c r="P817" s="28">
        <f t="shared" si="81"/>
        <v>0</v>
      </c>
    </row>
    <row r="818" spans="1:16" ht="26.4" x14ac:dyDescent="0.3">
      <c r="A818" s="22">
        <v>45.1</v>
      </c>
      <c r="B818" s="23">
        <v>1920</v>
      </c>
      <c r="C818" s="24" t="s">
        <v>39</v>
      </c>
      <c r="D818" s="53">
        <f t="shared" si="76"/>
        <v>0</v>
      </c>
      <c r="E818" s="34">
        <v>0</v>
      </c>
      <c r="F818" s="34"/>
      <c r="G818" s="26">
        <f t="shared" si="77"/>
        <v>0</v>
      </c>
      <c r="H818" s="27"/>
      <c r="I818" s="55">
        <f t="shared" si="78"/>
        <v>0</v>
      </c>
      <c r="J818" s="34">
        <v>0</v>
      </c>
      <c r="K818" s="34">
        <v>0</v>
      </c>
      <c r="L818" s="78">
        <f t="shared" si="79"/>
        <v>0</v>
      </c>
      <c r="M818" s="28">
        <f t="shared" si="80"/>
        <v>0</v>
      </c>
      <c r="O818" s="28"/>
      <c r="P818" s="28">
        <f t="shared" si="81"/>
        <v>0</v>
      </c>
    </row>
    <row r="819" spans="1:16" x14ac:dyDescent="0.3">
      <c r="A819" s="22">
        <v>10</v>
      </c>
      <c r="B819" s="23">
        <v>1930</v>
      </c>
      <c r="C819" s="24" t="s">
        <v>40</v>
      </c>
      <c r="D819" s="53">
        <f t="shared" si="76"/>
        <v>1584860.08</v>
      </c>
      <c r="E819" s="34">
        <v>32375.039999999921</v>
      </c>
      <c r="F819" s="34">
        <v>-311366.12</v>
      </c>
      <c r="G819" s="26">
        <f t="shared" si="77"/>
        <v>1305869</v>
      </c>
      <c r="H819" s="27"/>
      <c r="I819" s="55">
        <f t="shared" si="78"/>
        <v>-866788.75999999989</v>
      </c>
      <c r="J819" s="34">
        <f>-41361.9</f>
        <v>-41361.9</v>
      </c>
      <c r="K819" s="34">
        <v>226749.32</v>
      </c>
      <c r="L819" s="78">
        <f t="shared" si="79"/>
        <v>-681401.33999999985</v>
      </c>
      <c r="M819" s="28">
        <f t="shared" si="80"/>
        <v>624467.66000000015</v>
      </c>
      <c r="O819" s="28">
        <f>[5]Summary!O28</f>
        <v>159054.35027841083</v>
      </c>
      <c r="P819" s="28">
        <f t="shared" si="81"/>
        <v>-200416.25027841082</v>
      </c>
    </row>
    <row r="820" spans="1:16" x14ac:dyDescent="0.3">
      <c r="A820" s="22">
        <v>8</v>
      </c>
      <c r="B820" s="23">
        <v>1935</v>
      </c>
      <c r="C820" s="24" t="s">
        <v>41</v>
      </c>
      <c r="D820" s="53">
        <f t="shared" si="76"/>
        <v>49104.36</v>
      </c>
      <c r="E820" s="34">
        <v>0</v>
      </c>
      <c r="F820" s="34">
        <v>-6346.36</v>
      </c>
      <c r="G820" s="26">
        <f t="shared" si="77"/>
        <v>42758</v>
      </c>
      <c r="H820" s="27"/>
      <c r="I820" s="55">
        <f t="shared" si="78"/>
        <v>-24073.510000000009</v>
      </c>
      <c r="J820" s="34">
        <v>-4970.54</v>
      </c>
      <c r="K820" s="34">
        <v>6346.36</v>
      </c>
      <c r="L820" s="78">
        <f t="shared" si="79"/>
        <v>-22697.69000000001</v>
      </c>
      <c r="M820" s="28">
        <f t="shared" si="80"/>
        <v>20060.30999999999</v>
      </c>
      <c r="O820" s="28">
        <f>[5]Summary!O29</f>
        <v>-680.83961111109966</v>
      </c>
      <c r="P820" s="28">
        <f t="shared" si="81"/>
        <v>-4289.7003888889003</v>
      </c>
    </row>
    <row r="821" spans="1:16" x14ac:dyDescent="0.3">
      <c r="A821" s="22">
        <v>8</v>
      </c>
      <c r="B821" s="23">
        <v>1940</v>
      </c>
      <c r="C821" s="24" t="s">
        <v>42</v>
      </c>
      <c r="D821" s="53">
        <f t="shared" si="76"/>
        <v>198403.19</v>
      </c>
      <c r="E821" s="34">
        <v>24509.32</v>
      </c>
      <c r="F821" s="34">
        <v>-11494.51</v>
      </c>
      <c r="G821" s="26">
        <f t="shared" si="77"/>
        <v>211418</v>
      </c>
      <c r="H821" s="27"/>
      <c r="I821" s="55">
        <f t="shared" si="78"/>
        <v>-96427.139999999985</v>
      </c>
      <c r="J821" s="34">
        <v>-27732.85</v>
      </c>
      <c r="K821" s="34">
        <v>11494.51</v>
      </c>
      <c r="L821" s="78">
        <f t="shared" si="79"/>
        <v>-112665.48</v>
      </c>
      <c r="M821" s="28">
        <f t="shared" si="80"/>
        <v>98752.52</v>
      </c>
      <c r="O821" s="28">
        <f>[5]Summary!O30</f>
        <v>-341.04999999998836</v>
      </c>
      <c r="P821" s="28">
        <f t="shared" si="81"/>
        <v>-27391.80000000001</v>
      </c>
    </row>
    <row r="822" spans="1:16" x14ac:dyDescent="0.3">
      <c r="A822" s="22">
        <v>8</v>
      </c>
      <c r="B822" s="23">
        <v>1945</v>
      </c>
      <c r="C822" s="24" t="s">
        <v>43</v>
      </c>
      <c r="D822" s="53">
        <f t="shared" si="76"/>
        <v>51511.179999999993</v>
      </c>
      <c r="E822" s="34">
        <v>0</v>
      </c>
      <c r="F822" s="34">
        <v>-21255.18</v>
      </c>
      <c r="G822" s="26">
        <f t="shared" si="77"/>
        <v>30255.999999999993</v>
      </c>
      <c r="H822" s="27"/>
      <c r="I822" s="55">
        <f t="shared" si="78"/>
        <v>-24451.87000000001</v>
      </c>
      <c r="J822" s="34">
        <v>-2298.0800000000017</v>
      </c>
      <c r="K822" s="34">
        <v>21255.18</v>
      </c>
      <c r="L822" s="78">
        <f t="shared" si="79"/>
        <v>-5494.7700000000114</v>
      </c>
      <c r="M822" s="28">
        <f t="shared" si="80"/>
        <v>24761.229999999981</v>
      </c>
      <c r="O822" s="28">
        <f>[5]Summary!O31</f>
        <v>740.2117307692024</v>
      </c>
      <c r="P822" s="28">
        <f t="shared" si="81"/>
        <v>-3038.2917307692042</v>
      </c>
    </row>
    <row r="823" spans="1:16" x14ac:dyDescent="0.3">
      <c r="A823" s="22">
        <v>8</v>
      </c>
      <c r="B823" s="23">
        <v>1950</v>
      </c>
      <c r="C823" s="24" t="s">
        <v>44</v>
      </c>
      <c r="D823" s="53">
        <f t="shared" si="76"/>
        <v>0</v>
      </c>
      <c r="E823" s="34">
        <v>0</v>
      </c>
      <c r="F823" s="34"/>
      <c r="G823" s="26">
        <f t="shared" si="77"/>
        <v>0</v>
      </c>
      <c r="H823" s="27"/>
      <c r="I823" s="55">
        <f t="shared" si="78"/>
        <v>0</v>
      </c>
      <c r="J823" s="34">
        <v>0</v>
      </c>
      <c r="K823" s="34"/>
      <c r="L823" s="78">
        <f t="shared" si="79"/>
        <v>0</v>
      </c>
      <c r="M823" s="28">
        <f t="shared" si="80"/>
        <v>0</v>
      </c>
      <c r="O823" s="28"/>
      <c r="P823" s="28">
        <f t="shared" si="81"/>
        <v>0</v>
      </c>
    </row>
    <row r="824" spans="1:16" x14ac:dyDescent="0.3">
      <c r="A824" s="22">
        <v>8</v>
      </c>
      <c r="B824" s="23">
        <v>1955</v>
      </c>
      <c r="C824" s="24" t="s">
        <v>45</v>
      </c>
      <c r="D824" s="53">
        <f t="shared" si="76"/>
        <v>0</v>
      </c>
      <c r="E824" s="34">
        <v>0</v>
      </c>
      <c r="F824" s="34"/>
      <c r="G824" s="26">
        <f t="shared" si="77"/>
        <v>0</v>
      </c>
      <c r="H824" s="27"/>
      <c r="I824" s="55">
        <f t="shared" si="78"/>
        <v>0</v>
      </c>
      <c r="J824" s="34">
        <v>0</v>
      </c>
      <c r="K824" s="34"/>
      <c r="L824" s="78">
        <f t="shared" si="79"/>
        <v>0</v>
      </c>
      <c r="M824" s="28">
        <f t="shared" si="80"/>
        <v>0</v>
      </c>
      <c r="O824" s="28"/>
      <c r="P824" s="28">
        <f t="shared" si="81"/>
        <v>0</v>
      </c>
    </row>
    <row r="825" spans="1:16" ht="26.4" x14ac:dyDescent="0.3">
      <c r="A825" s="22">
        <v>8</v>
      </c>
      <c r="B825" s="23">
        <v>1955</v>
      </c>
      <c r="C825" s="24" t="s">
        <v>46</v>
      </c>
      <c r="D825" s="53">
        <f t="shared" si="76"/>
        <v>0</v>
      </c>
      <c r="E825" s="34">
        <v>0</v>
      </c>
      <c r="F825" s="34"/>
      <c r="G825" s="26">
        <f t="shared" si="77"/>
        <v>0</v>
      </c>
      <c r="H825" s="27"/>
      <c r="I825" s="55">
        <f t="shared" si="78"/>
        <v>0</v>
      </c>
      <c r="J825" s="34">
        <v>0</v>
      </c>
      <c r="K825" s="34"/>
      <c r="L825" s="78">
        <f t="shared" si="79"/>
        <v>0</v>
      </c>
      <c r="M825" s="28">
        <f t="shared" si="80"/>
        <v>0</v>
      </c>
      <c r="O825" s="28"/>
      <c r="P825" s="28">
        <f t="shared" si="81"/>
        <v>0</v>
      </c>
    </row>
    <row r="826" spans="1:16" x14ac:dyDescent="0.3">
      <c r="A826" s="22">
        <v>8</v>
      </c>
      <c r="B826" s="23">
        <v>1960</v>
      </c>
      <c r="C826" s="24" t="s">
        <v>47</v>
      </c>
      <c r="D826" s="53">
        <f t="shared" si="76"/>
        <v>0</v>
      </c>
      <c r="E826" s="34">
        <v>0</v>
      </c>
      <c r="F826" s="34"/>
      <c r="G826" s="26">
        <f t="shared" si="77"/>
        <v>0</v>
      </c>
      <c r="H826" s="27"/>
      <c r="I826" s="55">
        <f t="shared" si="78"/>
        <v>0</v>
      </c>
      <c r="J826" s="34">
        <v>0</v>
      </c>
      <c r="K826" s="34"/>
      <c r="L826" s="78">
        <f t="shared" si="79"/>
        <v>0</v>
      </c>
      <c r="M826" s="28">
        <f t="shared" si="80"/>
        <v>0</v>
      </c>
      <c r="O826" s="28"/>
      <c r="P826" s="28">
        <f t="shared" si="81"/>
        <v>0</v>
      </c>
    </row>
    <row r="827" spans="1:16" ht="26.4" x14ac:dyDescent="0.3">
      <c r="A827" s="31">
        <v>47</v>
      </c>
      <c r="B827" s="23">
        <v>1970</v>
      </c>
      <c r="C827" s="24" t="s">
        <v>48</v>
      </c>
      <c r="D827" s="53">
        <f t="shared" si="76"/>
        <v>0</v>
      </c>
      <c r="E827" s="34">
        <v>0</v>
      </c>
      <c r="F827" s="34"/>
      <c r="G827" s="26">
        <f t="shared" si="77"/>
        <v>0</v>
      </c>
      <c r="H827" s="27"/>
      <c r="I827" s="55">
        <f t="shared" si="78"/>
        <v>0</v>
      </c>
      <c r="J827" s="34">
        <v>0</v>
      </c>
      <c r="K827" s="34"/>
      <c r="L827" s="78">
        <f t="shared" si="79"/>
        <v>0</v>
      </c>
      <c r="M827" s="28">
        <f t="shared" si="80"/>
        <v>0</v>
      </c>
      <c r="O827" s="28"/>
      <c r="P827" s="28">
        <f t="shared" si="81"/>
        <v>0</v>
      </c>
    </row>
    <row r="828" spans="1:16" ht="26.4" x14ac:dyDescent="0.3">
      <c r="A828" s="22">
        <v>47</v>
      </c>
      <c r="B828" s="23">
        <v>1975</v>
      </c>
      <c r="C828" s="24" t="s">
        <v>49</v>
      </c>
      <c r="D828" s="53">
        <f t="shared" si="76"/>
        <v>0</v>
      </c>
      <c r="E828" s="34">
        <v>0</v>
      </c>
      <c r="F828" s="34"/>
      <c r="G828" s="26">
        <f t="shared" si="77"/>
        <v>0</v>
      </c>
      <c r="H828" s="27"/>
      <c r="I828" s="55">
        <f t="shared" si="78"/>
        <v>0</v>
      </c>
      <c r="J828" s="34">
        <v>0</v>
      </c>
      <c r="K828" s="34"/>
      <c r="L828" s="78">
        <f t="shared" si="79"/>
        <v>0</v>
      </c>
      <c r="M828" s="28">
        <f t="shared" si="80"/>
        <v>0</v>
      </c>
      <c r="O828" s="28"/>
      <c r="P828" s="28">
        <f t="shared" si="81"/>
        <v>0</v>
      </c>
    </row>
    <row r="829" spans="1:16" x14ac:dyDescent="0.3">
      <c r="A829" s="22">
        <v>47</v>
      </c>
      <c r="B829" s="23">
        <v>1980</v>
      </c>
      <c r="C829" s="24" t="s">
        <v>50</v>
      </c>
      <c r="D829" s="53">
        <f t="shared" si="76"/>
        <v>86036</v>
      </c>
      <c r="E829" s="34">
        <v>0</v>
      </c>
      <c r="F829" s="34"/>
      <c r="G829" s="26">
        <f t="shared" si="77"/>
        <v>86036</v>
      </c>
      <c r="H829" s="27"/>
      <c r="I829" s="55">
        <f t="shared" si="78"/>
        <v>-59138.810000000005</v>
      </c>
      <c r="J829" s="83">
        <v>27273.82</v>
      </c>
      <c r="K829" s="34"/>
      <c r="L829" s="78">
        <f t="shared" si="79"/>
        <v>-31864.990000000005</v>
      </c>
      <c r="M829" s="28">
        <f t="shared" si="80"/>
        <v>54171.009999999995</v>
      </c>
      <c r="O829" s="28">
        <f>[5]Summary!O17</f>
        <v>33646.288</v>
      </c>
      <c r="P829" s="28">
        <f t="shared" si="81"/>
        <v>-6372.4680000000008</v>
      </c>
    </row>
    <row r="830" spans="1:16" x14ac:dyDescent="0.3">
      <c r="A830" s="22">
        <v>47</v>
      </c>
      <c r="B830" s="23">
        <v>1985</v>
      </c>
      <c r="C830" s="24" t="s">
        <v>51</v>
      </c>
      <c r="D830" s="53">
        <f t="shared" si="76"/>
        <v>0.15000000000145519</v>
      </c>
      <c r="E830" s="34">
        <v>0</v>
      </c>
      <c r="F830" s="34"/>
      <c r="G830" s="26">
        <f t="shared" si="77"/>
        <v>0.15000000000145519</v>
      </c>
      <c r="H830" s="27"/>
      <c r="I830" s="55">
        <f t="shared" si="78"/>
        <v>0</v>
      </c>
      <c r="J830" s="83"/>
      <c r="K830" s="34"/>
      <c r="L830" s="78">
        <f t="shared" si="79"/>
        <v>0</v>
      </c>
      <c r="M830" s="28">
        <f t="shared" si="80"/>
        <v>0.15000000000145519</v>
      </c>
      <c r="O830" s="28"/>
      <c r="P830" s="28">
        <f t="shared" si="81"/>
        <v>0</v>
      </c>
    </row>
    <row r="831" spans="1:16" x14ac:dyDescent="0.3">
      <c r="A831" s="31">
        <v>47</v>
      </c>
      <c r="B831" s="23">
        <v>1990</v>
      </c>
      <c r="C831" s="32" t="s">
        <v>52</v>
      </c>
      <c r="D831" s="53">
        <f t="shared" si="76"/>
        <v>0</v>
      </c>
      <c r="E831" s="34">
        <v>0</v>
      </c>
      <c r="F831" s="34"/>
      <c r="G831" s="26">
        <f t="shared" si="77"/>
        <v>0</v>
      </c>
      <c r="H831" s="27"/>
      <c r="I831" s="55">
        <f t="shared" si="78"/>
        <v>0</v>
      </c>
      <c r="J831" s="83"/>
      <c r="K831" s="34"/>
      <c r="L831" s="78">
        <f t="shared" si="79"/>
        <v>0</v>
      </c>
      <c r="M831" s="28">
        <f t="shared" si="80"/>
        <v>0</v>
      </c>
      <c r="O831" s="28"/>
      <c r="P831" s="28">
        <f t="shared" si="81"/>
        <v>0</v>
      </c>
    </row>
    <row r="832" spans="1:16" x14ac:dyDescent="0.3">
      <c r="A832" s="22">
        <v>47</v>
      </c>
      <c r="B832" s="23">
        <v>1995</v>
      </c>
      <c r="C832" s="24" t="s">
        <v>53</v>
      </c>
      <c r="D832" s="53">
        <f t="shared" si="76"/>
        <v>-33752511</v>
      </c>
      <c r="E832" s="34">
        <v>-79817</v>
      </c>
      <c r="F832" s="34"/>
      <c r="G832" s="26">
        <f t="shared" si="77"/>
        <v>-33832328</v>
      </c>
      <c r="H832" s="27"/>
      <c r="I832" s="55">
        <f t="shared" si="78"/>
        <v>2393604.8800000036</v>
      </c>
      <c r="J832" s="34">
        <f>380516.24+822847.97</f>
        <v>1203364.21</v>
      </c>
      <c r="K832" s="34"/>
      <c r="L832" s="78">
        <f t="shared" si="79"/>
        <v>3596969.0900000036</v>
      </c>
      <c r="M832" s="28">
        <f t="shared" si="80"/>
        <v>-30235358.909999996</v>
      </c>
      <c r="O832" s="28">
        <f>[5]Summary!O20</f>
        <v>380516.0846583955</v>
      </c>
      <c r="P832" s="28">
        <f t="shared" si="81"/>
        <v>822848.12534160446</v>
      </c>
    </row>
    <row r="833" spans="1:18" x14ac:dyDescent="0.3">
      <c r="A833" s="22">
        <v>47</v>
      </c>
      <c r="B833" s="23">
        <v>2440</v>
      </c>
      <c r="C833" s="24" t="s">
        <v>54</v>
      </c>
      <c r="D833" s="53">
        <f t="shared" si="76"/>
        <v>0</v>
      </c>
      <c r="E833" s="34">
        <v>0</v>
      </c>
      <c r="F833" s="34"/>
      <c r="G833" s="26">
        <f t="shared" si="77"/>
        <v>0</v>
      </c>
      <c r="I833" s="55">
        <f t="shared" si="78"/>
        <v>0</v>
      </c>
      <c r="J833" s="83">
        <v>0</v>
      </c>
      <c r="K833" s="34"/>
      <c r="L833" s="78">
        <f t="shared" si="79"/>
        <v>0</v>
      </c>
      <c r="M833" s="28">
        <f t="shared" si="80"/>
        <v>0</v>
      </c>
      <c r="O833" s="28"/>
      <c r="P833" s="28">
        <f t="shared" si="81"/>
        <v>0</v>
      </c>
    </row>
    <row r="834" spans="1:18" x14ac:dyDescent="0.3">
      <c r="A834" s="22">
        <v>47</v>
      </c>
      <c r="B834" s="35">
        <v>1609</v>
      </c>
      <c r="C834" s="36" t="s">
        <v>99</v>
      </c>
      <c r="D834" s="53">
        <v>0</v>
      </c>
      <c r="E834" s="34">
        <v>8180000</v>
      </c>
      <c r="F834" s="34"/>
      <c r="G834" s="26">
        <f t="shared" si="77"/>
        <v>8180000</v>
      </c>
      <c r="H834" t="s">
        <v>98</v>
      </c>
      <c r="I834" s="55">
        <f>L778</f>
        <v>0</v>
      </c>
      <c r="J834" s="83">
        <v>-639645.37</v>
      </c>
      <c r="K834" s="34"/>
      <c r="L834" s="78">
        <f t="shared" si="79"/>
        <v>-639645.37</v>
      </c>
      <c r="M834" s="28">
        <f t="shared" si="80"/>
        <v>7540354.6299999999</v>
      </c>
      <c r="O834" s="28">
        <f>[5]Summary!O8</f>
        <v>0</v>
      </c>
      <c r="P834" s="28">
        <f t="shared" si="81"/>
        <v>-639645.37</v>
      </c>
    </row>
    <row r="835" spans="1:18" x14ac:dyDescent="0.3">
      <c r="A835" s="22"/>
      <c r="B835" s="35"/>
      <c r="C835" s="36" t="s">
        <v>95</v>
      </c>
      <c r="D835" s="53">
        <f>M779</f>
        <v>15115</v>
      </c>
      <c r="E835" s="34">
        <v>1028422</v>
      </c>
      <c r="F835" s="34"/>
      <c r="G835" s="26">
        <f t="shared" si="77"/>
        <v>1043537</v>
      </c>
      <c r="I835" s="55">
        <f>L779</f>
        <v>0</v>
      </c>
      <c r="J835" s="83"/>
      <c r="K835" s="34"/>
      <c r="L835" s="78"/>
      <c r="M835" s="28">
        <f t="shared" si="80"/>
        <v>1043537</v>
      </c>
      <c r="O835" s="28"/>
      <c r="P835" s="28"/>
    </row>
    <row r="836" spans="1:18" x14ac:dyDescent="0.3">
      <c r="A836" s="35"/>
      <c r="B836" s="35"/>
      <c r="C836" s="37" t="s">
        <v>55</v>
      </c>
      <c r="D836" s="38">
        <f>SUM(D795:D835)</f>
        <v>78235320.230000004</v>
      </c>
      <c r="E836" s="38">
        <f>SUM(E795:E835)</f>
        <v>2126293.9400000004</v>
      </c>
      <c r="F836" s="38">
        <f>SUM(F795:F835)</f>
        <v>-1507966.0199999998</v>
      </c>
      <c r="G836" s="38">
        <f>SUM(G795:G835)</f>
        <v>78853648.150000006</v>
      </c>
      <c r="H836" s="77"/>
      <c r="I836" s="38">
        <f>SUM(I795:I835)</f>
        <v>-11859226.329999998</v>
      </c>
      <c r="J836" s="81">
        <f>SUM(J795:J835)</f>
        <v>-4927661.2599999988</v>
      </c>
      <c r="K836" s="38">
        <f>SUM(K795:K835)</f>
        <v>1029028.23</v>
      </c>
      <c r="L836" s="38">
        <f>SUM(L795:L835)</f>
        <v>-15757859.360000001</v>
      </c>
      <c r="M836" s="38">
        <f>SUM(M795:M835)</f>
        <v>63095788.790000014</v>
      </c>
      <c r="O836" s="38">
        <f>SUM(O795:O834)</f>
        <v>-1229807.4289273471</v>
      </c>
      <c r="P836" s="38">
        <f>SUM(P795:P834)</f>
        <v>-3697853.8310726527</v>
      </c>
    </row>
    <row r="837" spans="1:18" ht="38.4" x14ac:dyDescent="0.3">
      <c r="A837" s="35"/>
      <c r="B837" s="35"/>
      <c r="C837" s="39" t="s">
        <v>56</v>
      </c>
      <c r="D837" s="59"/>
      <c r="E837" s="40"/>
      <c r="F837" s="40"/>
      <c r="G837" s="26">
        <f>D837+E837+F837</f>
        <v>0</v>
      </c>
      <c r="I837" s="53">
        <f>L782</f>
        <v>0</v>
      </c>
      <c r="J837" s="40"/>
      <c r="K837" s="40"/>
      <c r="L837" s="26">
        <v>0</v>
      </c>
      <c r="M837" s="28">
        <v>0</v>
      </c>
      <c r="N837" s="30"/>
      <c r="O837" s="46"/>
      <c r="P837" s="46"/>
      <c r="Q837" s="56"/>
      <c r="R837" s="65"/>
    </row>
    <row r="838" spans="1:18" ht="26.4" x14ac:dyDescent="0.3">
      <c r="A838" s="35"/>
      <c r="B838" s="35"/>
      <c r="C838" s="41" t="s">
        <v>57</v>
      </c>
      <c r="D838" s="59"/>
      <c r="E838" s="40"/>
      <c r="F838" s="40"/>
      <c r="G838" s="26">
        <f>D838+E838+F838</f>
        <v>0</v>
      </c>
      <c r="I838" s="26"/>
      <c r="J838" s="40"/>
      <c r="K838" s="40"/>
      <c r="L838" s="26">
        <v>0</v>
      </c>
      <c r="M838" s="28">
        <v>0</v>
      </c>
      <c r="N838" s="30"/>
      <c r="O838" s="46"/>
      <c r="P838" s="46"/>
      <c r="Q838" s="56"/>
    </row>
    <row r="839" spans="1:18" x14ac:dyDescent="0.3">
      <c r="A839" s="35"/>
      <c r="B839" s="35"/>
      <c r="C839" s="37" t="s">
        <v>58</v>
      </c>
      <c r="D839" s="38">
        <f>SUM(D836:D838)</f>
        <v>78235320.230000004</v>
      </c>
      <c r="E839" s="38">
        <f>SUM(E836:E838)</f>
        <v>2126293.9400000004</v>
      </c>
      <c r="F839" s="38">
        <f>SUM(F836:F838)</f>
        <v>-1507966.0199999998</v>
      </c>
      <c r="G839" s="38">
        <f>SUM(G836:G838)</f>
        <v>78853648.150000006</v>
      </c>
      <c r="H839" s="38"/>
      <c r="I839" s="38">
        <f>SUM(I836:I838)</f>
        <v>-11859226.329999998</v>
      </c>
      <c r="J839" s="81">
        <f>SUM(J836:J838)</f>
        <v>-4927661.2599999988</v>
      </c>
      <c r="K839" s="38">
        <f>SUM(K836:K838)</f>
        <v>1029028.23</v>
      </c>
      <c r="L839" s="38">
        <f>SUM(L836:L838)</f>
        <v>-15757859.360000001</v>
      </c>
      <c r="M839" s="38">
        <f>SUM(M836:M838)</f>
        <v>63095788.790000014</v>
      </c>
      <c r="N839" s="49"/>
      <c r="O839" s="49"/>
      <c r="P839" s="56"/>
    </row>
    <row r="840" spans="1:18" x14ac:dyDescent="0.3">
      <c r="A840" s="35"/>
      <c r="B840" s="35"/>
      <c r="C840" s="42" t="s">
        <v>59</v>
      </c>
      <c r="D840" s="43"/>
      <c r="E840" s="43"/>
      <c r="F840" s="43"/>
      <c r="G840" s="43"/>
      <c r="H840" s="43"/>
      <c r="I840" s="44"/>
      <c r="J840" s="40"/>
      <c r="K840" s="6"/>
      <c r="L840" s="45"/>
      <c r="M840" s="46"/>
      <c r="N840" s="46"/>
      <c r="O840" s="46"/>
      <c r="P840" s="56"/>
    </row>
    <row r="841" spans="1:18" x14ac:dyDescent="0.3">
      <c r="A841" s="35"/>
      <c r="B841" s="35"/>
      <c r="C841" s="42" t="s">
        <v>60</v>
      </c>
      <c r="D841" s="43"/>
      <c r="E841" s="43"/>
      <c r="F841" s="43"/>
      <c r="G841" s="43"/>
      <c r="H841" s="43"/>
      <c r="I841" s="44"/>
      <c r="J841" s="38">
        <f>J839+J840</f>
        <v>-4927661.2599999988</v>
      </c>
      <c r="M841" s="46"/>
      <c r="N841" s="46"/>
      <c r="O841" s="46"/>
      <c r="P841" s="56"/>
    </row>
    <row r="842" spans="1:18" x14ac:dyDescent="0.3">
      <c r="D842" s="30"/>
      <c r="I842" s="30"/>
      <c r="R842" s="56"/>
    </row>
    <row r="843" spans="1:18" x14ac:dyDescent="0.3">
      <c r="D843" s="30"/>
      <c r="R843" s="56"/>
    </row>
    <row r="844" spans="1:18" x14ac:dyDescent="0.3">
      <c r="R844" s="56"/>
    </row>
    <row r="845" spans="1:18" x14ac:dyDescent="0.3">
      <c r="R845" s="56"/>
    </row>
    <row r="846" spans="1:18" x14ac:dyDescent="0.3">
      <c r="R846" s="56"/>
    </row>
  </sheetData>
  <mergeCells count="74">
    <mergeCell ref="C840:I840"/>
    <mergeCell ref="C841:I841"/>
    <mergeCell ref="D738:G738"/>
    <mergeCell ref="C784:I784"/>
    <mergeCell ref="C785:I785"/>
    <mergeCell ref="A789:M789"/>
    <mergeCell ref="A790:M790"/>
    <mergeCell ref="D793:G793"/>
    <mergeCell ref="A676:M676"/>
    <mergeCell ref="D681:G681"/>
    <mergeCell ref="C727:I727"/>
    <mergeCell ref="C728:I728"/>
    <mergeCell ref="A734:M734"/>
    <mergeCell ref="A735:M735"/>
    <mergeCell ref="A621:M621"/>
    <mergeCell ref="A622:M622"/>
    <mergeCell ref="D625:G625"/>
    <mergeCell ref="C671:I671"/>
    <mergeCell ref="C672:I672"/>
    <mergeCell ref="A675:M675"/>
    <mergeCell ref="C558:I558"/>
    <mergeCell ref="A561:M561"/>
    <mergeCell ref="A562:M562"/>
    <mergeCell ref="D567:G567"/>
    <mergeCell ref="C613:I613"/>
    <mergeCell ref="C614:I614"/>
    <mergeCell ref="C499:I499"/>
    <mergeCell ref="C500:I500"/>
    <mergeCell ref="A507:M507"/>
    <mergeCell ref="A508:M508"/>
    <mergeCell ref="D511:G511"/>
    <mergeCell ref="C557:I557"/>
    <mergeCell ref="D397:G397"/>
    <mergeCell ref="C443:I443"/>
    <mergeCell ref="C444:I444"/>
    <mergeCell ref="A447:M447"/>
    <mergeCell ref="A448:M448"/>
    <mergeCell ref="D453:G453"/>
    <mergeCell ref="A334:M334"/>
    <mergeCell ref="D339:G339"/>
    <mergeCell ref="C385:I385"/>
    <mergeCell ref="C386:I386"/>
    <mergeCell ref="A393:M393"/>
    <mergeCell ref="A394:M394"/>
    <mergeCell ref="C272:I272"/>
    <mergeCell ref="A279:M279"/>
    <mergeCell ref="A280:M280"/>
    <mergeCell ref="D283:G283"/>
    <mergeCell ref="C329:I329"/>
    <mergeCell ref="C330:I330"/>
    <mergeCell ref="C215:I215"/>
    <mergeCell ref="C216:I216"/>
    <mergeCell ref="A219:M219"/>
    <mergeCell ref="A220:M220"/>
    <mergeCell ref="D225:G225"/>
    <mergeCell ref="C271:I271"/>
    <mergeCell ref="D115:G115"/>
    <mergeCell ref="C161:I161"/>
    <mergeCell ref="C162:I162"/>
    <mergeCell ref="A165:M165"/>
    <mergeCell ref="A166:M166"/>
    <mergeCell ref="D169:G169"/>
    <mergeCell ref="A58:M58"/>
    <mergeCell ref="D61:G61"/>
    <mergeCell ref="C107:I107"/>
    <mergeCell ref="C108:I108"/>
    <mergeCell ref="A111:M111"/>
    <mergeCell ref="A112:M112"/>
    <mergeCell ref="A3:M3"/>
    <mergeCell ref="A4:M4"/>
    <mergeCell ref="D7:G7"/>
    <mergeCell ref="C53:I53"/>
    <mergeCell ref="C54:I54"/>
    <mergeCell ref="A57:M57"/>
  </mergeCells>
  <pageMargins left="0.31496062992125984" right="0" top="0.15748031496062992" bottom="0.55118110236220474" header="0" footer="0"/>
  <pageSetup orientation="landscape" r:id="rId1"/>
  <headerFooter>
    <oddFooter>&amp;R&amp;Z&amp;F
&amp;A</oddFooter>
  </headerFooter>
  <rowBreaks count="7" manualBreakCount="7">
    <brk id="218" max="16383" man="1"/>
    <brk id="278" max="16383" man="1"/>
    <brk id="332" max="16383" man="1"/>
    <brk id="392" max="16383" man="1"/>
    <brk id="446" max="16383" man="1"/>
    <brk id="506" max="16383" man="1"/>
    <brk id="788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SEC 1 (f)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Ann Cooledge</dc:creator>
  <cp:lastModifiedBy>Laurie Ann Cooledge</cp:lastModifiedBy>
  <dcterms:created xsi:type="dcterms:W3CDTF">2020-01-31T15:44:41Z</dcterms:created>
  <dcterms:modified xsi:type="dcterms:W3CDTF">2020-01-31T15:50:46Z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