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H:\2020 IRM\Staff Questions_20200117\"/>
    </mc:Choice>
  </mc:AlternateContent>
  <xr:revisionPtr revIDLastSave="0" documentId="8_{7387A90D-D7ED-45C3-9BA2-AB8F3143AFA6}" xr6:coauthVersionLast="45" xr6:coauthVersionMax="45" xr10:uidLastSave="{00000000-0000-0000-0000-000000000000}"/>
  <bookViews>
    <workbookView xWindow="-120" yWindow="-120" windowWidth="29040" windowHeight="15840" xr2:uid="{9E6A3848-A3BB-4735-95C1-E918AB5D0659}"/>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26" i="1" l="1"/>
  <c r="N26" i="1"/>
  <c r="L26" i="1"/>
  <c r="N28" i="1"/>
  <c r="N27" i="1"/>
  <c r="I28" i="1"/>
  <c r="J27" i="1"/>
  <c r="J26" i="1"/>
  <c r="J23" i="1"/>
  <c r="N22" i="1"/>
  <c r="N23" i="1"/>
  <c r="N24" i="1" s="1"/>
  <c r="N21" i="1"/>
  <c r="M21" i="1"/>
  <c r="L21" i="1"/>
  <c r="J24" i="1"/>
  <c r="I24" i="1"/>
  <c r="J22" i="1"/>
  <c r="I22" i="1"/>
  <c r="H22" i="1"/>
  <c r="J21" i="1"/>
  <c r="I21" i="1"/>
  <c r="H21" i="1"/>
  <c r="H24" i="1" s="1"/>
  <c r="L24" i="1"/>
  <c r="J28" i="1" l="1"/>
  <c r="L28" i="1"/>
  <c r="H26" i="1"/>
  <c r="M24" i="1"/>
  <c r="M28" i="1" s="1"/>
  <c r="I13" i="1"/>
  <c r="H12" i="1"/>
  <c r="J12" i="1" s="1"/>
  <c r="H11" i="1"/>
  <c r="J11" i="1" s="1"/>
  <c r="I9" i="1"/>
  <c r="I15" i="1" s="1"/>
  <c r="H9" i="1"/>
  <c r="J8" i="1"/>
  <c r="I8" i="1"/>
  <c r="H8" i="1"/>
  <c r="J7" i="1"/>
  <c r="J9" i="1" s="1"/>
  <c r="H7" i="1"/>
  <c r="I7" i="1"/>
  <c r="H28" i="1" l="1"/>
  <c r="J13" i="1"/>
  <c r="J15" i="1"/>
  <c r="H13" i="1"/>
  <c r="H15" i="1" s="1"/>
  <c r="B38" i="1" l="1"/>
  <c r="B37" i="1"/>
  <c r="B35" i="1"/>
  <c r="B33" i="1"/>
  <c r="B32" i="1"/>
  <c r="B31" i="1"/>
  <c r="B30" i="1"/>
  <c r="B29" i="1"/>
  <c r="C15" i="1"/>
  <c r="D15" i="1" s="1"/>
  <c r="C14" i="1"/>
  <c r="D14" i="1" s="1"/>
  <c r="C9" i="1"/>
  <c r="B9" i="1"/>
  <c r="D9" i="1" s="1"/>
  <c r="D6" i="1"/>
  <c r="C5" i="1"/>
  <c r="C7" i="1" s="1"/>
  <c r="C11" i="1" s="1"/>
  <c r="B5" i="1"/>
  <c r="D5" i="1" l="1"/>
  <c r="B7" i="1"/>
  <c r="D7" i="1" s="1"/>
  <c r="D11" i="1" s="1"/>
  <c r="D16" i="1" s="1"/>
  <c r="C16" i="1"/>
  <c r="B11" i="1" l="1"/>
  <c r="B16" i="1" s="1"/>
</calcChain>
</file>

<file path=xl/sharedStrings.xml><?xml version="1.0" encoding="utf-8"?>
<sst xmlns="http://schemas.openxmlformats.org/spreadsheetml/2006/main" count="66" uniqueCount="53">
  <si>
    <t>2017 COS Approved Dispositions</t>
  </si>
  <si>
    <t>Group 1 Excluding GA</t>
  </si>
  <si>
    <t>Principal</t>
  </si>
  <si>
    <t>Interest</t>
  </si>
  <si>
    <t>Total</t>
  </si>
  <si>
    <t>GA</t>
  </si>
  <si>
    <t>Total Group 1</t>
  </si>
  <si>
    <t>Group 2</t>
  </si>
  <si>
    <t>Total Variances for Disposition</t>
  </si>
  <si>
    <t>Reallocation between Principal and Interest</t>
  </si>
  <si>
    <t>Account 1595 (2013)</t>
  </si>
  <si>
    <t>Account 1595 (2014)</t>
  </si>
  <si>
    <t>*This matches the 2017 COS Decision</t>
  </si>
  <si>
    <t>*This matches the 2017 COS Decision in total but includes the reallocation between principal and interest</t>
  </si>
  <si>
    <t>DVA Continuity Schedule Reference</t>
  </si>
  <si>
    <t>AU35</t>
  </si>
  <si>
    <t>AZ35</t>
  </si>
  <si>
    <t>Note:  The difference between the total settlement in the 2017 COS and the DVA continuity schedule is Group 2 balances which are not represented on the DVA Continuity Schedule.</t>
  </si>
  <si>
    <t>Carrying Charges Approved for Disposition</t>
  </si>
  <si>
    <t>Reallocation 1595 (2013)</t>
  </si>
  <si>
    <t>Reallocation 1595 (2014)</t>
  </si>
  <si>
    <t>Total Group 1 Excluding GA</t>
  </si>
  <si>
    <t>Total Group 1 &amp; 2 Exluding GA</t>
  </si>
  <si>
    <t>2017 Rate Rider Amounts Paid/Collected</t>
  </si>
  <si>
    <t>2018 Rate Rider Amount Paid/Collected</t>
  </si>
  <si>
    <t>Balance at end of Rate Rider</t>
  </si>
  <si>
    <t>*This matches the 1595 (2017) Workform carrying charges</t>
  </si>
  <si>
    <t>Principal Approved</t>
  </si>
  <si>
    <t>2017 Rate Riders</t>
  </si>
  <si>
    <t>Total Principal</t>
  </si>
  <si>
    <t>Total Interest</t>
  </si>
  <si>
    <t>Carrying Charges in 2017 on prinipal balance</t>
  </si>
  <si>
    <t>DVA Reference</t>
  </si>
  <si>
    <t>AT35</t>
  </si>
  <si>
    <t>AY35</t>
  </si>
  <si>
    <t>Balance December 31, 2017</t>
  </si>
  <si>
    <t>2018 Rate Riders</t>
  </si>
  <si>
    <t>Carrying Charges in 2018 on prinipal balance</t>
  </si>
  <si>
    <t>Principal (excluding GA)</t>
  </si>
  <si>
    <t>Principal GA</t>
  </si>
  <si>
    <t>Interest (Excluding GA)</t>
  </si>
  <si>
    <t>Interest GA</t>
  </si>
  <si>
    <t>AW35</t>
  </si>
  <si>
    <t>BB35</t>
  </si>
  <si>
    <t>BD35</t>
  </si>
  <si>
    <t>BI35</t>
  </si>
  <si>
    <t>BG35</t>
  </si>
  <si>
    <t>BL35</t>
  </si>
  <si>
    <t>*Rate Rider recoveries were applied against the approved principal balances first.  Once the full principal balance was recovered it was applied against the approved interest balances.  If rate riders exceeded both the approved principal and approved interest, the remaining rate rider amount was applied against principal. This was the case with the 1595 (2017) GA rate rider.</t>
  </si>
  <si>
    <t>1.     1595 (2017)</t>
  </si>
  <si>
    <t>2.     1595 (2017) Workform</t>
  </si>
  <si>
    <t>3.     Summary of Rate Rider Payments/Recoveries for 1595 (2017)</t>
  </si>
  <si>
    <t>4.     Allocation of Rate Riders on DVA Continuity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</si>
</sst>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_-;\-* #,##0.0_-;_-* &quot;-&quot;??_-;_-@_-"/>
    <numFmt numFmtId="165" formatCode="_-* #,##0_-;\-* #,##0_-;_-* &quot;-&quot;??_-;_-@_-"/>
  </numFmts>
  <fonts count="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4"/>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FF"/>
        <bgColor indexed="64"/>
      </patternFill>
    </fill>
  </fills>
  <borders count="7">
    <border>
      <left/>
      <right/>
      <top/>
      <bottom/>
      <diagonal/>
    </border>
    <border>
      <left/>
      <right/>
      <top style="thin">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bottom style="double">
        <color indexed="64"/>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47">
    <xf numFmtId="0" fontId="0" fillId="0" borderId="0" xfId="0"/>
    <xf numFmtId="0" fontId="0" fillId="0" borderId="0" xfId="0" applyAlignment="1">
      <alignment horizontal="left" indent="1"/>
    </xf>
    <xf numFmtId="43" fontId="0" fillId="0" borderId="0" xfId="1" applyFont="1"/>
    <xf numFmtId="164" fontId="0" fillId="0" borderId="0" xfId="1" applyNumberFormat="1" applyFont="1"/>
    <xf numFmtId="165" fontId="0" fillId="0" borderId="0" xfId="1" applyNumberFormat="1" applyFont="1"/>
    <xf numFmtId="165" fontId="0" fillId="0" borderId="2" xfId="1" applyNumberFormat="1" applyFont="1" applyBorder="1"/>
    <xf numFmtId="165" fontId="0" fillId="0" borderId="0" xfId="1" applyNumberFormat="1" applyFont="1" applyBorder="1"/>
    <xf numFmtId="165" fontId="0" fillId="0" borderId="3" xfId="1" applyNumberFormat="1" applyFont="1" applyBorder="1"/>
    <xf numFmtId="0" fontId="3" fillId="0" borderId="0" xfId="0" applyFont="1" applyAlignment="1">
      <alignment horizontal="center"/>
    </xf>
    <xf numFmtId="0" fontId="3" fillId="0" borderId="0" xfId="0" applyFont="1"/>
    <xf numFmtId="165" fontId="3" fillId="0" borderId="3" xfId="1" applyNumberFormat="1" applyFont="1" applyBorder="1"/>
    <xf numFmtId="0" fontId="3" fillId="0" borderId="0" xfId="0" applyFont="1" applyAlignment="1"/>
    <xf numFmtId="165" fontId="2" fillId="0" borderId="0" xfId="1" applyNumberFormat="1" applyFont="1"/>
    <xf numFmtId="165" fontId="3" fillId="2" borderId="3" xfId="1" applyNumberFormat="1" applyFont="1" applyFill="1" applyBorder="1"/>
    <xf numFmtId="165" fontId="2" fillId="0" borderId="0" xfId="1" applyNumberFormat="1" applyFont="1" applyAlignment="1">
      <alignment horizontal="left" wrapText="1"/>
    </xf>
    <xf numFmtId="0" fontId="0" fillId="0" borderId="0" xfId="0" applyAlignment="1">
      <alignment horizontal="left" wrapText="1"/>
    </xf>
    <xf numFmtId="0" fontId="2" fillId="0" borderId="0" xfId="0" applyFont="1"/>
    <xf numFmtId="0" fontId="4" fillId="0" borderId="0" xfId="0" applyFont="1"/>
    <xf numFmtId="165" fontId="4" fillId="2" borderId="0" xfId="1" applyNumberFormat="1" applyFont="1" applyFill="1" applyAlignment="1">
      <alignment horizontal="center"/>
    </xf>
    <xf numFmtId="0" fontId="0" fillId="0" borderId="4" xfId="0" applyBorder="1"/>
    <xf numFmtId="165" fontId="0" fillId="0" borderId="4" xfId="1" applyNumberFormat="1" applyFont="1" applyBorder="1"/>
    <xf numFmtId="0" fontId="0" fillId="0" borderId="0" xfId="0" applyAlignment="1">
      <alignment horizontal="center" wrapText="1"/>
    </xf>
    <xf numFmtId="0" fontId="3" fillId="0" borderId="0" xfId="0" applyFont="1" applyAlignment="1">
      <alignment horizontal="center" wrapText="1"/>
    </xf>
    <xf numFmtId="165" fontId="0" fillId="0" borderId="0" xfId="0" applyNumberFormat="1"/>
    <xf numFmtId="165" fontId="0" fillId="0" borderId="3" xfId="0" applyNumberFormat="1" applyBorder="1"/>
    <xf numFmtId="0" fontId="0" fillId="0" borderId="0" xfId="0" applyBorder="1"/>
    <xf numFmtId="165" fontId="3" fillId="0" borderId="1" xfId="1" applyNumberFormat="1" applyFont="1" applyBorder="1"/>
    <xf numFmtId="165" fontId="3" fillId="0" borderId="5" xfId="1" applyNumberFormat="1" applyFont="1" applyBorder="1"/>
    <xf numFmtId="165" fontId="3" fillId="2" borderId="2" xfId="1" applyNumberFormat="1" applyFont="1" applyFill="1" applyBorder="1"/>
    <xf numFmtId="0" fontId="3" fillId="0" borderId="0" xfId="0" applyFont="1" applyBorder="1"/>
    <xf numFmtId="165" fontId="3" fillId="0" borderId="0" xfId="1" applyNumberFormat="1" applyFont="1" applyAlignment="1">
      <alignment horizontal="center" wrapText="1"/>
    </xf>
    <xf numFmtId="165" fontId="4" fillId="0" borderId="0" xfId="1" applyNumberFormat="1" applyFont="1" applyAlignment="1">
      <alignment horizontal="center" wrapText="1"/>
    </xf>
    <xf numFmtId="0" fontId="2" fillId="0" borderId="0" xfId="0" applyFont="1" applyAlignment="1">
      <alignment horizontal="center"/>
    </xf>
    <xf numFmtId="0" fontId="3" fillId="3" borderId="0" xfId="0" applyFont="1" applyFill="1" applyAlignment="1">
      <alignment horizontal="center" wrapText="1"/>
    </xf>
    <xf numFmtId="165" fontId="3" fillId="3" borderId="0" xfId="0" applyNumberFormat="1" applyFont="1" applyFill="1"/>
    <xf numFmtId="165" fontId="3" fillId="3" borderId="2" xfId="1" applyNumberFormat="1" applyFont="1" applyFill="1" applyBorder="1"/>
    <xf numFmtId="0" fontId="0" fillId="3" borderId="0" xfId="0" applyFill="1"/>
    <xf numFmtId="165" fontId="3" fillId="3" borderId="0" xfId="1" applyNumberFormat="1" applyFont="1" applyFill="1"/>
    <xf numFmtId="165" fontId="3" fillId="3" borderId="6" xfId="1" applyNumberFormat="1" applyFont="1" applyFill="1" applyBorder="1"/>
    <xf numFmtId="165" fontId="3" fillId="3" borderId="3" xfId="1" applyNumberFormat="1" applyFont="1" applyFill="1" applyBorder="1"/>
    <xf numFmtId="165" fontId="0" fillId="4" borderId="0" xfId="1" applyNumberFormat="1" applyFont="1" applyFill="1"/>
    <xf numFmtId="165" fontId="0" fillId="5" borderId="0" xfId="1" applyNumberFormat="1" applyFont="1" applyFill="1"/>
    <xf numFmtId="165" fontId="0" fillId="5" borderId="0" xfId="0" applyNumberFormat="1" applyFill="1"/>
    <xf numFmtId="165" fontId="0" fillId="6" borderId="0" xfId="1" applyNumberFormat="1" applyFont="1" applyFill="1"/>
    <xf numFmtId="165" fontId="0" fillId="7" borderId="0" xfId="0" applyNumberFormat="1" applyFill="1"/>
    <xf numFmtId="165" fontId="0" fillId="7" borderId="0" xfId="1" applyNumberFormat="1" applyFont="1" applyFill="1"/>
    <xf numFmtId="0" fontId="5" fillId="0" borderId="0" xfId="0" applyFont="1" applyAlignment="1"/>
  </cellXfs>
  <cellStyles count="2">
    <cellStyle name="Comma" xfId="1" builtinId="3"/>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5176-0BD2-4363-BAB7-1E0129BAA659}">
  <dimension ref="A1:O38"/>
  <sheetViews>
    <sheetView tabSelected="1" workbookViewId="0">
      <selection activeCell="G20" sqref="G20"/>
    </sheetView>
  </sheetViews>
  <sheetFormatPr defaultRowHeight="15" x14ac:dyDescent="0.25"/>
  <cols>
    <col min="1" max="1" width="40.7109375" bestFit="1" customWidth="1"/>
    <col min="2" max="2" width="11.5703125" customWidth="1"/>
    <col min="3" max="3" width="10.5703125" customWidth="1"/>
    <col min="4" max="4" width="11.5703125" customWidth="1"/>
    <col min="5" max="5" width="48.28515625" customWidth="1"/>
    <col min="7" max="7" width="42.85546875" customWidth="1"/>
    <col min="8" max="8" width="22.7109375" bestFit="1" customWidth="1"/>
    <col min="9" max="9" width="13.7109375" customWidth="1"/>
    <col min="10" max="10" width="11.5703125" bestFit="1" customWidth="1"/>
    <col min="11" max="11" width="11.42578125" customWidth="1"/>
    <col min="12" max="12" width="10.85546875" customWidth="1"/>
    <col min="15" max="15" width="10.85546875" customWidth="1"/>
  </cols>
  <sheetData>
    <row r="1" spans="1:14" ht="18.75" x14ac:dyDescent="0.3">
      <c r="A1" s="46" t="s">
        <v>49</v>
      </c>
      <c r="B1" s="11"/>
      <c r="C1" s="11"/>
      <c r="D1" s="11"/>
      <c r="G1" s="46" t="s">
        <v>51</v>
      </c>
    </row>
    <row r="2" spans="1:14" x14ac:dyDescent="0.25">
      <c r="K2" s="21"/>
      <c r="L2" s="21"/>
      <c r="M2" s="21"/>
    </row>
    <row r="3" spans="1:14" x14ac:dyDescent="0.25">
      <c r="B3" s="8" t="s">
        <v>2</v>
      </c>
      <c r="C3" s="8" t="s">
        <v>3</v>
      </c>
      <c r="D3" s="8" t="s">
        <v>4</v>
      </c>
    </row>
    <row r="4" spans="1:14" ht="30" x14ac:dyDescent="0.25">
      <c r="A4" t="s">
        <v>0</v>
      </c>
      <c r="H4" s="22" t="s">
        <v>22</v>
      </c>
      <c r="I4" s="22" t="s">
        <v>5</v>
      </c>
      <c r="J4" s="22" t="s">
        <v>4</v>
      </c>
      <c r="K4" s="2"/>
      <c r="L4" s="2"/>
      <c r="M4" s="2"/>
      <c r="N4" s="2"/>
    </row>
    <row r="5" spans="1:14" x14ac:dyDescent="0.25">
      <c r="A5" s="1" t="s">
        <v>1</v>
      </c>
      <c r="B5" s="4">
        <f>-2118-824851+99240-148772-70493+340951+30025-58565</f>
        <v>-634583</v>
      </c>
      <c r="C5" s="4">
        <f>-62-16335+1456-3541-1633+7311+5850-6068</f>
        <v>-13022</v>
      </c>
      <c r="D5" s="4">
        <f>+B5+C5</f>
        <v>-647605</v>
      </c>
      <c r="E5" s="4"/>
      <c r="K5" s="4"/>
      <c r="L5" s="4"/>
      <c r="M5" s="2"/>
      <c r="N5" s="2"/>
    </row>
    <row r="6" spans="1:14" x14ac:dyDescent="0.25">
      <c r="A6" s="1" t="s">
        <v>5</v>
      </c>
      <c r="B6" s="4">
        <v>309394</v>
      </c>
      <c r="C6" s="4">
        <v>4410</v>
      </c>
      <c r="D6" s="4">
        <f t="shared" ref="D6:D7" si="0">+B6+C6</f>
        <v>313804</v>
      </c>
      <c r="E6" s="4"/>
      <c r="G6" t="s">
        <v>0</v>
      </c>
      <c r="K6" s="4"/>
      <c r="L6" s="4"/>
      <c r="M6" s="2"/>
      <c r="N6" s="2"/>
    </row>
    <row r="7" spans="1:14" x14ac:dyDescent="0.25">
      <c r="A7" t="s">
        <v>6</v>
      </c>
      <c r="B7" s="5">
        <f>+B5+B6</f>
        <v>-325189</v>
      </c>
      <c r="C7" s="5">
        <f>+C5+C6</f>
        <v>-8612</v>
      </c>
      <c r="D7" s="5">
        <f t="shared" si="0"/>
        <v>-333801</v>
      </c>
      <c r="E7" s="4"/>
      <c r="G7" s="1" t="s">
        <v>2</v>
      </c>
      <c r="H7" s="4">
        <f>B16-B6</f>
        <v>-453397</v>
      </c>
      <c r="I7" s="4">
        <f>B6</f>
        <v>309394</v>
      </c>
      <c r="J7" s="4">
        <f>+H7+I7</f>
        <v>-144003</v>
      </c>
      <c r="K7" s="4"/>
      <c r="L7" s="4"/>
      <c r="M7" s="2"/>
      <c r="N7" s="2"/>
    </row>
    <row r="8" spans="1:14" x14ac:dyDescent="0.25">
      <c r="B8" s="6"/>
      <c r="C8" s="6"/>
      <c r="D8" s="6"/>
      <c r="E8" s="6"/>
      <c r="G8" s="1" t="s">
        <v>3</v>
      </c>
      <c r="H8" s="4">
        <f>C16-C6</f>
        <v>-49112</v>
      </c>
      <c r="I8" s="4">
        <f>C6</f>
        <v>4410</v>
      </c>
      <c r="J8" s="4">
        <f>+H8+I8</f>
        <v>-44702</v>
      </c>
      <c r="K8" s="4"/>
      <c r="L8" s="4"/>
      <c r="M8" s="2"/>
      <c r="N8" s="2"/>
    </row>
    <row r="9" spans="1:14" x14ac:dyDescent="0.25">
      <c r="A9" t="s">
        <v>7</v>
      </c>
      <c r="B9" s="4">
        <f>26015+22705+13796+81786</f>
        <v>144302</v>
      </c>
      <c r="C9" s="4">
        <f>388+406</f>
        <v>794</v>
      </c>
      <c r="D9" s="4">
        <f>+B9+C9</f>
        <v>145096</v>
      </c>
      <c r="E9" s="4"/>
      <c r="H9" s="26">
        <f>+H7+H8</f>
        <v>-502509</v>
      </c>
      <c r="I9" s="26">
        <f>+I7+I8</f>
        <v>313804</v>
      </c>
      <c r="J9" s="26">
        <f>+J7+J8</f>
        <v>-188705</v>
      </c>
      <c r="K9" s="4"/>
      <c r="L9" s="4"/>
      <c r="M9" s="2"/>
      <c r="N9" s="2"/>
    </row>
    <row r="10" spans="1:14" x14ac:dyDescent="0.25">
      <c r="B10" s="4"/>
      <c r="C10" s="4"/>
      <c r="D10" s="4"/>
      <c r="E10" s="4"/>
      <c r="H10" s="4"/>
      <c r="I10" s="4"/>
      <c r="J10" s="4"/>
      <c r="K10" s="4"/>
      <c r="L10" s="4"/>
      <c r="M10" s="2"/>
      <c r="N10" s="2"/>
    </row>
    <row r="11" spans="1:14" ht="15.75" thickBot="1" x14ac:dyDescent="0.3">
      <c r="A11" s="9" t="s">
        <v>8</v>
      </c>
      <c r="B11" s="10">
        <f>+B7+B9</f>
        <v>-180887</v>
      </c>
      <c r="C11" s="10">
        <f t="shared" ref="C11:D11" si="1">+C7+C9</f>
        <v>-7818</v>
      </c>
      <c r="D11" s="10">
        <f t="shared" si="1"/>
        <v>-188705</v>
      </c>
      <c r="E11" s="12" t="s">
        <v>12</v>
      </c>
      <c r="G11" t="s">
        <v>23</v>
      </c>
      <c r="H11" s="40">
        <f>103330.98-I11</f>
        <v>316116.75</v>
      </c>
      <c r="I11" s="41">
        <v>-212785.77</v>
      </c>
      <c r="J11" s="4">
        <f>+H11+I11</f>
        <v>103330.98000000001</v>
      </c>
      <c r="K11" s="4"/>
      <c r="L11" s="4"/>
      <c r="M11" s="2"/>
      <c r="N11" s="2"/>
    </row>
    <row r="12" spans="1:14" ht="15.75" thickTop="1" x14ac:dyDescent="0.25">
      <c r="B12" s="4"/>
      <c r="C12" s="4"/>
      <c r="D12" s="4"/>
      <c r="E12" s="4"/>
      <c r="G12" t="s">
        <v>24</v>
      </c>
      <c r="H12" s="43">
        <f>61899.75-I12</f>
        <v>166721.15</v>
      </c>
      <c r="I12" s="45">
        <v>-104821.4</v>
      </c>
      <c r="J12" s="4">
        <f>+H12+I12</f>
        <v>61899.75</v>
      </c>
      <c r="K12" s="4"/>
      <c r="L12" s="4"/>
      <c r="M12" s="2"/>
      <c r="N12" s="2"/>
    </row>
    <row r="13" spans="1:14" x14ac:dyDescent="0.25">
      <c r="A13" s="9" t="s">
        <v>9</v>
      </c>
      <c r="B13" s="4"/>
      <c r="C13" s="4"/>
      <c r="D13" s="4"/>
      <c r="E13" s="4"/>
      <c r="H13" s="26">
        <f>+H11+H12</f>
        <v>482837.9</v>
      </c>
      <c r="I13" s="26">
        <f t="shared" ref="I13:J13" si="2">+I11+I12</f>
        <v>-317607.17</v>
      </c>
      <c r="J13" s="26">
        <f t="shared" si="2"/>
        <v>165230.73000000001</v>
      </c>
      <c r="K13" s="4"/>
      <c r="L13" s="4"/>
      <c r="M13" s="2"/>
      <c r="N13" s="2"/>
    </row>
    <row r="14" spans="1:14" x14ac:dyDescent="0.25">
      <c r="A14" s="1" t="s">
        <v>10</v>
      </c>
      <c r="B14" s="4">
        <v>376</v>
      </c>
      <c r="C14" s="4">
        <f>-B14</f>
        <v>-376</v>
      </c>
      <c r="D14" s="4">
        <f>+B14+C14</f>
        <v>0</v>
      </c>
      <c r="E14" s="4"/>
      <c r="H14" s="4"/>
      <c r="I14" s="4"/>
      <c r="J14" s="4"/>
      <c r="K14" s="4"/>
      <c r="L14" s="4"/>
      <c r="M14" s="2"/>
      <c r="N14" s="2"/>
    </row>
    <row r="15" spans="1:14" ht="15.75" thickBot="1" x14ac:dyDescent="0.3">
      <c r="A15" s="1" t="s">
        <v>11</v>
      </c>
      <c r="B15" s="4">
        <v>36508</v>
      </c>
      <c r="C15" s="4">
        <f>-B15</f>
        <v>-36508</v>
      </c>
      <c r="D15" s="4">
        <f>+B15+C15</f>
        <v>0</v>
      </c>
      <c r="E15" s="4"/>
      <c r="G15" s="29" t="s">
        <v>25</v>
      </c>
      <c r="H15" s="27">
        <f>+H9+H13</f>
        <v>-19671.099999999977</v>
      </c>
      <c r="I15" s="27">
        <f t="shared" ref="I15:J15" si="3">+I9+I13</f>
        <v>-3803.1699999999837</v>
      </c>
      <c r="J15" s="27">
        <f t="shared" si="3"/>
        <v>-23474.26999999999</v>
      </c>
      <c r="K15" s="4"/>
      <c r="L15" s="4"/>
      <c r="M15" s="2"/>
      <c r="N15" s="2"/>
    </row>
    <row r="16" spans="1:14" ht="21.75" customHeight="1" thickTop="1" thickBot="1" x14ac:dyDescent="0.3">
      <c r="B16" s="13">
        <f>SUM(B11:B15)</f>
        <v>-144003</v>
      </c>
      <c r="C16" s="13">
        <f t="shared" ref="C16:D16" si="4">SUM(C11:C15)</f>
        <v>-44702</v>
      </c>
      <c r="D16" s="10">
        <f t="shared" si="4"/>
        <v>-188705</v>
      </c>
      <c r="E16" s="14" t="s">
        <v>13</v>
      </c>
      <c r="G16" s="25"/>
      <c r="H16" s="4"/>
      <c r="I16" s="4"/>
      <c r="J16" s="4"/>
      <c r="K16" s="4"/>
      <c r="L16" s="4"/>
      <c r="M16" s="2"/>
      <c r="N16" s="2"/>
    </row>
    <row r="17" spans="1:15" ht="20.25" customHeight="1" thickTop="1" x14ac:dyDescent="0.25">
      <c r="A17" s="17" t="s">
        <v>14</v>
      </c>
      <c r="B17" s="18" t="s">
        <v>15</v>
      </c>
      <c r="C17" s="18" t="s">
        <v>16</v>
      </c>
      <c r="D17" s="4"/>
      <c r="E17" s="14"/>
      <c r="H17" s="4"/>
      <c r="I17" s="4"/>
      <c r="J17" s="4"/>
      <c r="K17" s="4"/>
      <c r="L17" s="4"/>
      <c r="M17" s="2"/>
      <c r="N17" s="2"/>
    </row>
    <row r="18" spans="1:15" ht="18.75" x14ac:dyDescent="0.3">
      <c r="B18" s="4"/>
      <c r="C18" s="4"/>
      <c r="D18" s="4"/>
      <c r="E18" s="4"/>
      <c r="G18" s="46" t="s">
        <v>52</v>
      </c>
      <c r="H18" s="4"/>
      <c r="I18" s="4"/>
      <c r="J18" s="4"/>
      <c r="K18" s="4"/>
      <c r="L18" s="4"/>
    </row>
    <row r="19" spans="1:15" x14ac:dyDescent="0.25">
      <c r="B19" s="4"/>
      <c r="C19" s="4"/>
      <c r="D19" s="4"/>
      <c r="E19" s="4"/>
      <c r="H19" s="4"/>
      <c r="I19" s="4"/>
      <c r="J19" s="4"/>
      <c r="K19" s="4"/>
      <c r="L19" s="4"/>
    </row>
    <row r="20" spans="1:15" ht="45" x14ac:dyDescent="0.25">
      <c r="A20" s="15" t="s">
        <v>17</v>
      </c>
      <c r="B20" s="15"/>
      <c r="C20" s="15"/>
      <c r="D20" s="15"/>
      <c r="E20" s="15"/>
      <c r="H20" s="22" t="s">
        <v>38</v>
      </c>
      <c r="I20" s="22" t="s">
        <v>39</v>
      </c>
      <c r="J20" s="33" t="s">
        <v>29</v>
      </c>
      <c r="K20" s="31" t="s">
        <v>32</v>
      </c>
      <c r="L20" s="30" t="s">
        <v>40</v>
      </c>
      <c r="M20" s="22" t="s">
        <v>41</v>
      </c>
      <c r="N20" s="33" t="s">
        <v>30</v>
      </c>
      <c r="O20" s="31" t="s">
        <v>32</v>
      </c>
    </row>
    <row r="21" spans="1:15" x14ac:dyDescent="0.25">
      <c r="A21" s="15"/>
      <c r="B21" s="15"/>
      <c r="C21" s="15"/>
      <c r="D21" s="15"/>
      <c r="E21" s="15"/>
      <c r="G21" t="s">
        <v>27</v>
      </c>
      <c r="H21" s="4">
        <f>H7</f>
        <v>-453397</v>
      </c>
      <c r="I21" s="23">
        <f>I7</f>
        <v>309394</v>
      </c>
      <c r="J21" s="34">
        <f>+H21+I21</f>
        <v>-144003</v>
      </c>
      <c r="K21" s="32" t="s">
        <v>15</v>
      </c>
      <c r="L21" s="4">
        <f>H8</f>
        <v>-49112</v>
      </c>
      <c r="M21" s="4">
        <f>I8</f>
        <v>4410</v>
      </c>
      <c r="N21" s="37">
        <f>+L21+M21</f>
        <v>-44702</v>
      </c>
      <c r="O21" s="32" t="s">
        <v>16</v>
      </c>
    </row>
    <row r="22" spans="1:15" x14ac:dyDescent="0.25">
      <c r="B22" s="4"/>
      <c r="C22" s="4"/>
      <c r="D22" s="4"/>
      <c r="E22" s="4"/>
      <c r="G22" s="1" t="s">
        <v>28</v>
      </c>
      <c r="H22" s="40">
        <f>H11</f>
        <v>316116.75</v>
      </c>
      <c r="I22" s="42">
        <f>I11</f>
        <v>-212785.77</v>
      </c>
      <c r="J22" s="34">
        <f>+H22+I22</f>
        <v>103330.98000000001</v>
      </c>
      <c r="K22" s="32" t="s">
        <v>33</v>
      </c>
      <c r="L22" s="40"/>
      <c r="M22" s="42"/>
      <c r="N22" s="37">
        <f>+L22+M22</f>
        <v>0</v>
      </c>
    </row>
    <row r="23" spans="1:15" x14ac:dyDescent="0.25">
      <c r="B23" s="4"/>
      <c r="C23" s="4"/>
      <c r="D23" s="4"/>
      <c r="E23" s="4"/>
      <c r="G23" s="1" t="s">
        <v>31</v>
      </c>
      <c r="H23" s="4">
        <v>0</v>
      </c>
      <c r="I23" s="2">
        <v>0</v>
      </c>
      <c r="J23" s="34">
        <f>+H23+I23</f>
        <v>0</v>
      </c>
      <c r="L23" s="4">
        <v>-2407</v>
      </c>
      <c r="M23" s="4">
        <v>1478</v>
      </c>
      <c r="N23" s="38">
        <f>+L23+M23</f>
        <v>-929</v>
      </c>
      <c r="O23" s="32" t="s">
        <v>34</v>
      </c>
    </row>
    <row r="24" spans="1:15" ht="15.75" thickBot="1" x14ac:dyDescent="0.3">
      <c r="A24" s="19"/>
      <c r="B24" s="20"/>
      <c r="C24" s="20"/>
      <c r="D24" s="20"/>
      <c r="E24" s="20"/>
      <c r="G24" t="s">
        <v>35</v>
      </c>
      <c r="H24" s="5">
        <f>SUM(H21:H23)</f>
        <v>-137280.25</v>
      </c>
      <c r="I24" s="5">
        <f>SUM(I21:I23)</f>
        <v>96608.23000000001</v>
      </c>
      <c r="J24" s="35">
        <f>SUM(J21:J23)</f>
        <v>-40672.01999999999</v>
      </c>
      <c r="K24" s="32" t="s">
        <v>42</v>
      </c>
      <c r="L24" s="5">
        <f>SUM(L21:L23)</f>
        <v>-51519</v>
      </c>
      <c r="M24" s="5">
        <f>SUM(M21:M23)</f>
        <v>5888</v>
      </c>
      <c r="N24" s="35">
        <f>SUM(N21:N23)</f>
        <v>-45631</v>
      </c>
      <c r="O24" s="32" t="s">
        <v>43</v>
      </c>
    </row>
    <row r="25" spans="1:15" x14ac:dyDescent="0.25">
      <c r="B25" s="4"/>
      <c r="C25" s="4"/>
      <c r="D25" s="4"/>
      <c r="E25" s="4"/>
      <c r="H25" s="4"/>
      <c r="J25" s="36"/>
      <c r="L25" s="4"/>
      <c r="M25" s="4"/>
      <c r="N25" s="37"/>
    </row>
    <row r="26" spans="1:15" ht="18.75" x14ac:dyDescent="0.3">
      <c r="A26" s="46" t="s">
        <v>50</v>
      </c>
      <c r="G26" s="1" t="s">
        <v>36</v>
      </c>
      <c r="H26" s="43">
        <f>-H24</f>
        <v>137280.25</v>
      </c>
      <c r="I26" s="44">
        <f>I12-M26</f>
        <v>-100411.4</v>
      </c>
      <c r="J26" s="34">
        <f>+H26+I26</f>
        <v>36868.850000000006</v>
      </c>
      <c r="K26" s="32" t="s">
        <v>44</v>
      </c>
      <c r="L26" s="43">
        <f>H12-H26</f>
        <v>29440.899999999994</v>
      </c>
      <c r="M26" s="45">
        <v>-4410</v>
      </c>
      <c r="N26" s="37">
        <f>+L26+M26</f>
        <v>25030.899999999994</v>
      </c>
      <c r="O26" s="32" t="s">
        <v>45</v>
      </c>
    </row>
    <row r="27" spans="1:15" x14ac:dyDescent="0.25">
      <c r="G27" s="1" t="s">
        <v>37</v>
      </c>
      <c r="H27" s="4">
        <v>0</v>
      </c>
      <c r="I27" s="23">
        <v>0</v>
      </c>
      <c r="J27" s="34">
        <f>+H27+I27</f>
        <v>0</v>
      </c>
      <c r="L27" s="4">
        <v>-611.08000000000004</v>
      </c>
      <c r="M27" s="4">
        <v>165.15</v>
      </c>
      <c r="N27" s="37">
        <f>+L27+M27</f>
        <v>-445.93000000000006</v>
      </c>
      <c r="O27" s="32" t="s">
        <v>45</v>
      </c>
    </row>
    <row r="28" spans="1:15" ht="15.75" thickBot="1" x14ac:dyDescent="0.3">
      <c r="A28" t="s">
        <v>18</v>
      </c>
      <c r="H28" s="7">
        <f>SUM(H24:H27)</f>
        <v>0</v>
      </c>
      <c r="I28" s="7">
        <f t="shared" ref="I28:J28" si="5">SUM(I24:I27)</f>
        <v>-3803.1699999999837</v>
      </c>
      <c r="J28" s="39">
        <f t="shared" si="5"/>
        <v>-3803.1699999999837</v>
      </c>
      <c r="K28" s="32" t="s">
        <v>46</v>
      </c>
      <c r="L28" s="7">
        <f t="shared" ref="L28:N28" si="6">SUM(L24:L27)</f>
        <v>-22689.180000000008</v>
      </c>
      <c r="M28" s="7">
        <f t="shared" si="6"/>
        <v>1643.15</v>
      </c>
      <c r="N28" s="39">
        <f t="shared" si="6"/>
        <v>-21046.030000000006</v>
      </c>
      <c r="O28" s="32" t="s">
        <v>47</v>
      </c>
    </row>
    <row r="29" spans="1:15" ht="15.75" thickTop="1" x14ac:dyDescent="0.25">
      <c r="A29" s="1" t="s">
        <v>1</v>
      </c>
      <c r="B29" s="4">
        <f>C5</f>
        <v>-13022</v>
      </c>
      <c r="H29" s="4"/>
      <c r="I29" s="4"/>
      <c r="J29" s="4"/>
      <c r="N29" s="9"/>
    </row>
    <row r="30" spans="1:15" x14ac:dyDescent="0.25">
      <c r="A30" s="1" t="s">
        <v>7</v>
      </c>
      <c r="B30" s="4">
        <f>C9</f>
        <v>794</v>
      </c>
      <c r="H30" s="3"/>
      <c r="I30" s="3"/>
      <c r="J30" s="3"/>
    </row>
    <row r="31" spans="1:15" x14ac:dyDescent="0.25">
      <c r="A31" s="1" t="s">
        <v>19</v>
      </c>
      <c r="B31" s="4">
        <f>C14</f>
        <v>-376</v>
      </c>
      <c r="G31" s="15" t="s">
        <v>48</v>
      </c>
      <c r="H31" s="15"/>
      <c r="I31" s="15"/>
      <c r="J31" s="15"/>
      <c r="K31" s="15"/>
      <c r="L31" s="15"/>
      <c r="M31" s="15"/>
      <c r="N31" s="15"/>
      <c r="O31" s="15"/>
    </row>
    <row r="32" spans="1:15" x14ac:dyDescent="0.25">
      <c r="A32" s="1" t="s">
        <v>20</v>
      </c>
      <c r="B32" s="4">
        <f>C15</f>
        <v>-36508</v>
      </c>
      <c r="G32" s="15"/>
      <c r="H32" s="15"/>
      <c r="I32" s="15"/>
      <c r="J32" s="15"/>
      <c r="K32" s="15"/>
      <c r="L32" s="15"/>
      <c r="M32" s="15"/>
      <c r="N32" s="15"/>
      <c r="O32" s="15"/>
    </row>
    <row r="33" spans="1:15" x14ac:dyDescent="0.25">
      <c r="A33" s="9" t="s">
        <v>21</v>
      </c>
      <c r="B33" s="28">
        <f>SUM(B29:B32)</f>
        <v>-49112</v>
      </c>
      <c r="C33" s="16" t="s">
        <v>26</v>
      </c>
      <c r="G33" s="15"/>
      <c r="H33" s="15"/>
      <c r="I33" s="15"/>
      <c r="J33" s="15"/>
      <c r="K33" s="15"/>
      <c r="L33" s="15"/>
      <c r="M33" s="15"/>
      <c r="N33" s="15"/>
      <c r="O33" s="15"/>
    </row>
    <row r="34" spans="1:15" x14ac:dyDescent="0.25">
      <c r="B34" s="25"/>
    </row>
    <row r="35" spans="1:15" x14ac:dyDescent="0.25">
      <c r="A35" s="1" t="s">
        <v>5</v>
      </c>
      <c r="B35" s="23">
        <f>C6</f>
        <v>4410</v>
      </c>
    </row>
    <row r="37" spans="1:15" ht="15.75" thickBot="1" x14ac:dyDescent="0.3">
      <c r="A37" t="s">
        <v>4</v>
      </c>
      <c r="B37" s="24">
        <f>+B33+B35</f>
        <v>-44702</v>
      </c>
    </row>
    <row r="38" spans="1:15" ht="15.75" thickTop="1" x14ac:dyDescent="0.25">
      <c r="B38" s="23">
        <f>+C16-B37</f>
        <v>0</v>
      </c>
    </row>
  </sheetData>
  <mergeCells count="3">
    <mergeCell ref="E16:E17"/>
    <mergeCell ref="A20:E21"/>
    <mergeCell ref="G31:O3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Dionne</dc:creator>
  <cp:lastModifiedBy>Jennifer Dionne</cp:lastModifiedBy>
  <dcterms:created xsi:type="dcterms:W3CDTF">2020-02-06T15:48:01Z</dcterms:created>
  <dcterms:modified xsi:type="dcterms:W3CDTF">2020-02-06T17:15:52Z</dcterms:modified>
</cp:coreProperties>
</file>