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0 EDR Application\0. Application and Adjudication Process\I. Draft Rate Order\DRO M-factor\DRO Live Models\"/>
    </mc:Choice>
  </mc:AlternateContent>
  <xr:revisionPtr revIDLastSave="0" documentId="13_ncr:1_{0C6792B7-D1AA-4334-937C-EA9745573454}" xr6:coauthVersionLast="44" xr6:coauthVersionMax="44" xr10:uidLastSave="{00000000-0000-0000-0000-000000000000}"/>
  <bookViews>
    <workbookView xWindow="28740" yWindow="-60" windowWidth="25320" windowHeight="15270" activeTab="1" xr2:uid="{00000000-000D-0000-FFFF-FFFF00000000}"/>
  </bookViews>
  <sheets>
    <sheet name="1. Revenue Proportions" sheetId="2" r:id="rId1"/>
    <sheet name="2. Rate Rider Calculation" sheetId="3" r:id="rId2"/>
  </sheets>
  <externalReferences>
    <externalReference r:id="rId3"/>
    <externalReference r:id="rId4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Rate_Class">[2]lists!$A$1:$A$104</definedName>
    <definedName name="RB">'[1]9. Threshold Test'!$E$49</definedName>
    <definedName name="Units1">[2]lists!$O$2:$O$4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L6" i="2"/>
  <c r="K6" i="2"/>
  <c r="I14" i="2" l="1"/>
  <c r="H14" i="2"/>
  <c r="M14" i="3"/>
  <c r="L14" i="3"/>
  <c r="M13" i="3"/>
  <c r="L13" i="3"/>
  <c r="L12" i="3"/>
  <c r="M11" i="3"/>
  <c r="L11" i="3"/>
  <c r="M10" i="3"/>
  <c r="L10" i="3"/>
  <c r="M9" i="3"/>
  <c r="L9" i="3"/>
  <c r="L8" i="3"/>
  <c r="L7" i="3"/>
  <c r="K14" i="3"/>
  <c r="K13" i="3"/>
  <c r="K12" i="3"/>
  <c r="K11" i="3"/>
  <c r="K10" i="3"/>
  <c r="K9" i="3"/>
  <c r="K8" i="3"/>
  <c r="K7" i="3"/>
  <c r="L8" i="2"/>
  <c r="L12" i="2"/>
  <c r="M12" i="3"/>
  <c r="M12" i="2"/>
  <c r="K12" i="2"/>
  <c r="M8" i="3"/>
  <c r="M7" i="3"/>
  <c r="M13" i="2"/>
  <c r="L13" i="2"/>
  <c r="N13" i="2" s="1"/>
  <c r="K13" i="2"/>
  <c r="M11" i="2"/>
  <c r="L11" i="2"/>
  <c r="K11" i="2"/>
  <c r="M10" i="2"/>
  <c r="L10" i="2"/>
  <c r="K10" i="2"/>
  <c r="M9" i="2"/>
  <c r="L9" i="2"/>
  <c r="K9" i="2"/>
  <c r="N9" i="2" s="1"/>
  <c r="M8" i="2"/>
  <c r="K8" i="2"/>
  <c r="M7" i="2"/>
  <c r="L7" i="2"/>
  <c r="K7" i="2"/>
  <c r="M6" i="2"/>
  <c r="N6" i="2"/>
  <c r="N11" i="2"/>
  <c r="N8" i="2"/>
  <c r="L15" i="3" l="1"/>
  <c r="N10" i="2"/>
  <c r="K15" i="3"/>
  <c r="M14" i="2"/>
  <c r="L14" i="2"/>
  <c r="N7" i="2"/>
  <c r="K14" i="2"/>
  <c r="N12" i="2"/>
  <c r="N14" i="2" l="1"/>
  <c r="R12" i="2" s="1"/>
  <c r="E13" i="3" s="1"/>
  <c r="H13" i="3" s="1"/>
  <c r="S7" i="2"/>
  <c r="Q10" i="2"/>
  <c r="D11" i="3" s="1"/>
  <c r="G11" i="3" s="1"/>
  <c r="S6" i="2"/>
  <c r="Q7" i="2"/>
  <c r="D8" i="3" s="1"/>
  <c r="G8" i="3" s="1"/>
  <c r="P8" i="3" s="1"/>
  <c r="S9" i="2"/>
  <c r="Q8" i="2"/>
  <c r="D9" i="3" s="1"/>
  <c r="G9" i="3" s="1"/>
  <c r="S8" i="2"/>
  <c r="P8" i="2"/>
  <c r="C9" i="3" s="1"/>
  <c r="F9" i="3" s="1"/>
  <c r="Q12" i="2"/>
  <c r="D13" i="3" s="1"/>
  <c r="G13" i="3" s="1"/>
  <c r="P12" i="2"/>
  <c r="C13" i="3" s="1"/>
  <c r="F13" i="3" s="1"/>
  <c r="Q9" i="2"/>
  <c r="D10" i="3" s="1"/>
  <c r="G10" i="3" s="1"/>
  <c r="R6" i="2"/>
  <c r="E7" i="3" s="1"/>
  <c r="R7" i="2"/>
  <c r="E8" i="3" s="1"/>
  <c r="H8" i="3" s="1"/>
  <c r="R11" i="2"/>
  <c r="E12" i="3" s="1"/>
  <c r="H12" i="3" s="1"/>
  <c r="S13" i="2"/>
  <c r="R9" i="2"/>
  <c r="E10" i="3" s="1"/>
  <c r="H10" i="3" s="1"/>
  <c r="R8" i="2"/>
  <c r="E9" i="3" s="1"/>
  <c r="H9" i="3" s="1"/>
  <c r="P7" i="2"/>
  <c r="C8" i="3" s="1"/>
  <c r="F8" i="3" s="1"/>
  <c r="P11" i="2"/>
  <c r="C12" i="3" s="1"/>
  <c r="F12" i="3" s="1"/>
  <c r="P10" i="2"/>
  <c r="C11" i="3" s="1"/>
  <c r="F11" i="3" s="1"/>
  <c r="Q13" i="2"/>
  <c r="D14" i="3" s="1"/>
  <c r="G14" i="3" s="1"/>
  <c r="Q6" i="2"/>
  <c r="D7" i="3" s="1"/>
  <c r="Q11" i="2"/>
  <c r="D12" i="3" s="1"/>
  <c r="G12" i="3" s="1"/>
  <c r="R13" i="2"/>
  <c r="E14" i="3" s="1"/>
  <c r="H14" i="3" s="1"/>
  <c r="R10" i="2"/>
  <c r="E11" i="3" s="1"/>
  <c r="H11" i="3" s="1"/>
  <c r="P13" i="2"/>
  <c r="C14" i="3" s="1"/>
  <c r="F14" i="3" s="1"/>
  <c r="S12" i="2"/>
  <c r="P9" i="2"/>
  <c r="C10" i="3" s="1"/>
  <c r="F10" i="3" s="1"/>
  <c r="S10" i="2"/>
  <c r="S11" i="2"/>
  <c r="O12" i="3" l="1"/>
  <c r="O8" i="3"/>
  <c r="P12" i="3"/>
  <c r="O14" i="3"/>
  <c r="O13" i="3"/>
  <c r="Q11" i="3"/>
  <c r="Q9" i="3"/>
  <c r="O10" i="3"/>
  <c r="Q14" i="3"/>
  <c r="O11" i="3"/>
  <c r="Q10" i="3"/>
  <c r="O9" i="3"/>
  <c r="Q13" i="3"/>
  <c r="P6" i="2"/>
  <c r="C7" i="3" s="1"/>
  <c r="F7" i="3" s="1"/>
  <c r="I11" i="3"/>
  <c r="I9" i="3"/>
  <c r="I12" i="3"/>
  <c r="I10" i="3"/>
  <c r="H7" i="3"/>
  <c r="H15" i="3" s="1"/>
  <c r="E15" i="3"/>
  <c r="I14" i="3"/>
  <c r="D15" i="3"/>
  <c r="G7" i="3"/>
  <c r="G15" i="3" s="1"/>
  <c r="I8" i="3"/>
  <c r="I13" i="3"/>
  <c r="S14" i="2"/>
  <c r="C15" i="3" l="1"/>
  <c r="F15" i="3"/>
  <c r="O7" i="3"/>
  <c r="I7" i="3"/>
  <c r="I15" i="3" l="1"/>
</calcChain>
</file>

<file path=xl/sharedStrings.xml><?xml version="1.0" encoding="utf-8"?>
<sst xmlns="http://schemas.openxmlformats.org/spreadsheetml/2006/main" count="83" uniqueCount="65">
  <si>
    <t>Rate Class</t>
  </si>
  <si>
    <t>Monthly Service Charge</t>
  </si>
  <si>
    <t>Distribution Volumetric Rate kWh</t>
  </si>
  <si>
    <t>Distribution Volumetric Rate kW</t>
  </si>
  <si>
    <t>Billed Customers or Connections</t>
  </si>
  <si>
    <t>Billed kWh</t>
  </si>
  <si>
    <t>Billed kW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</si>
  <si>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</si>
  <si>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</si>
  <si>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</si>
  <si>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</si>
  <si>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</si>
  <si>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</si>
  <si>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</si>
  <si>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</si>
  <si>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</si>
  <si>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</si>
  <si>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</si>
  <si>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</si>
  <si>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</si>
  <si>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</si>
  <si>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</si>
  <si>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</si>
  <si>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</si>
  <si>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t>RESIDENTIAL</t>
  </si>
  <si>
    <t>GENERAL SERVICE LESS THAN 50 KW</t>
  </si>
  <si>
    <t>GENERAL SERVICE &gt; 50 KW</t>
  </si>
  <si>
    <t>LARGE USE 1</t>
  </si>
  <si>
    <t>LARGE USE 2</t>
  </si>
  <si>
    <t>UNMETERED SCATTERED LOAD</t>
  </si>
  <si>
    <t>SENTINEL LIGHTING</t>
  </si>
  <si>
    <t>STREET LIGHTING</t>
  </si>
  <si>
    <t>Total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</si>
  <si>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</si>
  <si>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</si>
  <si>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</si>
  <si>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</si>
  <si>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</si>
  <si>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</si>
  <si>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</si>
  <si>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Service Charge Rate Rider</t>
  </si>
  <si>
    <t>Distribution Volumetric Rate kWh Rate Rider</t>
  </si>
  <si>
    <t>Distribution Volumetric Rate kW Rate Rider</t>
  </si>
  <si>
    <t>From Sheet 1</t>
  </si>
  <si>
    <t>Col F / Col K / 12</t>
  </si>
  <si>
    <t>Col G / Col L</t>
  </si>
  <si>
    <t>Col H / Col M</t>
  </si>
  <si>
    <t xml:space="preserve"> </t>
  </si>
  <si>
    <t>Note:  As per the OEB's letter issued July 16, 2015 (EB-2012-0410), Residential Rates will be applied on a fixed basis only.</t>
  </si>
  <si>
    <t>Board-Approved Base Rates (2019)</t>
  </si>
  <si>
    <t>March 1 Implementation</t>
  </si>
  <si>
    <r>
      <t>L = G / J</t>
    </r>
    <r>
      <rPr>
        <b/>
        <vertAlign val="subscript"/>
        <sz val="11"/>
        <rFont val="Arial"/>
        <family val="2"/>
      </rPr>
      <t>total</t>
    </r>
  </si>
  <si>
    <r>
      <t>M = H / J</t>
    </r>
    <r>
      <rPr>
        <b/>
        <vertAlign val="subscript"/>
        <sz val="11"/>
        <rFont val="Arial"/>
        <family val="2"/>
      </rPr>
      <t>total</t>
    </r>
  </si>
  <si>
    <r>
      <t>N = I / J</t>
    </r>
    <r>
      <rPr>
        <b/>
        <vertAlign val="subscript"/>
        <sz val="11"/>
        <rFont val="Arial"/>
        <family val="2"/>
      </rPr>
      <t>total</t>
    </r>
  </si>
  <si>
    <r>
      <t>O = J / J</t>
    </r>
    <r>
      <rPr>
        <b/>
        <vertAlign val="subscript"/>
        <sz val="11"/>
        <rFont val="Arial"/>
        <family val="2"/>
      </rPr>
      <t>total</t>
    </r>
  </si>
  <si>
    <t>Alectra Utilities 2020 EDR Application (EB-2019-0018)</t>
  </si>
  <si>
    <t>Horizon Utilities RZ ESM Rate Rider Model</t>
  </si>
  <si>
    <t>Calculation of incremental rate rider</t>
  </si>
  <si>
    <r>
      <t>Col C * Col I</t>
    </r>
    <r>
      <rPr>
        <b/>
        <vertAlign val="subscript"/>
        <sz val="11"/>
        <color theme="4"/>
        <rFont val="Arial"/>
        <family val="2"/>
      </rPr>
      <t>total</t>
    </r>
  </si>
  <si>
    <r>
      <t>Col  D* Col I</t>
    </r>
    <r>
      <rPr>
        <b/>
        <vertAlign val="subscript"/>
        <sz val="11"/>
        <color theme="4"/>
        <rFont val="Arial"/>
        <family val="2"/>
      </rPr>
      <t>total</t>
    </r>
  </si>
  <si>
    <r>
      <t>Col  E* Col I</t>
    </r>
    <r>
      <rPr>
        <b/>
        <vertAlign val="subscript"/>
        <sz val="11"/>
        <color theme="4"/>
        <rFont val="Arial"/>
        <family val="2"/>
      </rPr>
      <t>total</t>
    </r>
  </si>
  <si>
    <t>2018 RRR Determinants</t>
  </si>
  <si>
    <t>2018 RRR Customers or Connections</t>
  </si>
  <si>
    <t>2018 RRR kWh</t>
  </si>
  <si>
    <t>2018 RRR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</si>
</sst>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(&quot;$&quot;#,##0.00\)"/>
    <numFmt numFmtId="165" formatCode="#,###"/>
    <numFmt numFmtId="166" formatCode="0.0%"/>
    <numFmt numFmtId="167" formatCode="_-&quot;$&quot;* #,##0.0000_-;\-&quot;$&quot;* #,##0.0000_-;_-&quot;$&quot;* &quot;-&quot;??_-;_-@_-"/>
    <numFmt numFmtId="168" formatCode="0.0000"/>
    <numFmt numFmtId="169" formatCode="&quot;$&quot;#,##0.00_);\(&quot;$&quot;#,##0.0000\)"/>
    <numFmt numFmtId="170" formatCode="&quot;$&quot;#,##0.00"/>
    <numFmt numFmtId="171" formatCode="_-* #,##0_-;\-* #,##0_-;_-* &quot;-&quot;??_-;_-@_-"/>
    <numFmt numFmtId="172" formatCode="&quot;$&quot;#,##0.0000_);\(&quot;$&quot;#,##0.000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name val="Arial"/>
      <family val="2"/>
    </font>
    <font>
      <b/>
      <sz val="14"/>
      <color theme="1"/>
      <name val="Arial"/>
      <family val="2"/>
    </font>
    <font>
      <sz val="11"/>
      <color rgb="FF0000FF"/>
      <name val="Arial"/>
      <family val="2"/>
    </font>
    <font>
      <sz val="11"/>
      <color rgb="FFFFFFFF"/>
      <name val="Arial"/>
      <family val="2"/>
    </font>
    <font>
      <i/>
      <sz val="11"/>
      <color theme="1"/>
      <name val="Arial"/>
      <family val="2"/>
    </font>
    <font>
      <b/>
      <i/>
      <sz val="11"/>
      <color theme="4"/>
      <name val="Arial"/>
      <family val="2"/>
    </font>
    <font>
      <b/>
      <sz val="11"/>
      <color theme="4"/>
      <name val="Arial"/>
      <family val="2"/>
    </font>
    <font>
      <b/>
      <vertAlign val="subscript"/>
      <sz val="11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170" fontId="0" fillId="0" borderId="0" xfId="0" applyNumberFormat="1" applyFill="1" applyBorder="1"/>
    <xf numFmtId="0" fontId="0" fillId="0" borderId="0" xfId="0" applyFill="1" applyBorder="1"/>
    <xf numFmtId="171" fontId="0" fillId="0" borderId="0" xfId="2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166" fontId="0" fillId="0" borderId="0" xfId="4" applyNumberFormat="1" applyFont="1" applyBorder="1"/>
    <xf numFmtId="0" fontId="0" fillId="0" borderId="0" xfId="0" applyBorder="1" applyAlignment="1">
      <alignment horizontal="right"/>
    </xf>
    <xf numFmtId="0" fontId="4" fillId="0" borderId="0" xfId="0" applyFont="1" applyProtection="1">
      <protection locked="0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2" xfId="0" applyFont="1" applyBorder="1"/>
    <xf numFmtId="43" fontId="7" fillId="5" borderId="2" xfId="2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/>
    <xf numFmtId="10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0" fontId="7" fillId="5" borderId="3" xfId="0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center" vertical="center"/>
    </xf>
    <xf numFmtId="3" fontId="5" fillId="0" borderId="3" xfId="0" applyNumberFormat="1" applyFont="1" applyBorder="1"/>
    <xf numFmtId="10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8" fontId="7" fillId="5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right" vertical="center"/>
    </xf>
    <xf numFmtId="171" fontId="8" fillId="0" borderId="3" xfId="2" applyNumberFormat="1" applyFont="1" applyBorder="1" applyAlignment="1">
      <alignment horizontal="right" vertical="center"/>
    </xf>
    <xf numFmtId="3" fontId="8" fillId="0" borderId="3" xfId="0" applyNumberFormat="1" applyFont="1" applyBorder="1"/>
    <xf numFmtId="166" fontId="8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171" fontId="5" fillId="0" borderId="0" xfId="2" applyNumberFormat="1" applyFont="1"/>
    <xf numFmtId="171" fontId="5" fillId="0" borderId="0" xfId="2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10" fillId="0" borderId="0" xfId="0" applyFont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7" fontId="5" fillId="0" borderId="2" xfId="3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0" fontId="5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2" fontId="5" fillId="0" borderId="2" xfId="0" applyNumberFormat="1" applyFont="1" applyBorder="1" applyAlignment="1">
      <alignment horizontal="center" vertical="center"/>
    </xf>
    <xf numFmtId="167" fontId="5" fillId="0" borderId="3" xfId="3" applyNumberFormat="1" applyFont="1" applyBorder="1" applyAlignment="1">
      <alignment horizontal="center" vertical="center"/>
    </xf>
    <xf numFmtId="169" fontId="5" fillId="0" borderId="10" xfId="3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65" fontId="12" fillId="0" borderId="0" xfId="0" applyNumberFormat="1" applyFont="1" applyFill="1" applyAlignment="1">
      <alignment horizontal="center" vertical="center"/>
    </xf>
    <xf numFmtId="170" fontId="5" fillId="0" borderId="0" xfId="0" applyNumberFormat="1" applyFont="1" applyFill="1" applyBorder="1"/>
    <xf numFmtId="0" fontId="13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_Core Model Version 0.1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lackwe/AppData/Local/Microsoft/Windows/INetCache/Content.Outlook/S1IFQDS1/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showGridLines="0" topLeftCell="B1" zoomScaleNormal="100" workbookViewId="0">
      <selection activeCell="U21" sqref="U21"/>
    </sheetView>
  </sheetViews>
  <sheetFormatPr defaultRowHeight="14.25" x14ac:dyDescent="0.2"/>
  <cols>
    <col min="1" max="1" width="30.7109375" style="12" customWidth="1"/>
    <col min="2" max="2" width="2.7109375" style="12" customWidth="1"/>
    <col min="3" max="3" width="14.140625" style="12" customWidth="1"/>
    <col min="4" max="4" width="14" style="12" customWidth="1"/>
    <col min="5" max="5" width="13.140625" style="12" customWidth="1"/>
    <col min="6" max="6" width="2.140625" style="12" customWidth="1"/>
    <col min="7" max="7" width="13.140625" style="12" customWidth="1"/>
    <col min="8" max="8" width="14.85546875" style="12" customWidth="1"/>
    <col min="9" max="9" width="13.85546875" style="12" bestFit="1" customWidth="1"/>
    <col min="10" max="10" width="2.5703125" style="12" customWidth="1"/>
    <col min="11" max="11" width="14.42578125" style="12" customWidth="1"/>
    <col min="12" max="12" width="14.5703125" style="12" customWidth="1"/>
    <col min="13" max="14" width="14.7109375" style="12" customWidth="1"/>
    <col min="15" max="15" width="1.7109375" style="12" customWidth="1"/>
    <col min="16" max="16" width="12.42578125" style="12" customWidth="1"/>
    <col min="17" max="17" width="16.140625" style="12" customWidth="1"/>
    <col min="18" max="18" width="16.28515625" style="12" customWidth="1"/>
    <col min="19" max="19" width="11.28515625" style="12" customWidth="1"/>
    <col min="20" max="16384" width="9.140625" style="12"/>
  </cols>
  <sheetData>
    <row r="1" spans="1:26" ht="18" x14ac:dyDescent="0.25">
      <c r="A1" s="48" t="s">
        <v>55</v>
      </c>
    </row>
    <row r="2" spans="1:26" ht="18" x14ac:dyDescent="0.25">
      <c r="A2" s="48" t="s">
        <v>56</v>
      </c>
    </row>
    <row r="3" spans="1:26" ht="51.75" customHeight="1" thickBot="1" x14ac:dyDescent="0.25">
      <c r="C3" s="83" t="s">
        <v>49</v>
      </c>
      <c r="D3" s="83"/>
      <c r="E3" s="83"/>
      <c r="F3" s="13"/>
      <c r="G3" s="83" t="s">
        <v>61</v>
      </c>
      <c r="H3" s="83"/>
      <c r="I3" s="83"/>
    </row>
    <row r="4" spans="1:26" s="14" customFormat="1" ht="90" x14ac:dyDescent="0.25">
      <c r="A4" s="44" t="s">
        <v>0</v>
      </c>
      <c r="B4" s="45"/>
      <c r="C4" s="46" t="s">
        <v>1</v>
      </c>
      <c r="D4" s="46" t="s">
        <v>2</v>
      </c>
      <c r="E4" s="46" t="s">
        <v>3</v>
      </c>
      <c r="F4" s="46"/>
      <c r="G4" s="46" t="s">
        <v>4</v>
      </c>
      <c r="H4" s="46" t="s">
        <v>5</v>
      </c>
      <c r="I4" s="46" t="s">
        <v>6</v>
      </c>
      <c r="J4" s="46"/>
      <c r="K4" s="46" t="s">
        <v>7</v>
      </c>
      <c r="L4" s="46" t="s">
        <v>8</v>
      </c>
      <c r="M4" s="46" t="s">
        <v>9</v>
      </c>
      <c r="N4" s="46" t="s">
        <v>10</v>
      </c>
      <c r="O4" s="46"/>
      <c r="P4" s="46" t="s">
        <v>11</v>
      </c>
      <c r="Q4" s="46" t="s">
        <v>12</v>
      </c>
      <c r="R4" s="46" t="s">
        <v>12</v>
      </c>
      <c r="S4" s="46" t="s">
        <v>13</v>
      </c>
    </row>
    <row r="5" spans="1:26" ht="31.5" x14ac:dyDescent="0.3">
      <c r="A5" s="47"/>
      <c r="B5" s="45"/>
      <c r="C5" s="45" t="s">
        <v>14</v>
      </c>
      <c r="D5" s="45" t="s">
        <v>15</v>
      </c>
      <c r="E5" s="45" t="s">
        <v>16</v>
      </c>
      <c r="F5" s="45"/>
      <c r="G5" s="45" t="s">
        <v>17</v>
      </c>
      <c r="H5" s="45" t="s">
        <v>18</v>
      </c>
      <c r="I5" s="45" t="s">
        <v>19</v>
      </c>
      <c r="J5" s="45"/>
      <c r="K5" s="45" t="s">
        <v>20</v>
      </c>
      <c r="L5" s="45" t="s">
        <v>21</v>
      </c>
      <c r="M5" s="45" t="s">
        <v>22</v>
      </c>
      <c r="N5" s="45" t="s">
        <v>23</v>
      </c>
      <c r="O5" s="45"/>
      <c r="P5" s="45" t="s">
        <v>51</v>
      </c>
      <c r="Q5" s="45" t="s">
        <v>52</v>
      </c>
      <c r="R5" s="45" t="s">
        <v>53</v>
      </c>
      <c r="S5" s="45" t="s">
        <v>54</v>
      </c>
    </row>
    <row r="6" spans="1:26" x14ac:dyDescent="0.2">
      <c r="A6" s="15" t="s">
        <v>24</v>
      </c>
      <c r="B6" s="15"/>
      <c r="C6" s="16">
        <v>26.7</v>
      </c>
      <c r="D6" s="17"/>
      <c r="E6" s="17"/>
      <c r="F6" s="18"/>
      <c r="G6" s="19">
        <v>226840</v>
      </c>
      <c r="H6" s="19">
        <v>1659016812</v>
      </c>
      <c r="I6" s="19"/>
      <c r="J6" s="15"/>
      <c r="K6" s="20">
        <f>G6*C6*12</f>
        <v>72679536</v>
      </c>
      <c r="L6" s="20">
        <f>H6*D6</f>
        <v>0</v>
      </c>
      <c r="M6" s="20">
        <f t="shared" ref="L6:M13" si="0">I6*E6</f>
        <v>0</v>
      </c>
      <c r="N6" s="20">
        <f t="shared" ref="N6:N13" si="1">SUM(K6,L6,M6)</f>
        <v>72679536</v>
      </c>
      <c r="O6" s="15"/>
      <c r="P6" s="21">
        <f>IF(ISERROR(K6/N14),0,K6/N14)</f>
        <v>0.62899427895074311</v>
      </c>
      <c r="Q6" s="21">
        <f>IF(ISERROR(L6/N14),0,L6/N14)</f>
        <v>0</v>
      </c>
      <c r="R6" s="21">
        <f>IF(ISERROR(M6/N14),0,M6/N14)</f>
        <v>0</v>
      </c>
      <c r="S6" s="22">
        <f>N6/N14</f>
        <v>0.62899427895074311</v>
      </c>
    </row>
    <row r="7" spans="1:26" x14ac:dyDescent="0.2">
      <c r="A7" s="23" t="s">
        <v>25</v>
      </c>
      <c r="B7" s="23"/>
      <c r="C7" s="16">
        <v>42.29</v>
      </c>
      <c r="D7" s="17">
        <v>1.09E-2</v>
      </c>
      <c r="E7" s="24"/>
      <c r="F7" s="25"/>
      <c r="G7" s="19">
        <v>18992</v>
      </c>
      <c r="H7" s="19">
        <v>580343049</v>
      </c>
      <c r="I7" s="19"/>
      <c r="J7" s="23"/>
      <c r="K7" s="26">
        <f t="shared" ref="K7:K13" si="2">G7*C7*12</f>
        <v>9638060.1600000001</v>
      </c>
      <c r="L7" s="26">
        <f t="shared" si="0"/>
        <v>6325739.2341</v>
      </c>
      <c r="M7" s="26">
        <f t="shared" si="0"/>
        <v>0</v>
      </c>
      <c r="N7" s="26">
        <f t="shared" si="1"/>
        <v>15963799.394099999</v>
      </c>
      <c r="O7" s="23"/>
      <c r="P7" s="27">
        <f>IF(ISERROR(K7/N14),0,K7/N14)</f>
        <v>8.3411164056180612E-2</v>
      </c>
      <c r="Q7" s="27">
        <f>IF(ISERROR(L7/N14),0,L7/N14)</f>
        <v>5.4745173227071176E-2</v>
      </c>
      <c r="R7" s="27">
        <f>IF(ISERROR(M7/N14),0,M7/N14)</f>
        <v>0</v>
      </c>
      <c r="S7" s="28">
        <f>N7/N14</f>
        <v>0.13815633728325177</v>
      </c>
    </row>
    <row r="8" spans="1:26" x14ac:dyDescent="0.2">
      <c r="A8" s="23" t="s">
        <v>26</v>
      </c>
      <c r="B8" s="23"/>
      <c r="C8" s="16">
        <v>389.4</v>
      </c>
      <c r="D8" s="17"/>
      <c r="E8" s="29">
        <v>2.6150000000000002</v>
      </c>
      <c r="F8" s="25"/>
      <c r="G8" s="19">
        <v>2057</v>
      </c>
      <c r="H8" s="19">
        <v>1836354553</v>
      </c>
      <c r="I8" s="19">
        <v>4746295</v>
      </c>
      <c r="J8" s="23"/>
      <c r="K8" s="26">
        <f t="shared" si="2"/>
        <v>9611949.5999999996</v>
      </c>
      <c r="L8" s="26">
        <f t="shared" si="0"/>
        <v>0</v>
      </c>
      <c r="M8" s="26">
        <f t="shared" si="0"/>
        <v>12411561.425000001</v>
      </c>
      <c r="N8" s="26">
        <f t="shared" si="1"/>
        <v>22023511.024999999</v>
      </c>
      <c r="O8" s="23"/>
      <c r="P8" s="27">
        <f>IF(ISERROR(K8/N14),0,K8/N14)</f>
        <v>8.3185194082181321E-2</v>
      </c>
      <c r="Q8" s="27">
        <f>IF(ISERROR(L8/N14),0,L8/N14)</f>
        <v>0</v>
      </c>
      <c r="R8" s="27">
        <f>IF(ISERROR(M8/N14),0,M8/N14)</f>
        <v>0.10741401994050614</v>
      </c>
      <c r="S8" s="28">
        <f>N8/N14</f>
        <v>0.19059921402268742</v>
      </c>
    </row>
    <row r="9" spans="1:26" x14ac:dyDescent="0.2">
      <c r="A9" s="23" t="s">
        <v>27</v>
      </c>
      <c r="B9" s="23"/>
      <c r="C9" s="16">
        <v>24279.37</v>
      </c>
      <c r="D9" s="17"/>
      <c r="E9" s="17">
        <v>1.4325000000000001</v>
      </c>
      <c r="F9" s="25"/>
      <c r="G9" s="19">
        <v>4</v>
      </c>
      <c r="H9" s="19">
        <v>194222636</v>
      </c>
      <c r="I9" s="19">
        <v>360260</v>
      </c>
      <c r="J9" s="23"/>
      <c r="K9" s="26">
        <f t="shared" si="2"/>
        <v>1165409.76</v>
      </c>
      <c r="L9" s="26">
        <f t="shared" si="0"/>
        <v>0</v>
      </c>
      <c r="M9" s="26">
        <f t="shared" si="0"/>
        <v>516072.45</v>
      </c>
      <c r="N9" s="26">
        <f t="shared" si="1"/>
        <v>1681482.21</v>
      </c>
      <c r="O9" s="23"/>
      <c r="P9" s="27">
        <f>IF(ISERROR(K9/N14),0,K9/N14)</f>
        <v>1.008586614632981E-2</v>
      </c>
      <c r="Q9" s="27">
        <f>IF(ISERROR(L9/N14),0,L9/N14)</f>
        <v>0</v>
      </c>
      <c r="R9" s="27">
        <f>IF(ISERROR(M9/N14),0,M9/N14)</f>
        <v>4.4662725773881307E-3</v>
      </c>
      <c r="S9" s="28">
        <f>N9/N14</f>
        <v>1.4552138723717941E-2</v>
      </c>
    </row>
    <row r="10" spans="1:26" x14ac:dyDescent="0.2">
      <c r="A10" s="23" t="s">
        <v>28</v>
      </c>
      <c r="B10" s="23"/>
      <c r="C10" s="16">
        <v>5755.85</v>
      </c>
      <c r="D10" s="17"/>
      <c r="E10" s="29">
        <v>0.33960000000000001</v>
      </c>
      <c r="F10" s="25"/>
      <c r="G10" s="19">
        <v>7</v>
      </c>
      <c r="H10" s="19">
        <v>1110706646</v>
      </c>
      <c r="I10" s="19">
        <v>2002430</v>
      </c>
      <c r="J10" s="23"/>
      <c r="K10" s="26">
        <f t="shared" si="2"/>
        <v>483491.4</v>
      </c>
      <c r="L10" s="26">
        <f t="shared" si="0"/>
        <v>0</v>
      </c>
      <c r="M10" s="26">
        <f t="shared" si="0"/>
        <v>680025.228</v>
      </c>
      <c r="N10" s="26">
        <f t="shared" si="1"/>
        <v>1163516.628</v>
      </c>
      <c r="O10" s="23"/>
      <c r="P10" s="27">
        <f>IF(ISERROR(K10/N14),0,K10/N14)</f>
        <v>4.1843047060989126E-3</v>
      </c>
      <c r="Q10" s="27">
        <f>IF(ISERROR(L10/N14),0,L10/N14)</f>
        <v>0</v>
      </c>
      <c r="R10" s="27">
        <f>IF(ISERROR(M10/N14),0,M10/N14)</f>
        <v>5.88517760974939E-3</v>
      </c>
      <c r="S10" s="28">
        <f>N10/N14</f>
        <v>1.0069482315848302E-2</v>
      </c>
    </row>
    <row r="11" spans="1:26" x14ac:dyDescent="0.2">
      <c r="A11" s="23" t="s">
        <v>29</v>
      </c>
      <c r="B11" s="23"/>
      <c r="C11" s="16">
        <v>8.6300000000000008</v>
      </c>
      <c r="D11" s="17">
        <v>1.34E-2</v>
      </c>
      <c r="E11" s="17"/>
      <c r="F11" s="25"/>
      <c r="G11" s="19">
        <v>2970</v>
      </c>
      <c r="H11" s="19">
        <v>11372501</v>
      </c>
      <c r="I11" s="19"/>
      <c r="J11" s="23"/>
      <c r="K11" s="26">
        <f t="shared" si="2"/>
        <v>307573.2</v>
      </c>
      <c r="L11" s="26">
        <f t="shared" si="0"/>
        <v>152391.5134</v>
      </c>
      <c r="M11" s="26">
        <f t="shared" si="0"/>
        <v>0</v>
      </c>
      <c r="N11" s="26">
        <f t="shared" si="1"/>
        <v>459964.71340000001</v>
      </c>
      <c r="O11" s="23"/>
      <c r="P11" s="27">
        <f>IF(ISERROR(K11/N14),0,K11/N14)</f>
        <v>2.661846701368219E-3</v>
      </c>
      <c r="Q11" s="27">
        <f>IF(ISERROR(L11/N14),0,L11/N14)</f>
        <v>1.3188497803459493E-3</v>
      </c>
      <c r="R11" s="27">
        <f>IF(ISERROR(M11/N14),0,M11/N14)</f>
        <v>0</v>
      </c>
      <c r="S11" s="28">
        <f>N11/N14</f>
        <v>3.9806964817141683E-3</v>
      </c>
    </row>
    <row r="12" spans="1:26" x14ac:dyDescent="0.2">
      <c r="A12" s="23" t="s">
        <v>30</v>
      </c>
      <c r="B12" s="23"/>
      <c r="C12" s="16">
        <v>5.63</v>
      </c>
      <c r="D12" s="17"/>
      <c r="E12" s="17">
        <v>15.441599999999999</v>
      </c>
      <c r="F12" s="25"/>
      <c r="G12" s="19">
        <v>338</v>
      </c>
      <c r="H12" s="19">
        <v>482317</v>
      </c>
      <c r="I12" s="19">
        <v>1321</v>
      </c>
      <c r="J12" s="23"/>
      <c r="K12" s="26">
        <f t="shared" ref="K12" si="3">G12*C12*12</f>
        <v>22835.279999999999</v>
      </c>
      <c r="L12" s="26">
        <f t="shared" ref="L12" si="4">H12*D12</f>
        <v>0</v>
      </c>
      <c r="M12" s="26">
        <f t="shared" ref="M12" si="5">I12*E12</f>
        <v>20398.353599999999</v>
      </c>
      <c r="N12" s="26">
        <f t="shared" ref="N12" si="6">SUM(K12,L12,M12)</f>
        <v>43233.633600000001</v>
      </c>
      <c r="O12" s="23"/>
      <c r="P12" s="27">
        <f>IF(ISERROR(K12/N14),0,K12/N14)</f>
        <v>1.9762454837684058E-4</v>
      </c>
      <c r="Q12" s="27">
        <f>IF(ISERROR(L12/N14),0,L12/N14)</f>
        <v>0</v>
      </c>
      <c r="R12" s="27">
        <f>IF(ISERROR(M12/N14),0,M12/N14)</f>
        <v>1.7653452980787184E-4</v>
      </c>
      <c r="S12" s="28">
        <f>N12/N14</f>
        <v>3.7415907818471244E-4</v>
      </c>
    </row>
    <row r="13" spans="1:26" x14ac:dyDescent="0.2">
      <c r="A13" s="23" t="s">
        <v>31</v>
      </c>
      <c r="B13" s="23"/>
      <c r="C13" s="16">
        <v>1.95</v>
      </c>
      <c r="D13" s="17"/>
      <c r="E13" s="17">
        <v>5.1752000000000002</v>
      </c>
      <c r="F13" s="25"/>
      <c r="G13" s="19">
        <v>52548</v>
      </c>
      <c r="H13" s="19">
        <v>18806001</v>
      </c>
      <c r="I13" s="19">
        <v>58768</v>
      </c>
      <c r="J13" s="23"/>
      <c r="K13" s="26">
        <f t="shared" si="2"/>
        <v>1229623.2</v>
      </c>
      <c r="L13" s="26">
        <f t="shared" si="0"/>
        <v>0</v>
      </c>
      <c r="M13" s="26">
        <f t="shared" si="0"/>
        <v>304136.15360000002</v>
      </c>
      <c r="N13" s="26">
        <f t="shared" si="1"/>
        <v>1533759.3536</v>
      </c>
      <c r="O13" s="23"/>
      <c r="P13" s="27">
        <f>IF(ISERROR(K13/N14),0,K13/N14)</f>
        <v>1.0641591851454657E-2</v>
      </c>
      <c r="Q13" s="27">
        <f>IF(ISERROR(L13/N14),0,L13/N14)</f>
        <v>0</v>
      </c>
      <c r="R13" s="27">
        <f>IF(ISERROR(M13/N14),0,M13/N14)</f>
        <v>2.6321012923979656E-3</v>
      </c>
      <c r="S13" s="28">
        <f>N13/N14</f>
        <v>1.3273693143852624E-2</v>
      </c>
    </row>
    <row r="14" spans="1:26" ht="15" x14ac:dyDescent="0.25">
      <c r="A14" s="30" t="s">
        <v>32</v>
      </c>
      <c r="B14" s="30"/>
      <c r="C14" s="31"/>
      <c r="D14" s="31"/>
      <c r="E14" s="31"/>
      <c r="F14" s="31"/>
      <c r="G14" s="32">
        <f>SUM(G6:G13)</f>
        <v>303756</v>
      </c>
      <c r="H14" s="33">
        <f>SUM(H6:H13)</f>
        <v>5411304515</v>
      </c>
      <c r="I14" s="34">
        <f>SUM(I6:I13)</f>
        <v>7169074</v>
      </c>
      <c r="J14" s="30"/>
      <c r="K14" s="35">
        <f>SUM(K6:K13)</f>
        <v>95138478.600000009</v>
      </c>
      <c r="L14" s="35">
        <f>SUM(L6:L13)</f>
        <v>6478130.7474999996</v>
      </c>
      <c r="M14" s="35">
        <f>SUM(M6:M13)</f>
        <v>13932193.610199999</v>
      </c>
      <c r="N14" s="35">
        <f>SUM(N6:N13)</f>
        <v>115548802.95769998</v>
      </c>
      <c r="O14" s="30"/>
      <c r="P14" s="36"/>
      <c r="Q14" s="36"/>
      <c r="R14" s="36"/>
      <c r="S14" s="36">
        <f>SUM(S6:S13)</f>
        <v>1</v>
      </c>
      <c r="T14" s="37"/>
      <c r="U14" s="37"/>
      <c r="V14" s="37"/>
      <c r="W14" s="37"/>
      <c r="X14" s="37"/>
      <c r="Y14" s="37"/>
      <c r="Z14" s="37"/>
    </row>
    <row r="15" spans="1:26" x14ac:dyDescent="0.2">
      <c r="C15" s="38"/>
      <c r="D15" s="38"/>
      <c r="E15" s="38"/>
      <c r="F15" s="38"/>
      <c r="G15" s="38"/>
      <c r="H15" s="38"/>
      <c r="I15" s="38"/>
      <c r="L15" s="39"/>
    </row>
    <row r="16" spans="1:26" x14ac:dyDescent="0.2">
      <c r="C16" s="38"/>
      <c r="D16" s="38"/>
      <c r="E16" s="38"/>
      <c r="F16" s="38"/>
      <c r="G16" s="38"/>
      <c r="H16" s="38"/>
      <c r="I16" s="38"/>
    </row>
    <row r="17" spans="3:17" x14ac:dyDescent="0.2">
      <c r="C17" s="38"/>
      <c r="D17" s="38"/>
      <c r="E17" s="38"/>
      <c r="F17" s="38"/>
      <c r="G17" s="40"/>
      <c r="H17" s="41"/>
      <c r="I17" s="41"/>
    </row>
    <row r="18" spans="3:17" x14ac:dyDescent="0.2">
      <c r="C18" s="38"/>
      <c r="D18" s="38"/>
      <c r="E18" s="38"/>
      <c r="F18" s="38"/>
      <c r="G18" s="42"/>
      <c r="H18" s="42"/>
      <c r="I18" s="42"/>
    </row>
    <row r="19" spans="3:17" x14ac:dyDescent="0.2">
      <c r="C19" s="38"/>
      <c r="D19" s="38"/>
      <c r="E19" s="38"/>
      <c r="F19" s="38"/>
      <c r="G19" s="38"/>
      <c r="H19" s="38"/>
      <c r="I19" s="38"/>
    </row>
    <row r="20" spans="3:17" x14ac:dyDescent="0.2">
      <c r="C20" s="38"/>
      <c r="D20" s="38"/>
      <c r="E20" s="38"/>
      <c r="F20" s="38"/>
      <c r="G20" s="38"/>
      <c r="H20" s="38"/>
      <c r="I20" s="38"/>
    </row>
    <row r="21" spans="3:17" x14ac:dyDescent="0.2">
      <c r="C21" s="38"/>
      <c r="D21" s="38"/>
      <c r="E21" s="38"/>
      <c r="F21" s="38"/>
      <c r="G21" s="38"/>
      <c r="H21" s="38"/>
      <c r="I21" s="38"/>
    </row>
    <row r="22" spans="3:17" x14ac:dyDescent="0.2">
      <c r="C22" s="38"/>
      <c r="D22" s="38"/>
      <c r="E22" s="38"/>
      <c r="F22" s="38"/>
      <c r="G22" s="38"/>
      <c r="H22" s="38"/>
      <c r="I22" s="38"/>
    </row>
    <row r="23" spans="3:17" x14ac:dyDescent="0.2">
      <c r="C23" s="38"/>
      <c r="D23" s="38"/>
      <c r="E23" s="38"/>
      <c r="F23" s="38"/>
      <c r="G23" s="38"/>
      <c r="H23" s="38"/>
      <c r="I23" s="38"/>
    </row>
    <row r="24" spans="3:17" x14ac:dyDescent="0.2">
      <c r="C24" s="38"/>
      <c r="D24" s="38"/>
      <c r="E24" s="38"/>
      <c r="F24" s="38"/>
      <c r="G24" s="38"/>
      <c r="H24" s="38"/>
      <c r="I24" s="38"/>
    </row>
    <row r="25" spans="3:17" x14ac:dyDescent="0.2">
      <c r="C25" s="38"/>
      <c r="D25" s="38"/>
      <c r="E25" s="38"/>
      <c r="F25" s="38"/>
      <c r="G25" s="38"/>
      <c r="H25" s="38"/>
      <c r="I25" s="38"/>
    </row>
    <row r="26" spans="3:17" x14ac:dyDescent="0.2">
      <c r="C26" s="38"/>
      <c r="D26" s="38"/>
      <c r="E26" s="38"/>
      <c r="F26" s="38"/>
      <c r="G26" s="38"/>
      <c r="H26" s="38"/>
      <c r="I26" s="38"/>
    </row>
    <row r="27" spans="3:17" x14ac:dyDescent="0.2">
      <c r="C27" s="38"/>
      <c r="D27" s="38"/>
      <c r="E27" s="38"/>
      <c r="F27" s="38"/>
      <c r="G27" s="38"/>
      <c r="H27" s="38"/>
      <c r="I27" s="38"/>
    </row>
    <row r="28" spans="3:17" x14ac:dyDescent="0.2">
      <c r="C28" s="38"/>
      <c r="D28" s="38"/>
      <c r="E28" s="38"/>
      <c r="F28" s="38"/>
      <c r="G28" s="38"/>
      <c r="H28" s="38"/>
      <c r="I28" s="38"/>
    </row>
    <row r="29" spans="3:17" x14ac:dyDescent="0.2">
      <c r="C29" s="38"/>
      <c r="D29" s="38"/>
      <c r="E29" s="38"/>
      <c r="F29" s="38"/>
      <c r="G29" s="38"/>
      <c r="H29" s="38"/>
      <c r="I29" s="38"/>
    </row>
    <row r="30" spans="3:17" x14ac:dyDescent="0.2">
      <c r="C30" s="38"/>
      <c r="D30" s="38"/>
      <c r="E30" s="38"/>
      <c r="F30" s="38"/>
      <c r="G30" s="38"/>
      <c r="H30" s="38"/>
      <c r="I30" s="38"/>
      <c r="Q30" s="43"/>
    </row>
    <row r="31" spans="3:17" x14ac:dyDescent="0.2">
      <c r="C31" s="38"/>
      <c r="D31" s="38"/>
      <c r="E31" s="38"/>
      <c r="F31" s="38"/>
      <c r="G31" s="38"/>
      <c r="H31" s="38"/>
      <c r="I31" s="38"/>
    </row>
    <row r="32" spans="3:17" x14ac:dyDescent="0.2">
      <c r="C32" s="38"/>
      <c r="D32" s="38"/>
      <c r="E32" s="38"/>
      <c r="F32" s="38"/>
      <c r="G32" s="38"/>
      <c r="H32" s="38"/>
      <c r="I32" s="38"/>
    </row>
    <row r="33" spans="3:9" x14ac:dyDescent="0.2">
      <c r="C33" s="38"/>
      <c r="D33" s="38"/>
      <c r="E33" s="38"/>
      <c r="F33" s="38"/>
      <c r="G33" s="38"/>
      <c r="H33" s="38"/>
      <c r="I33" s="38"/>
    </row>
    <row r="34" spans="3:9" x14ac:dyDescent="0.2">
      <c r="C34" s="38"/>
      <c r="D34" s="38"/>
      <c r="E34" s="38"/>
      <c r="F34" s="38"/>
      <c r="G34" s="38"/>
      <c r="H34" s="38"/>
      <c r="I34" s="38"/>
    </row>
    <row r="35" spans="3:9" x14ac:dyDescent="0.2">
      <c r="C35" s="38"/>
      <c r="D35" s="38"/>
      <c r="E35" s="38"/>
      <c r="F35" s="38"/>
      <c r="G35" s="38"/>
      <c r="H35" s="38"/>
      <c r="I35" s="38"/>
    </row>
    <row r="36" spans="3:9" x14ac:dyDescent="0.2">
      <c r="C36" s="38"/>
      <c r="D36" s="38"/>
      <c r="E36" s="38"/>
      <c r="F36" s="38"/>
      <c r="G36" s="38"/>
      <c r="H36" s="38"/>
      <c r="I36" s="38"/>
    </row>
    <row r="37" spans="3:9" x14ac:dyDescent="0.2">
      <c r="C37" s="38"/>
      <c r="D37" s="38"/>
      <c r="E37" s="38"/>
      <c r="F37" s="38"/>
      <c r="G37" s="38"/>
      <c r="H37" s="38"/>
      <c r="I37" s="38"/>
    </row>
    <row r="38" spans="3:9" x14ac:dyDescent="0.2">
      <c r="C38" s="38"/>
      <c r="D38" s="38"/>
      <c r="E38" s="38"/>
      <c r="F38" s="38"/>
      <c r="G38" s="38"/>
      <c r="H38" s="38"/>
      <c r="I38" s="38"/>
    </row>
    <row r="39" spans="3:9" x14ac:dyDescent="0.2">
      <c r="C39" s="38"/>
      <c r="D39" s="38"/>
      <c r="E39" s="38"/>
      <c r="F39" s="38"/>
      <c r="G39" s="38"/>
      <c r="H39" s="38"/>
      <c r="I39" s="38"/>
    </row>
    <row r="40" spans="3:9" x14ac:dyDescent="0.2">
      <c r="C40" s="38"/>
      <c r="D40" s="38"/>
      <c r="E40" s="38"/>
      <c r="F40" s="38"/>
      <c r="G40" s="38"/>
      <c r="H40" s="38"/>
      <c r="I40" s="38"/>
    </row>
  </sheetData>
  <mergeCells count="2">
    <mergeCell ref="C3:E3"/>
    <mergeCell ref="G3:I3"/>
  </mergeCell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showGridLines="0" tabSelected="1" zoomScale="90" zoomScaleNormal="90" workbookViewId="0">
      <selection activeCell="N4" sqref="N4:Q4"/>
    </sheetView>
  </sheetViews>
  <sheetFormatPr defaultRowHeight="15" x14ac:dyDescent="0.25"/>
  <cols>
    <col min="1" max="1" width="32.5703125" customWidth="1"/>
    <col min="2" max="2" width="1.28515625" customWidth="1"/>
    <col min="3" max="3" width="15.140625" bestFit="1" customWidth="1"/>
    <col min="4" max="4" width="15.28515625" bestFit="1" customWidth="1"/>
    <col min="5" max="5" width="15.140625" bestFit="1" customWidth="1"/>
    <col min="6" max="6" width="17" bestFit="1" customWidth="1"/>
    <col min="7" max="7" width="16.42578125" bestFit="1" customWidth="1"/>
    <col min="8" max="8" width="17.42578125" bestFit="1" customWidth="1"/>
    <col min="9" max="9" width="13.28515625" bestFit="1" customWidth="1"/>
    <col min="10" max="10" width="1.85546875" customWidth="1"/>
    <col min="11" max="13" width="15.140625" bestFit="1" customWidth="1"/>
    <col min="14" max="14" width="2.140625" customWidth="1"/>
    <col min="15" max="15" width="15" bestFit="1" customWidth="1"/>
    <col min="16" max="16" width="16" customWidth="1"/>
    <col min="17" max="17" width="14.85546875" bestFit="1" customWidth="1"/>
    <col min="18" max="18" width="4.7109375" customWidth="1"/>
  </cols>
  <sheetData>
    <row r="1" spans="1:21" ht="18" x14ac:dyDescent="0.25">
      <c r="A1" s="48" t="s">
        <v>55</v>
      </c>
      <c r="R1" s="11" t="b">
        <v>1</v>
      </c>
    </row>
    <row r="2" spans="1:21" ht="18" x14ac:dyDescent="0.25">
      <c r="A2" s="48" t="s">
        <v>56</v>
      </c>
      <c r="R2" s="11" t="b">
        <v>0</v>
      </c>
    </row>
    <row r="3" spans="1:21" ht="20.25" customHeight="1" x14ac:dyDescent="0.25">
      <c r="A3" s="48" t="s">
        <v>57</v>
      </c>
      <c r="B3" s="48"/>
      <c r="C3" s="48"/>
      <c r="D3" s="48"/>
      <c r="E3" s="85"/>
      <c r="F3" s="85"/>
      <c r="O3" s="7"/>
      <c r="P3" s="7"/>
      <c r="Q3" s="8"/>
    </row>
    <row r="4" spans="1:21" s="12" customFormat="1" ht="43.5" customHeight="1" x14ac:dyDescent="0.2">
      <c r="N4" s="86" t="s">
        <v>50</v>
      </c>
      <c r="O4" s="87"/>
      <c r="P4" s="87"/>
      <c r="Q4" s="88"/>
    </row>
    <row r="5" spans="1:21" s="12" customFormat="1" ht="62.45" customHeight="1" x14ac:dyDescent="0.25">
      <c r="A5" s="73" t="s">
        <v>0</v>
      </c>
      <c r="B5" s="45"/>
      <c r="C5" s="45" t="s">
        <v>33</v>
      </c>
      <c r="D5" s="45" t="s">
        <v>34</v>
      </c>
      <c r="E5" s="45" t="s">
        <v>35</v>
      </c>
      <c r="F5" s="45" t="s">
        <v>36</v>
      </c>
      <c r="G5" s="45" t="s">
        <v>37</v>
      </c>
      <c r="H5" s="45" t="s">
        <v>38</v>
      </c>
      <c r="I5" s="45" t="s">
        <v>39</v>
      </c>
      <c r="J5" s="45"/>
      <c r="K5" s="74" t="s">
        <v>62</v>
      </c>
      <c r="L5" s="74" t="s">
        <v>63</v>
      </c>
      <c r="M5" s="74" t="s">
        <v>64</v>
      </c>
      <c r="N5" s="75"/>
      <c r="O5" s="76" t="s">
        <v>40</v>
      </c>
      <c r="P5" s="76" t="s">
        <v>41</v>
      </c>
      <c r="Q5" s="77" t="s">
        <v>42</v>
      </c>
    </row>
    <row r="6" spans="1:21" s="12" customFormat="1" ht="30.75" x14ac:dyDescent="0.3">
      <c r="A6" s="45"/>
      <c r="B6" s="45"/>
      <c r="C6" s="78" t="s">
        <v>43</v>
      </c>
      <c r="D6" s="78" t="s">
        <v>43</v>
      </c>
      <c r="E6" s="78" t="s">
        <v>43</v>
      </c>
      <c r="F6" s="79" t="s">
        <v>58</v>
      </c>
      <c r="G6" s="79" t="s">
        <v>59</v>
      </c>
      <c r="H6" s="79" t="s">
        <v>60</v>
      </c>
      <c r="I6" s="78"/>
      <c r="J6" s="79"/>
      <c r="K6" s="78" t="s">
        <v>43</v>
      </c>
      <c r="L6" s="78" t="s">
        <v>43</v>
      </c>
      <c r="M6" s="78" t="s">
        <v>43</v>
      </c>
      <c r="N6" s="80"/>
      <c r="O6" s="81" t="s">
        <v>44</v>
      </c>
      <c r="P6" s="81" t="s">
        <v>45</v>
      </c>
      <c r="Q6" s="82" t="s">
        <v>46</v>
      </c>
    </row>
    <row r="7" spans="1:21" s="12" customFormat="1" ht="14.25" x14ac:dyDescent="0.2">
      <c r="A7" s="15" t="s">
        <v>24</v>
      </c>
      <c r="B7" s="15"/>
      <c r="C7" s="21">
        <f>'1. Revenue Proportions'!P6</f>
        <v>0.62899427895074311</v>
      </c>
      <c r="D7" s="21">
        <f>'1. Revenue Proportions'!Q6</f>
        <v>0</v>
      </c>
      <c r="E7" s="21">
        <f>'1. Revenue Proportions'!R6</f>
        <v>0</v>
      </c>
      <c r="F7" s="49">
        <f>C7*$I$16</f>
        <v>-819256.24241343758</v>
      </c>
      <c r="G7" s="49">
        <f t="shared" ref="F7:H14" si="0">D7*$I$16</f>
        <v>0</v>
      </c>
      <c r="H7" s="49">
        <f t="shared" si="0"/>
        <v>0</v>
      </c>
      <c r="I7" s="49">
        <f>SUM(F7:H7)</f>
        <v>-819256.24241343758</v>
      </c>
      <c r="J7" s="50"/>
      <c r="K7" s="51">
        <f>+'1. Revenue Proportions'!G6</f>
        <v>226840</v>
      </c>
      <c r="L7" s="51">
        <f>+'1. Revenue Proportions'!H6</f>
        <v>1659016812</v>
      </c>
      <c r="M7" s="51">
        <f>+'1. Revenue Proportions'!I6</f>
        <v>0</v>
      </c>
      <c r="N7" s="52"/>
      <c r="O7" s="53">
        <f t="shared" ref="O7:O14" si="1">ROUND(F7/K7/10,2)</f>
        <v>-0.36</v>
      </c>
      <c r="P7" s="54"/>
      <c r="Q7" s="55"/>
      <c r="S7" s="56"/>
      <c r="T7" s="56"/>
      <c r="U7" s="56"/>
    </row>
    <row r="8" spans="1:21" s="12" customFormat="1" ht="14.25" x14ac:dyDescent="0.2">
      <c r="A8" s="23" t="s">
        <v>25</v>
      </c>
      <c r="B8" s="23"/>
      <c r="C8" s="21">
        <f>'1. Revenue Proportions'!P7</f>
        <v>8.3411164056180612E-2</v>
      </c>
      <c r="D8" s="21">
        <f>'1. Revenue Proportions'!Q7</f>
        <v>5.4745173227071176E-2</v>
      </c>
      <c r="E8" s="21">
        <f>'1. Revenue Proportions'!R7</f>
        <v>0</v>
      </c>
      <c r="F8" s="49">
        <f t="shared" si="0"/>
        <v>-108641.87342687846</v>
      </c>
      <c r="G8" s="49">
        <f t="shared" si="0"/>
        <v>-71304.821695835024</v>
      </c>
      <c r="H8" s="49">
        <f t="shared" si="0"/>
        <v>0</v>
      </c>
      <c r="I8" s="49">
        <f t="shared" ref="I8:I14" si="2">SUM(F8:H8)</f>
        <v>-179946.69512271349</v>
      </c>
      <c r="J8" s="57"/>
      <c r="K8" s="51">
        <f>+'1. Revenue Proportions'!G7</f>
        <v>18992</v>
      </c>
      <c r="L8" s="51">
        <f>+'1. Revenue Proportions'!H7</f>
        <v>580343049</v>
      </c>
      <c r="M8" s="51">
        <f>+'1. Revenue Proportions'!I7</f>
        <v>0</v>
      </c>
      <c r="N8" s="58"/>
      <c r="O8" s="53">
        <f t="shared" si="1"/>
        <v>-0.56999999999999995</v>
      </c>
      <c r="P8" s="59">
        <f>ROUND(G8/(L8/12*10),4)</f>
        <v>-1E-4</v>
      </c>
      <c r="Q8" s="55"/>
      <c r="S8" s="56"/>
      <c r="T8" s="56"/>
      <c r="U8" s="56"/>
    </row>
    <row r="9" spans="1:21" s="12" customFormat="1" ht="14.25" x14ac:dyDescent="0.2">
      <c r="A9" s="23" t="s">
        <v>26</v>
      </c>
      <c r="B9" s="23"/>
      <c r="C9" s="21">
        <f>'1. Revenue Proportions'!P8</f>
        <v>8.3185194082181321E-2</v>
      </c>
      <c r="D9" s="21">
        <f>'1. Revenue Proportions'!Q8</f>
        <v>0</v>
      </c>
      <c r="E9" s="21">
        <f>'1. Revenue Proportions'!R8</f>
        <v>0.10741401994050614</v>
      </c>
      <c r="F9" s="49">
        <f t="shared" si="0"/>
        <v>-108347.55069932403</v>
      </c>
      <c r="G9" s="49">
        <f t="shared" si="0"/>
        <v>0</v>
      </c>
      <c r="H9" s="49">
        <f t="shared" si="0"/>
        <v>-139905.25717623008</v>
      </c>
      <c r="I9" s="49">
        <f t="shared" si="2"/>
        <v>-248252.80787555411</v>
      </c>
      <c r="J9" s="57"/>
      <c r="K9" s="51">
        <f>+'1. Revenue Proportions'!G8</f>
        <v>2057</v>
      </c>
      <c r="L9" s="51">
        <f>+'1. Revenue Proportions'!H8</f>
        <v>1836354553</v>
      </c>
      <c r="M9" s="51">
        <f>+'1. Revenue Proportions'!I8</f>
        <v>4746295</v>
      </c>
      <c r="N9" s="58"/>
      <c r="O9" s="53">
        <f t="shared" si="1"/>
        <v>-5.27</v>
      </c>
      <c r="P9" s="60"/>
      <c r="Q9" s="61">
        <f>ROUND(H9/(M9/12*10),4)</f>
        <v>-3.5400000000000001E-2</v>
      </c>
      <c r="S9" s="56"/>
      <c r="T9" s="56"/>
      <c r="U9" s="56"/>
    </row>
    <row r="10" spans="1:21" s="12" customFormat="1" ht="14.25" x14ac:dyDescent="0.2">
      <c r="A10" s="23" t="s">
        <v>27</v>
      </c>
      <c r="B10" s="23"/>
      <c r="C10" s="21">
        <f>'1. Revenue Proportions'!P9</f>
        <v>1.008586614632981E-2</v>
      </c>
      <c r="D10" s="21">
        <f>'1. Revenue Proportions'!Q9</f>
        <v>0</v>
      </c>
      <c r="E10" s="21">
        <f>'1. Revenue Proportions'!R9</f>
        <v>4.4662725773881307E-3</v>
      </c>
      <c r="F10" s="49">
        <f t="shared" si="0"/>
        <v>-13136.699453468529</v>
      </c>
      <c r="G10" s="49">
        <f t="shared" si="0"/>
        <v>0</v>
      </c>
      <c r="H10" s="49">
        <f t="shared" si="0"/>
        <v>-5817.2575042319568</v>
      </c>
      <c r="I10" s="49">
        <f t="shared" si="2"/>
        <v>-18953.956957700488</v>
      </c>
      <c r="J10" s="57"/>
      <c r="K10" s="51">
        <f>+'1. Revenue Proportions'!G9</f>
        <v>4</v>
      </c>
      <c r="L10" s="51">
        <f>+'1. Revenue Proportions'!H9</f>
        <v>194222636</v>
      </c>
      <c r="M10" s="51">
        <f>+'1. Revenue Proportions'!I9</f>
        <v>360260</v>
      </c>
      <c r="N10" s="58"/>
      <c r="O10" s="53">
        <f t="shared" si="1"/>
        <v>-328.42</v>
      </c>
      <c r="P10" s="60"/>
      <c r="Q10" s="61">
        <f t="shared" ref="Q10:Q14" si="3">ROUND(H10/(M10/12*10),4)</f>
        <v>-1.9400000000000001E-2</v>
      </c>
      <c r="S10" s="56"/>
      <c r="T10" s="56"/>
      <c r="U10" s="56"/>
    </row>
    <row r="11" spans="1:21" s="12" customFormat="1" ht="14.25" x14ac:dyDescent="0.2">
      <c r="A11" s="23" t="s">
        <v>28</v>
      </c>
      <c r="B11" s="23"/>
      <c r="C11" s="21">
        <f>'1. Revenue Proportions'!P10</f>
        <v>4.1843047060989126E-3</v>
      </c>
      <c r="D11" s="21">
        <f>'1. Revenue Proportions'!Q10</f>
        <v>0</v>
      </c>
      <c r="E11" s="21">
        <f>'1. Revenue Proportions'!R10</f>
        <v>5.88517760974939E-3</v>
      </c>
      <c r="F11" s="49">
        <f>C11*$I$16</f>
        <v>-5449.998299427948</v>
      </c>
      <c r="G11" s="49">
        <f t="shared" si="0"/>
        <v>0</v>
      </c>
      <c r="H11" s="49">
        <f t="shared" si="0"/>
        <v>-7665.3614442120443</v>
      </c>
      <c r="I11" s="49">
        <f>SUM(F11:H11)</f>
        <v>-13115.359743639992</v>
      </c>
      <c r="J11" s="57"/>
      <c r="K11" s="51">
        <f>+'1. Revenue Proportions'!G10</f>
        <v>7</v>
      </c>
      <c r="L11" s="51">
        <f>+'1. Revenue Proportions'!H10</f>
        <v>1110706646</v>
      </c>
      <c r="M11" s="51">
        <f>+'1. Revenue Proportions'!I10</f>
        <v>2002430</v>
      </c>
      <c r="N11" s="58"/>
      <c r="O11" s="53">
        <f t="shared" si="1"/>
        <v>-77.86</v>
      </c>
      <c r="P11" s="60"/>
      <c r="Q11" s="61">
        <f t="shared" si="3"/>
        <v>-4.5999999999999999E-3</v>
      </c>
      <c r="S11" s="56"/>
      <c r="T11" s="56"/>
      <c r="U11" s="56"/>
    </row>
    <row r="12" spans="1:21" s="12" customFormat="1" ht="14.25" x14ac:dyDescent="0.2">
      <c r="A12" s="23" t="s">
        <v>29</v>
      </c>
      <c r="B12" s="23"/>
      <c r="C12" s="21">
        <f>'1. Revenue Proportions'!P11</f>
        <v>2.661846701368219E-3</v>
      </c>
      <c r="D12" s="21">
        <f>'1. Revenue Proportions'!Q11</f>
        <v>1.3188497803459493E-3</v>
      </c>
      <c r="E12" s="21">
        <f>'1. Revenue Proportions'!R11</f>
        <v>0</v>
      </c>
      <c r="F12" s="49">
        <f t="shared" si="0"/>
        <v>-3467.0180626782862</v>
      </c>
      <c r="G12" s="49">
        <f t="shared" si="0"/>
        <v>-1717.7833750036741</v>
      </c>
      <c r="H12" s="49">
        <f t="shared" si="0"/>
        <v>0</v>
      </c>
      <c r="I12" s="49">
        <f t="shared" si="2"/>
        <v>-5184.8014376819601</v>
      </c>
      <c r="J12" s="57"/>
      <c r="K12" s="51">
        <f>+'1. Revenue Proportions'!G11</f>
        <v>2970</v>
      </c>
      <c r="L12" s="51">
        <f>+'1. Revenue Proportions'!H11</f>
        <v>11372501</v>
      </c>
      <c r="M12" s="51">
        <f>+'1. Revenue Proportions'!I11</f>
        <v>0</v>
      </c>
      <c r="N12" s="58"/>
      <c r="O12" s="53">
        <f t="shared" si="1"/>
        <v>-0.12</v>
      </c>
      <c r="P12" s="59">
        <f>ROUND(G12/(L12/12*10),4)</f>
        <v>-2.0000000000000001E-4</v>
      </c>
      <c r="Q12" s="55"/>
      <c r="S12" s="56"/>
      <c r="T12" s="56"/>
      <c r="U12" s="56"/>
    </row>
    <row r="13" spans="1:21" s="12" customFormat="1" ht="14.25" x14ac:dyDescent="0.2">
      <c r="A13" s="23" t="s">
        <v>30</v>
      </c>
      <c r="B13" s="23"/>
      <c r="C13" s="21">
        <f>'1. Revenue Proportions'!P12</f>
        <v>1.9762454837684058E-4</v>
      </c>
      <c r="D13" s="21">
        <f>'1. Revenue Proportions'!Q12</f>
        <v>0</v>
      </c>
      <c r="E13" s="21">
        <f>'1. Revenue Proportions'!R12</f>
        <v>1.7653452980787184E-4</v>
      </c>
      <c r="F13" s="49">
        <f t="shared" si="0"/>
        <v>-257.40320751715757</v>
      </c>
      <c r="G13" s="49">
        <f t="shared" si="0"/>
        <v>0</v>
      </c>
      <c r="H13" s="49">
        <f t="shared" si="0"/>
        <v>-229.93375359133574</v>
      </c>
      <c r="I13" s="49">
        <f t="shared" ref="I13" si="4">SUM(F13:H13)</f>
        <v>-487.33696110849331</v>
      </c>
      <c r="J13" s="57"/>
      <c r="K13" s="51">
        <f>+'1. Revenue Proportions'!G12</f>
        <v>338</v>
      </c>
      <c r="L13" s="51">
        <f>+'1. Revenue Proportions'!H12</f>
        <v>482317</v>
      </c>
      <c r="M13" s="51">
        <f>+'1. Revenue Proportions'!I12</f>
        <v>1321</v>
      </c>
      <c r="N13" s="58"/>
      <c r="O13" s="53">
        <f t="shared" si="1"/>
        <v>-0.08</v>
      </c>
      <c r="P13" s="60"/>
      <c r="Q13" s="61">
        <f t="shared" si="3"/>
        <v>-0.2089</v>
      </c>
      <c r="S13" s="56"/>
      <c r="T13" s="56"/>
      <c r="U13" s="56"/>
    </row>
    <row r="14" spans="1:21" s="12" customFormat="1" ht="14.25" x14ac:dyDescent="0.2">
      <c r="A14" s="23" t="s">
        <v>31</v>
      </c>
      <c r="B14" s="23"/>
      <c r="C14" s="21">
        <f>'1. Revenue Proportions'!P13</f>
        <v>1.0641591851454657E-2</v>
      </c>
      <c r="D14" s="21">
        <f>'1. Revenue Proportions'!Q13</f>
        <v>0</v>
      </c>
      <c r="E14" s="21">
        <f>'1. Revenue Proportions'!R13</f>
        <v>2.6321012923979656E-3</v>
      </c>
      <c r="F14" s="49">
        <f t="shared" si="0"/>
        <v>-13860.524404233771</v>
      </c>
      <c r="G14" s="49">
        <f t="shared" si="0"/>
        <v>0</v>
      </c>
      <c r="H14" s="49">
        <f t="shared" si="0"/>
        <v>-3428.2750839302566</v>
      </c>
      <c r="I14" s="49">
        <f t="shared" si="2"/>
        <v>-17288.799488164026</v>
      </c>
      <c r="J14" s="57"/>
      <c r="K14" s="51">
        <f>+'1. Revenue Proportions'!G13</f>
        <v>52548</v>
      </c>
      <c r="L14" s="51">
        <f>+'1. Revenue Proportions'!H13</f>
        <v>18806001</v>
      </c>
      <c r="M14" s="51">
        <f>+'1. Revenue Proportions'!I13</f>
        <v>58768</v>
      </c>
      <c r="N14" s="58"/>
      <c r="O14" s="53">
        <f t="shared" si="1"/>
        <v>-0.03</v>
      </c>
      <c r="P14" s="60"/>
      <c r="Q14" s="61">
        <f t="shared" si="3"/>
        <v>-7.0000000000000007E-2</v>
      </c>
      <c r="S14" s="56"/>
      <c r="T14" s="56"/>
      <c r="U14" s="56"/>
    </row>
    <row r="15" spans="1:21" s="12" customFormat="1" x14ac:dyDescent="0.25">
      <c r="A15" s="30" t="s">
        <v>32</v>
      </c>
      <c r="B15" s="30"/>
      <c r="C15" s="62">
        <f t="shared" ref="C15:I15" si="5">SUM(C7:C14)</f>
        <v>0.8233618710427334</v>
      </c>
      <c r="D15" s="62">
        <f t="shared" si="5"/>
        <v>5.6064023007417127E-2</v>
      </c>
      <c r="E15" s="62">
        <f t="shared" si="5"/>
        <v>0.12057410594984951</v>
      </c>
      <c r="F15" s="63">
        <f t="shared" si="5"/>
        <v>-1072417.309966966</v>
      </c>
      <c r="G15" s="63">
        <f t="shared" si="5"/>
        <v>-73022.605070838705</v>
      </c>
      <c r="H15" s="63">
        <f t="shared" si="5"/>
        <v>-157046.08496219566</v>
      </c>
      <c r="I15" s="63">
        <f t="shared" si="5"/>
        <v>-1302486.0000000002</v>
      </c>
      <c r="J15" s="31"/>
      <c r="K15" s="63">
        <f>SUM(K7:K14)</f>
        <v>303756</v>
      </c>
      <c r="L15" s="63">
        <f>SUM(L7:L14)</f>
        <v>5411304515</v>
      </c>
      <c r="M15" s="23"/>
      <c r="N15" s="64"/>
      <c r="O15" s="31"/>
      <c r="P15" s="31"/>
      <c r="Q15" s="65"/>
      <c r="R15" s="37"/>
    </row>
    <row r="16" spans="1:21" s="12" customFormat="1" ht="14.25" x14ac:dyDescent="0.2">
      <c r="C16" s="38"/>
      <c r="D16" s="38"/>
      <c r="E16" s="38"/>
      <c r="F16" s="38"/>
      <c r="G16" s="38"/>
      <c r="H16" s="38"/>
      <c r="I16" s="66">
        <v>-1302486</v>
      </c>
      <c r="J16" s="38"/>
      <c r="K16" s="38"/>
      <c r="L16" s="38"/>
      <c r="M16" s="38"/>
      <c r="N16" s="38"/>
    </row>
    <row r="17" spans="1:17" s="12" customFormat="1" ht="14.25" x14ac:dyDescent="0.2">
      <c r="C17" s="38"/>
      <c r="D17" s="38"/>
      <c r="E17" s="38"/>
      <c r="F17" s="38"/>
      <c r="G17" s="38"/>
      <c r="H17" s="38"/>
      <c r="I17" s="67"/>
      <c r="J17" s="38"/>
      <c r="K17" s="68"/>
      <c r="L17" s="68"/>
      <c r="M17" s="68"/>
      <c r="N17" s="69"/>
      <c r="O17" s="84"/>
      <c r="P17" s="84"/>
      <c r="Q17" s="84"/>
    </row>
    <row r="18" spans="1:17" s="12" customFormat="1" ht="14.25" x14ac:dyDescent="0.2">
      <c r="C18" s="38"/>
      <c r="D18" s="38"/>
      <c r="E18" s="38"/>
      <c r="F18" s="38"/>
      <c r="G18" s="38"/>
      <c r="H18" s="38"/>
      <c r="I18" s="70" t="s">
        <v>47</v>
      </c>
      <c r="J18" s="38"/>
      <c r="K18" s="68"/>
      <c r="L18" s="68"/>
      <c r="M18" s="68"/>
      <c r="N18" s="68"/>
      <c r="O18" s="71"/>
      <c r="P18" s="71"/>
      <c r="Q18" s="71"/>
    </row>
    <row r="19" spans="1:17" s="12" customFormat="1" ht="14.25" x14ac:dyDescent="0.2">
      <c r="C19" s="38"/>
      <c r="D19" s="38"/>
      <c r="E19" s="38"/>
      <c r="F19" s="38"/>
      <c r="G19" s="38"/>
      <c r="H19" s="38"/>
      <c r="I19" s="38"/>
      <c r="J19" s="38"/>
      <c r="K19" s="68"/>
      <c r="L19" s="68"/>
      <c r="M19" s="68"/>
      <c r="N19" s="68"/>
      <c r="O19" s="71"/>
      <c r="P19" s="71"/>
      <c r="Q19" s="71"/>
    </row>
    <row r="20" spans="1:17" s="12" customFormat="1" ht="14.25" x14ac:dyDescent="0.2">
      <c r="A20" s="72" t="s">
        <v>48</v>
      </c>
      <c r="C20" s="38"/>
      <c r="D20" s="38"/>
      <c r="E20" s="38"/>
      <c r="F20" s="38"/>
      <c r="G20" s="38"/>
      <c r="H20" s="38"/>
      <c r="I20" s="38"/>
      <c r="J20" s="38"/>
      <c r="K20" s="68"/>
      <c r="L20" s="68"/>
      <c r="M20" s="68"/>
      <c r="N20" s="68"/>
      <c r="O20" s="71"/>
      <c r="P20" s="71"/>
      <c r="Q20" s="71"/>
    </row>
    <row r="21" spans="1:17" s="12" customFormat="1" ht="14.25" x14ac:dyDescent="0.2">
      <c r="C21" s="38"/>
      <c r="D21" s="38"/>
      <c r="E21" s="38"/>
      <c r="F21" s="38"/>
      <c r="G21" s="38"/>
      <c r="H21" s="38"/>
      <c r="I21" s="38"/>
      <c r="J21" s="38"/>
      <c r="K21" s="68"/>
      <c r="L21" s="68"/>
      <c r="M21" s="68"/>
      <c r="N21" s="68"/>
      <c r="O21" s="71"/>
      <c r="P21" s="71"/>
      <c r="Q21" s="71"/>
    </row>
    <row r="22" spans="1:17" s="12" customFormat="1" ht="14.25" x14ac:dyDescent="0.2">
      <c r="C22" s="38"/>
      <c r="D22" s="38"/>
      <c r="E22" s="38"/>
      <c r="F22" s="38"/>
      <c r="G22" s="38"/>
      <c r="H22" s="38"/>
      <c r="I22" s="38"/>
      <c r="J22" s="38"/>
      <c r="K22" s="68"/>
      <c r="L22" s="68"/>
      <c r="M22" s="68"/>
      <c r="N22" s="68"/>
      <c r="O22" s="71"/>
      <c r="P22" s="71"/>
      <c r="Q22" s="71"/>
    </row>
    <row r="23" spans="1:17" s="12" customFormat="1" ht="14.25" x14ac:dyDescent="0.2">
      <c r="C23" s="38"/>
      <c r="D23" s="38"/>
      <c r="E23" s="38"/>
      <c r="F23" s="38"/>
      <c r="G23" s="38"/>
      <c r="H23" s="38"/>
      <c r="I23" s="38"/>
      <c r="J23" s="38"/>
      <c r="K23" s="68"/>
      <c r="L23" s="68"/>
      <c r="M23" s="68"/>
      <c r="N23" s="68"/>
      <c r="O23" s="71"/>
      <c r="P23" s="71"/>
      <c r="Q23" s="71"/>
    </row>
    <row r="24" spans="1:17" s="12" customFormat="1" ht="14.25" x14ac:dyDescent="0.2">
      <c r="C24" s="38"/>
      <c r="D24" s="38"/>
      <c r="E24" s="38"/>
      <c r="F24" s="38"/>
      <c r="G24" s="38"/>
      <c r="H24" s="38"/>
      <c r="I24" s="38"/>
      <c r="J24" s="38"/>
      <c r="K24" s="68"/>
      <c r="L24" s="68"/>
      <c r="M24" s="68"/>
      <c r="N24" s="68"/>
      <c r="O24" s="71"/>
      <c r="P24" s="71"/>
      <c r="Q24" s="71"/>
    </row>
    <row r="25" spans="1:17" s="12" customFormat="1" ht="14.25" x14ac:dyDescent="0.2">
      <c r="C25" s="38"/>
      <c r="D25" s="38"/>
      <c r="E25" s="38"/>
      <c r="F25" s="38"/>
      <c r="G25" s="38"/>
      <c r="H25" s="38"/>
      <c r="I25" s="38"/>
      <c r="J25" s="38"/>
      <c r="K25" s="68"/>
      <c r="L25" s="68"/>
      <c r="M25" s="68"/>
      <c r="N25" s="68"/>
      <c r="O25" s="71"/>
      <c r="P25" s="71"/>
      <c r="Q25" s="71"/>
    </row>
    <row r="26" spans="1:17" x14ac:dyDescent="0.25">
      <c r="C26" s="1"/>
      <c r="D26" s="1"/>
      <c r="E26" s="1"/>
      <c r="F26" s="1"/>
      <c r="G26" s="1"/>
      <c r="H26" s="1"/>
      <c r="I26" s="1"/>
      <c r="J26" s="1"/>
      <c r="K26" s="3"/>
      <c r="L26" s="3"/>
      <c r="M26" s="3"/>
      <c r="N26" s="3"/>
      <c r="O26" s="4"/>
      <c r="P26" s="5"/>
      <c r="Q26" s="5"/>
    </row>
    <row r="27" spans="1:17" x14ac:dyDescent="0.25">
      <c r="C27" s="1"/>
      <c r="D27" s="1"/>
      <c r="E27" s="1"/>
      <c r="F27" s="1"/>
      <c r="G27" s="1"/>
      <c r="H27" s="1"/>
      <c r="I27" s="1"/>
      <c r="J27" s="1"/>
      <c r="K27" s="3"/>
      <c r="L27" s="3"/>
      <c r="M27" s="3"/>
      <c r="N27" s="3"/>
      <c r="O27" s="4"/>
      <c r="P27" s="3"/>
      <c r="Q27" s="6"/>
    </row>
    <row r="28" spans="1:17" x14ac:dyDescent="0.25">
      <c r="C28" s="1"/>
      <c r="D28" s="1"/>
      <c r="E28" s="1"/>
      <c r="F28" s="1"/>
      <c r="G28" s="1"/>
      <c r="H28" s="1"/>
      <c r="I28" s="1"/>
      <c r="J28" s="1"/>
      <c r="K28" s="3"/>
      <c r="L28" s="3"/>
      <c r="M28" s="3"/>
      <c r="N28" s="3"/>
      <c r="O28" s="5"/>
      <c r="P28" s="3"/>
      <c r="Q28" s="6"/>
    </row>
    <row r="29" spans="1:17" x14ac:dyDescent="0.25">
      <c r="C29" s="1"/>
      <c r="D29" s="1"/>
      <c r="E29" s="1"/>
      <c r="F29" s="1"/>
      <c r="G29" s="1"/>
      <c r="H29" s="1"/>
      <c r="I29" s="1"/>
      <c r="J29" s="1"/>
      <c r="K29" s="3"/>
      <c r="L29" s="3"/>
      <c r="M29" s="3"/>
      <c r="N29" s="3"/>
      <c r="O29" s="5"/>
      <c r="P29" s="3"/>
      <c r="Q29" s="6"/>
    </row>
    <row r="30" spans="1:17" x14ac:dyDescent="0.25">
      <c r="O30" s="2"/>
      <c r="P30" s="2"/>
      <c r="Q30" s="9"/>
    </row>
    <row r="31" spans="1:17" x14ac:dyDescent="0.25">
      <c r="O31" s="2"/>
      <c r="P31" s="2"/>
      <c r="Q31" s="10"/>
    </row>
    <row r="32" spans="1:17" x14ac:dyDescent="0.25">
      <c r="O32" s="2"/>
      <c r="P32" s="2"/>
      <c r="Q32" s="10"/>
    </row>
    <row r="33" spans="15:17" x14ac:dyDescent="0.25">
      <c r="O33" s="2"/>
      <c r="P33" s="2"/>
      <c r="Q33" s="2"/>
    </row>
  </sheetData>
  <mergeCells count="3">
    <mergeCell ref="O17:Q17"/>
    <mergeCell ref="E3:F3"/>
    <mergeCell ref="N4:Q4"/>
  </mergeCells>
  <pageMargins left="0.11811023622047245" right="0.11811023622047245" top="0.74803149606299213" bottom="0.74803149606299213" header="0.31496062992125984" footer="0.31496062992125984"/>
  <pageSetup scale="54" orientation="landscape" r:id="rId1"/>
  <ignoredErrors>
    <ignoredError sqref="I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C6FBF-A54E-49AA-8F49-0EC510162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84F0AE-4473-48CF-A881-D0FDE643DDE9}">
  <ds:schemaRefs>
    <ds:schemaRef ds:uri="http://purl.org/dc/elements/1.1/"/>
    <ds:schemaRef ds:uri="c7144278-a604-49a7-8187-9642ca59cb21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01f4ed2e-8ed5-4f01-addc-53cbf92106b5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BA887C-A6BC-4505-A9DA-11F16AAAE8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Revenue Proportions</vt:lpstr>
      <vt:lpstr>2. Rate Rider Calculation</vt:lpstr>
    </vt:vector>
  </TitlesOfParts>
  <Company>Horizon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Natalie Yeates</cp:lastModifiedBy>
  <cp:revision/>
  <cp:lastPrinted>2020-02-06T18:41:00Z</cp:lastPrinted>
  <dcterms:created xsi:type="dcterms:W3CDTF">2017-06-06T12:36:57Z</dcterms:created>
  <dcterms:modified xsi:type="dcterms:W3CDTF">2020-02-10T12:48:09Z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