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25" i="1" l="1"/>
  <c r="E18" i="1"/>
  <c r="F7" i="1"/>
  <c r="E7" i="1"/>
  <c r="F4" i="1"/>
  <c r="E4" i="1"/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L20" i="1"/>
  <c r="M20" i="1" s="1"/>
  <c r="O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3" i="1" l="1"/>
  <c r="V23" i="1" s="1"/>
  <c r="T6" i="1"/>
  <c r="V6" i="1" s="1"/>
  <c r="M24" i="1"/>
  <c r="O24" i="1" s="1"/>
  <c r="T24" i="1" s="1"/>
  <c r="V24" i="1" s="1"/>
  <c r="T16" i="1"/>
  <c r="V16" i="1" s="1"/>
  <c r="T26" i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V26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<sst xmlns="http://schemas.openxmlformats.org/spreadsheetml/2006/main" count="91" uniqueCount="54">
  <si>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</si>
  <si>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</si>
  <si>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</si>
  <si>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</si>
  <si>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</si>
  <si>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</si>
  <si>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</si>
  <si>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</si>
  <si>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</si>
  <si>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</si>
  <si>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</si>
  <si>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</si>
  <si>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</si>
  <si>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</si>
  <si>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</si>
  <si>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</si>
  <si>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</si>
  <si>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</si>
  <si>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</si>
  <si>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</si>
  <si>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</si>
  <si>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</si>
  <si>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</si>
  <si>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</si>
  <si>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</si>
  <si>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</si>
  <si>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</si>
  <si>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</si>
  <si>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</si>
  <si>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</si>
  <si>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</si>
  <si>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</si>
  <si>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</si>
  <si>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</si>
  <si>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</si>
  <si>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</si>
  <si>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</si>
  <si>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</si>
  <si>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</si>
  <si>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</si>
  <si>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</si>
  <si>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</si>
  <si>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</si>
  <si>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</si>
  <si>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</si>
  <si>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</si>
  <si>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</si>
  <si>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</si>
  <si>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</si>
  <si>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</si>
  <si>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</si>
  <si>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</si>
  <si>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</si>
  <si>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>Relevant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</si>
</sst>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(* #,##0.00_);_(* \(#,##0.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9" fillId="38" borderId="0" applyNumberFormat="0" applyBorder="0" applyAlignment="0" applyProtection="0"/>
    <xf numFmtId="0" fontId="30" fillId="55" borderId="14" applyNumberFormat="0" applyAlignment="0" applyProtection="0"/>
    <xf numFmtId="0" fontId="25" fillId="56" borderId="15" applyNumberFormat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9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2" borderId="14" applyNumberFormat="0" applyAlignment="0" applyProtection="0"/>
    <xf numFmtId="0" fontId="37" fillId="0" borderId="19" applyNumberFormat="0" applyFill="0" applyAlignment="0" applyProtection="0"/>
    <xf numFmtId="0" fontId="38" fillId="57" borderId="0" applyNumberFormat="0" applyBorder="0" applyAlignment="0" applyProtection="0"/>
    <xf numFmtId="0" fontId="24" fillId="58" borderId="20" applyNumberFormat="0" applyFont="0" applyAlignment="0" applyProtection="0"/>
    <xf numFmtId="0" fontId="26" fillId="55" borderId="21" applyNumberFormat="0" applyAlignment="0" applyProtection="0"/>
    <xf numFmtId="9" fontId="2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2" fillId="7" borderId="0" applyNumberFormat="0" applyBorder="0" applyAlignment="0" applyProtection="0"/>
    <xf numFmtId="0" fontId="16" fillId="10" borderId="8" applyNumberFormat="0" applyAlignment="0" applyProtection="0"/>
    <xf numFmtId="0" fontId="18" fillId="11" borderId="11" applyNumberFormat="0" applyAlignment="0" applyProtection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4" fillId="9" borderId="8" applyNumberFormat="0" applyAlignment="0" applyProtection="0"/>
    <xf numFmtId="0" fontId="17" fillId="0" borderId="10" applyNumberFormat="0" applyFill="0" applyAlignment="0" applyProtection="0"/>
    <xf numFmtId="0" fontId="13" fillId="8" borderId="0" applyNumberFormat="0" applyBorder="0" applyAlignment="0" applyProtection="0"/>
    <xf numFmtId="0" fontId="1" fillId="12" borderId="12" applyNumberFormat="0" applyFont="0" applyAlignment="0" applyProtection="0"/>
    <xf numFmtId="0" fontId="15" fillId="10" borderId="9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58" borderId="20" applyNumberFormat="0" applyFont="0" applyAlignment="0" applyProtection="0"/>
    <xf numFmtId="9" fontId="23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44" fontId="5" fillId="0" borderId="1" xfId="1" applyFont="1" applyFill="1" applyBorder="1" applyAlignment="1" applyProtection="1">
      <alignment horizontal="left"/>
    </xf>
    <xf numFmtId="3" fontId="5" fillId="4" borderId="1" xfId="4" applyNumberFormat="1" applyFont="1" applyFill="1" applyBorder="1" applyAlignment="1" applyProtection="1">
      <alignment horizontal="right"/>
      <protection locked="0"/>
    </xf>
    <xf numFmtId="3" fontId="5" fillId="4" borderId="1" xfId="93" applyNumberFormat="1" applyFont="1" applyFill="1" applyBorder="1" applyAlignment="1" applyProtection="1">
      <alignment horizontal="right"/>
      <protection locked="0"/>
    </xf>
  </cellXfs>
  <cellStyles count="98">
    <cellStyle name="20% - Accent1 2" xfId="50"/>
    <cellStyle name="20% - Accent1 3" xfId="5"/>
    <cellStyle name="20% - Accent2 2" xfId="51"/>
    <cellStyle name="20% - Accent2 3" xfId="6"/>
    <cellStyle name="20% - Accent3 2" xfId="52"/>
    <cellStyle name="20% - Accent3 3" xfId="7"/>
    <cellStyle name="20% - Accent4 2" xfId="53"/>
    <cellStyle name="20% - Accent4 3" xfId="8"/>
    <cellStyle name="20% - Accent5 2" xfId="54"/>
    <cellStyle name="20% - Accent5 3" xfId="9"/>
    <cellStyle name="20% - Accent6 2" xfId="55"/>
    <cellStyle name="20% - Accent6 3" xfId="10"/>
    <cellStyle name="40% - Accent1 2" xfId="56"/>
    <cellStyle name="40% - Accent1 3" xfId="11"/>
    <cellStyle name="40% - Accent2 2" xfId="57"/>
    <cellStyle name="40% - Accent2 3" xfId="12"/>
    <cellStyle name="40% - Accent3 2" xfId="58"/>
    <cellStyle name="40% - Accent3 3" xfId="13"/>
    <cellStyle name="40% - Accent4 2" xfId="59"/>
    <cellStyle name="40% - Accent4 3" xfId="14"/>
    <cellStyle name="40% - Accent5 2" xfId="60"/>
    <cellStyle name="40% - Accent5 3" xfId="15"/>
    <cellStyle name="40% - Accent6 2" xfId="61"/>
    <cellStyle name="40% - Accent6 3" xfId="16"/>
    <cellStyle name="60% - Accent1 2" xfId="62"/>
    <cellStyle name="60% - Accent1 3" xfId="17"/>
    <cellStyle name="60% - Accent2 2" xfId="63"/>
    <cellStyle name="60% - Accent2 3" xfId="18"/>
    <cellStyle name="60% - Accent3 2" xfId="64"/>
    <cellStyle name="60% - Accent3 3" xfId="19"/>
    <cellStyle name="60% - Accent4 2" xfId="65"/>
    <cellStyle name="60% - Accent4 3" xfId="20"/>
    <cellStyle name="60% - Accent5 2" xfId="66"/>
    <cellStyle name="60% - Accent5 3" xfId="21"/>
    <cellStyle name="60% - Accent6 2" xfId="67"/>
    <cellStyle name="60% - Accent6 3" xfId="22"/>
    <cellStyle name="Accent1 2" xfId="68"/>
    <cellStyle name="Accent1 3" xfId="23"/>
    <cellStyle name="Accent2 2" xfId="69"/>
    <cellStyle name="Accent2 3" xfId="24"/>
    <cellStyle name="Accent3 2" xfId="70"/>
    <cellStyle name="Accent3 3" xfId="25"/>
    <cellStyle name="Accent4 2" xfId="71"/>
    <cellStyle name="Accent4 3" xfId="26"/>
    <cellStyle name="Accent5 2" xfId="72"/>
    <cellStyle name="Accent5 3" xfId="27"/>
    <cellStyle name="Accent6 2" xfId="73"/>
    <cellStyle name="Accent6 3" xfId="28"/>
    <cellStyle name="Bad 2" xfId="74"/>
    <cellStyle name="Bad 3" xfId="29"/>
    <cellStyle name="Calculation 2" xfId="75"/>
    <cellStyle name="Calculation 3" xfId="30"/>
    <cellStyle name="Check Cell 2" xfId="76"/>
    <cellStyle name="Check Cell 3" xfId="31"/>
    <cellStyle name="Comma 2" xfId="77"/>
    <cellStyle name="Comma 3" xfId="32"/>
    <cellStyle name="Comma 4" xfId="94"/>
    <cellStyle name="Currency" xfId="1" builtinId="4"/>
    <cellStyle name="Currency 2" xfId="33"/>
    <cellStyle name="Currency 3" xfId="95"/>
    <cellStyle name="Explanatory Text 2" xfId="78"/>
    <cellStyle name="Explanatory Text 3" xfId="34"/>
    <cellStyle name="Good 2" xfId="79"/>
    <cellStyle name="Good 3" xfId="35"/>
    <cellStyle name="Heading 1 2" xfId="80"/>
    <cellStyle name="Heading 1 3" xfId="36"/>
    <cellStyle name="Heading 2 2" xfId="81"/>
    <cellStyle name="Heading 2 3" xfId="37"/>
    <cellStyle name="Heading 3 2" xfId="82"/>
    <cellStyle name="Heading 3 3" xfId="38"/>
    <cellStyle name="Heading 4 2" xfId="83"/>
    <cellStyle name="Heading 4 3" xfId="39"/>
    <cellStyle name="Hyperlink" xfId="3" builtinId="8"/>
    <cellStyle name="Input 2" xfId="84"/>
    <cellStyle name="Input 3" xfId="40"/>
    <cellStyle name="Linked Cell 2" xfId="85"/>
    <cellStyle name="Linked Cell 3" xfId="41"/>
    <cellStyle name="Neutral 2" xfId="86"/>
    <cellStyle name="Neutral 3" xfId="42"/>
    <cellStyle name="Normal" xfId="0" builtinId="0"/>
    <cellStyle name="Normal 2" xfId="49"/>
    <cellStyle name="Normal 3" xfId="4"/>
    <cellStyle name="Normal 4" xfId="93"/>
    <cellStyle name="Note 2" xfId="87"/>
    <cellStyle name="Note 3" xfId="43"/>
    <cellStyle name="Note 4" xfId="96"/>
    <cellStyle name="Output 2" xfId="88"/>
    <cellStyle name="Output 3" xfId="44"/>
    <cellStyle name="Percent" xfId="2" builtinId="5"/>
    <cellStyle name="Percent 2" xfId="89"/>
    <cellStyle name="Percent 3" xfId="45"/>
    <cellStyle name="Percent 4" xfId="97"/>
    <cellStyle name="Title 2" xfId="90"/>
    <cellStyle name="Title 3" xfId="46"/>
    <cellStyle name="Total 2" xfId="91"/>
    <cellStyle name="Total 3" xfId="47"/>
    <cellStyle name="Warning Text 2" xfId="92"/>
    <cellStyle name="Warning Text 3" xfId="48"/>
  </cellStyles>
  <dxfs count="23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5"/>
  <sheetViews>
    <sheetView tabSelected="1" topLeftCell="M2" workbookViewId="0">
      <selection activeCell="X38" sqref="X38"/>
    </sheetView>
  </sheetViews>
  <sheetFormatPr defaultRowHeight="15" x14ac:dyDescent="0.25"/>
  <cols>
    <col min="2" max="2" width="70.7109375" customWidth="1"/>
    <col min="3" max="22" width="15.7109375" customWidth="1"/>
  </cols>
  <sheetData>
    <row r="1" spans="1:22" ht="174.9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x14ac:dyDescent="0.25">
      <c r="A2" s="4">
        <v>1</v>
      </c>
      <c r="B2" s="5" t="s">
        <v>31</v>
      </c>
      <c r="C2" s="6" t="s">
        <v>20</v>
      </c>
      <c r="D2" s="29"/>
      <c r="E2" s="8"/>
      <c r="F2" s="8"/>
      <c r="G2" s="8"/>
      <c r="H2" s="8"/>
      <c r="I2" s="8"/>
      <c r="J2" s="8"/>
      <c r="K2" s="9">
        <f>IFERROR(D2+E2+G2-J2,0)</f>
        <v>0</v>
      </c>
      <c r="L2" s="9">
        <f>IF((J2+H2-E2+F2-I2)&lt;0,0,(J2+H2-E2+F2-I2))</f>
        <v>0</v>
      </c>
      <c r="M2" s="9">
        <f>IF((F2-L2)&lt;0,0,(F2-L2))</f>
        <v>0</v>
      </c>
      <c r="N2" s="10">
        <v>0.5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0</v>
      </c>
      <c r="U2" s="9"/>
      <c r="V2" s="9">
        <f>IF(K2&lt;0,0,K2-S2-T2)</f>
        <v>0</v>
      </c>
    </row>
    <row r="3" spans="1:22" x14ac:dyDescent="0.25">
      <c r="A3" s="4" t="s">
        <v>26</v>
      </c>
      <c r="B3" s="5" t="s">
        <v>32</v>
      </c>
      <c r="C3" s="6" t="s">
        <v>20</v>
      </c>
      <c r="D3" s="29"/>
      <c r="E3" s="8"/>
      <c r="F3" s="8"/>
      <c r="G3" s="8"/>
      <c r="H3" s="8"/>
      <c r="I3" s="8"/>
      <c r="J3" s="8"/>
      <c r="K3" s="9">
        <f t="shared" ref="K3:K33" si="0">IFERROR(D3+E3+G3-J3,"")</f>
        <v>0</v>
      </c>
      <c r="L3" s="9">
        <f t="shared" ref="L3:L34" si="1">IF((J3+H3-E3+F3-I3)&lt;0,0,(J3+H3-E3+F3-I3))</f>
        <v>0</v>
      </c>
      <c r="M3" s="9">
        <f t="shared" ref="M3:M34" si="2">IF((F3-L3)&lt;0,0,(F3-L3))</f>
        <v>0</v>
      </c>
      <c r="N3" s="10">
        <v>0.5</v>
      </c>
      <c r="O3" s="9">
        <f t="shared" ref="O3:O34" si="3">M3*N3</f>
        <v>0</v>
      </c>
      <c r="P3" s="9">
        <f t="shared" ref="P3:P34" si="4">IF((0.5*(E3-F3-H3+I3-J3))&lt;0,0,(0.5*(E3-F3-H3+I3-J3)))</f>
        <v>0</v>
      </c>
      <c r="Q3" s="11">
        <v>0.06</v>
      </c>
      <c r="R3" s="12"/>
      <c r="S3" s="12"/>
      <c r="T3" s="9">
        <f t="shared" ref="T3:T10" si="5">IF(OR(K3&lt;0,S3&gt;0),0,(K3+O3-P3)*Q3)</f>
        <v>0</v>
      </c>
      <c r="U3" s="9"/>
      <c r="V3" s="9">
        <f t="shared" ref="V3:V34" si="6">IF(K3&lt;0,0,K3-S3-T3)</f>
        <v>0</v>
      </c>
    </row>
    <row r="4" spans="1:22" x14ac:dyDescent="0.25">
      <c r="A4" s="4">
        <v>2</v>
      </c>
      <c r="B4" s="5" t="s">
        <v>33</v>
      </c>
      <c r="C4" s="6" t="s">
        <v>20</v>
      </c>
      <c r="D4" s="29"/>
      <c r="E4" s="31">
        <f>48029399+24485576+2871539-8008513</f>
        <v>67378001</v>
      </c>
      <c r="F4" s="31">
        <f>(48029399+24485576+2871539)*0.28</f>
        <v>21108223.920000002</v>
      </c>
      <c r="G4" s="8"/>
      <c r="H4" s="8"/>
      <c r="I4" s="8"/>
      <c r="J4" s="8"/>
      <c r="K4" s="9">
        <f t="shared" si="0"/>
        <v>67378001</v>
      </c>
      <c r="L4" s="9">
        <f t="shared" si="1"/>
        <v>0</v>
      </c>
      <c r="M4" s="9">
        <f t="shared" si="2"/>
        <v>21108223.920000002</v>
      </c>
      <c r="N4" s="10">
        <v>0.5</v>
      </c>
      <c r="O4" s="9">
        <f t="shared" si="3"/>
        <v>10554111.960000001</v>
      </c>
      <c r="P4" s="9">
        <f t="shared" si="4"/>
        <v>23134888.539999999</v>
      </c>
      <c r="Q4" s="11">
        <v>0.06</v>
      </c>
      <c r="R4" s="12"/>
      <c r="S4" s="12"/>
      <c r="T4" s="9">
        <f t="shared" si="5"/>
        <v>3287833.4652000004</v>
      </c>
      <c r="U4" s="9"/>
      <c r="V4" s="9">
        <f t="shared" si="6"/>
        <v>64090167.5348</v>
      </c>
    </row>
    <row r="5" spans="1:22" x14ac:dyDescent="0.25">
      <c r="A5" s="4">
        <v>3</v>
      </c>
      <c r="B5" s="5" t="s">
        <v>34</v>
      </c>
      <c r="C5" s="6" t="s">
        <v>20</v>
      </c>
      <c r="D5" s="29"/>
      <c r="E5" s="13"/>
      <c r="F5" s="13"/>
      <c r="G5" s="8"/>
      <c r="H5" s="8"/>
      <c r="I5" s="8"/>
      <c r="J5" s="8"/>
      <c r="K5" s="9">
        <f t="shared" si="0"/>
        <v>0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0</v>
      </c>
      <c r="U5" s="9"/>
      <c r="V5" s="9">
        <f t="shared" si="6"/>
        <v>0</v>
      </c>
    </row>
    <row r="6" spans="1:22" x14ac:dyDescent="0.25">
      <c r="A6" s="4">
        <v>6</v>
      </c>
      <c r="B6" s="5" t="s">
        <v>35</v>
      </c>
      <c r="C6" s="6" t="s">
        <v>20</v>
      </c>
      <c r="D6" s="7"/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0.5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x14ac:dyDescent="0.25">
      <c r="A7" s="4">
        <v>8</v>
      </c>
      <c r="B7" s="5" t="s">
        <v>36</v>
      </c>
      <c r="C7" s="6" t="s">
        <v>20</v>
      </c>
      <c r="D7" s="29"/>
      <c r="E7" s="8">
        <f>2196886+1119981+131345</f>
        <v>3448212</v>
      </c>
      <c r="F7" s="30">
        <f>+E7*0.28</f>
        <v>965499.3600000001</v>
      </c>
      <c r="G7" s="8"/>
      <c r="H7" s="8"/>
      <c r="I7" s="8"/>
      <c r="J7" s="8"/>
      <c r="K7" s="9">
        <f t="shared" si="0"/>
        <v>3448212</v>
      </c>
      <c r="L7" s="9">
        <f t="shared" si="1"/>
        <v>0</v>
      </c>
      <c r="M7" s="9">
        <f t="shared" si="2"/>
        <v>965499.3600000001</v>
      </c>
      <c r="N7" s="10">
        <v>0.5</v>
      </c>
      <c r="O7" s="9">
        <f t="shared" si="3"/>
        <v>482749.68000000005</v>
      </c>
      <c r="P7" s="9">
        <f t="shared" si="4"/>
        <v>1241356.3199999998</v>
      </c>
      <c r="Q7" s="11">
        <v>0.2</v>
      </c>
      <c r="R7" s="12"/>
      <c r="S7" s="12"/>
      <c r="T7" s="9">
        <f t="shared" si="5"/>
        <v>537921.07200000004</v>
      </c>
      <c r="U7" s="9"/>
      <c r="V7" s="9">
        <f t="shared" si="6"/>
        <v>2910290.9279999998</v>
      </c>
    </row>
    <row r="8" spans="1:22" x14ac:dyDescent="0.25">
      <c r="A8" s="4">
        <v>10</v>
      </c>
      <c r="B8" s="5" t="s">
        <v>37</v>
      </c>
      <c r="C8" s="6" t="s">
        <v>20</v>
      </c>
      <c r="D8" s="29"/>
      <c r="E8" s="8"/>
      <c r="F8" s="8"/>
      <c r="G8" s="8"/>
      <c r="H8" s="8"/>
      <c r="I8" s="8"/>
      <c r="J8" s="8"/>
      <c r="K8" s="9">
        <f t="shared" si="0"/>
        <v>0</v>
      </c>
      <c r="L8" s="9">
        <f t="shared" si="1"/>
        <v>0</v>
      </c>
      <c r="M8" s="9">
        <f t="shared" si="2"/>
        <v>0</v>
      </c>
      <c r="N8" s="10">
        <v>0.5</v>
      </c>
      <c r="O8" s="9">
        <f t="shared" si="3"/>
        <v>0</v>
      </c>
      <c r="P8" s="9">
        <f t="shared" si="4"/>
        <v>0</v>
      </c>
      <c r="Q8" s="11">
        <v>0.3</v>
      </c>
      <c r="R8" s="12"/>
      <c r="S8" s="12"/>
      <c r="T8" s="9">
        <f t="shared" si="5"/>
        <v>0</v>
      </c>
      <c r="U8" s="9"/>
      <c r="V8" s="9">
        <f t="shared" si="6"/>
        <v>0</v>
      </c>
    </row>
    <row r="9" spans="1:22" x14ac:dyDescent="0.25">
      <c r="A9" s="4">
        <v>10.1</v>
      </c>
      <c r="B9" s="5" t="s">
        <v>38</v>
      </c>
      <c r="C9" s="6" t="s">
        <v>20</v>
      </c>
      <c r="D9" s="7"/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0.5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x14ac:dyDescent="0.25">
      <c r="A10" s="4">
        <v>12</v>
      </c>
      <c r="B10" s="5" t="s">
        <v>39</v>
      </c>
      <c r="C10" s="6" t="s">
        <v>20</v>
      </c>
      <c r="D10" s="7"/>
      <c r="E10" s="8"/>
      <c r="F10" s="8"/>
      <c r="G10" s="8"/>
      <c r="H10" s="8"/>
      <c r="I10" s="8"/>
      <c r="J10" s="8"/>
      <c r="K10" s="9">
        <f t="shared" si="0"/>
        <v>0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0</v>
      </c>
      <c r="Q10" s="11">
        <v>1</v>
      </c>
      <c r="R10" s="12"/>
      <c r="S10" s="12"/>
      <c r="T10" s="9">
        <f t="shared" si="5"/>
        <v>0</v>
      </c>
      <c r="U10" s="9"/>
      <c r="V10" s="9">
        <f t="shared" si="6"/>
        <v>0</v>
      </c>
    </row>
    <row r="11" spans="1:22" x14ac:dyDescent="0.25">
      <c r="A11" s="14" t="s">
        <v>27</v>
      </c>
      <c r="B11" s="5" t="s">
        <v>40</v>
      </c>
      <c r="C11" s="6" t="s">
        <v>20</v>
      </c>
      <c r="D11" s="7"/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x14ac:dyDescent="0.25">
      <c r="A12" s="14" t="s">
        <v>28</v>
      </c>
      <c r="B12" s="5" t="s">
        <v>41</v>
      </c>
      <c r="C12" s="6" t="s">
        <v>20</v>
      </c>
      <c r="D12" s="7"/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x14ac:dyDescent="0.25">
      <c r="A13" s="14" t="s">
        <v>29</v>
      </c>
      <c r="B13" s="5" t="s">
        <v>42</v>
      </c>
      <c r="C13" s="6" t="s">
        <v>20</v>
      </c>
      <c r="D13" s="7"/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x14ac:dyDescent="0.25">
      <c r="A14" s="14" t="s">
        <v>30</v>
      </c>
      <c r="B14" s="5" t="s">
        <v>43</v>
      </c>
      <c r="C14" s="6" t="s">
        <v>20</v>
      </c>
      <c r="D14" s="7"/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x14ac:dyDescent="0.25">
      <c r="A15" s="4">
        <v>14</v>
      </c>
      <c r="B15" s="5" t="s">
        <v>44</v>
      </c>
      <c r="C15" s="6" t="s">
        <v>20</v>
      </c>
      <c r="D15" s="7"/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x14ac:dyDescent="0.25">
      <c r="A16" s="4">
        <v>14.1</v>
      </c>
      <c r="B16" s="17" t="s">
        <v>22</v>
      </c>
      <c r="C16" s="6" t="s">
        <v>20</v>
      </c>
      <c r="D16" s="29"/>
      <c r="E16" s="13"/>
      <c r="F16" s="13"/>
      <c r="G16" s="8"/>
      <c r="H16" s="8"/>
      <c r="I16" s="8"/>
      <c r="J16" s="8"/>
      <c r="K16" s="9">
        <f t="shared" si="0"/>
        <v>0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0</v>
      </c>
      <c r="U16" s="9"/>
      <c r="V16" s="9">
        <f t="shared" si="6"/>
        <v>0</v>
      </c>
    </row>
    <row r="17" spans="1:22" x14ac:dyDescent="0.25">
      <c r="A17" s="4">
        <v>14.1</v>
      </c>
      <c r="B17" s="17" t="s">
        <v>23</v>
      </c>
      <c r="C17" s="6" t="s">
        <v>20</v>
      </c>
      <c r="D17" s="29"/>
      <c r="E17" s="8"/>
      <c r="F17" s="8"/>
      <c r="G17" s="8"/>
      <c r="H17" s="8"/>
      <c r="I17" s="8"/>
      <c r="J17" s="8"/>
      <c r="K17" s="9">
        <f t="shared" si="0"/>
        <v>0</v>
      </c>
      <c r="L17" s="9">
        <f t="shared" si="1"/>
        <v>0</v>
      </c>
      <c r="M17" s="9">
        <f t="shared" si="2"/>
        <v>0</v>
      </c>
      <c r="N17" s="10">
        <v>0.5</v>
      </c>
      <c r="O17" s="9">
        <f t="shared" si="3"/>
        <v>0</v>
      </c>
      <c r="P17" s="9">
        <f t="shared" si="4"/>
        <v>0</v>
      </c>
      <c r="Q17" s="11">
        <v>0.05</v>
      </c>
      <c r="R17" s="12"/>
      <c r="S17" s="12"/>
      <c r="T17" s="9">
        <f t="shared" si="7"/>
        <v>0</v>
      </c>
      <c r="U17" s="9"/>
      <c r="V17" s="9">
        <f t="shared" si="6"/>
        <v>0</v>
      </c>
    </row>
    <row r="18" spans="1:22" x14ac:dyDescent="0.25">
      <c r="A18" s="4">
        <v>17</v>
      </c>
      <c r="B18" s="5" t="s">
        <v>45</v>
      </c>
      <c r="C18" s="6" t="s">
        <v>20</v>
      </c>
      <c r="D18" s="7"/>
      <c r="E18" s="8">
        <f>749869+382286+44832</f>
        <v>1176987</v>
      </c>
      <c r="F18" s="8"/>
      <c r="G18" s="8"/>
      <c r="H18" s="8"/>
      <c r="I18" s="8"/>
      <c r="J18" s="8"/>
      <c r="K18" s="9">
        <f t="shared" si="0"/>
        <v>1176987</v>
      </c>
      <c r="L18" s="9">
        <f t="shared" si="1"/>
        <v>0</v>
      </c>
      <c r="M18" s="9">
        <f t="shared" si="2"/>
        <v>0</v>
      </c>
      <c r="N18" s="10">
        <v>0.5</v>
      </c>
      <c r="O18" s="9">
        <f t="shared" si="3"/>
        <v>0</v>
      </c>
      <c r="P18" s="9">
        <f t="shared" si="4"/>
        <v>588493.5</v>
      </c>
      <c r="Q18" s="11">
        <v>0.08</v>
      </c>
      <c r="R18" s="12"/>
      <c r="S18" s="12"/>
      <c r="T18" s="9">
        <f t="shared" si="7"/>
        <v>47079.48</v>
      </c>
      <c r="U18" s="9"/>
      <c r="V18" s="9">
        <f t="shared" si="6"/>
        <v>1129907.52</v>
      </c>
    </row>
    <row r="19" spans="1:22" x14ac:dyDescent="0.25">
      <c r="A19" s="4">
        <v>42</v>
      </c>
      <c r="B19" s="5" t="s">
        <v>46</v>
      </c>
      <c r="C19" s="6" t="s">
        <v>20</v>
      </c>
      <c r="D19" s="29"/>
      <c r="E19" s="8"/>
      <c r="F19" s="8"/>
      <c r="G19" s="8"/>
      <c r="H19" s="8"/>
      <c r="I19" s="8"/>
      <c r="J19" s="8"/>
      <c r="K19" s="9">
        <f t="shared" si="0"/>
        <v>0</v>
      </c>
      <c r="L19" s="9">
        <f t="shared" si="1"/>
        <v>0</v>
      </c>
      <c r="M19" s="9">
        <f t="shared" si="2"/>
        <v>0</v>
      </c>
      <c r="N19" s="10">
        <v>0.5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0</v>
      </c>
      <c r="U19" s="9"/>
      <c r="V19" s="9">
        <f t="shared" si="6"/>
        <v>0</v>
      </c>
    </row>
    <row r="20" spans="1:22" x14ac:dyDescent="0.25">
      <c r="A20" s="4">
        <v>43.1</v>
      </c>
      <c r="B20" s="5" t="s">
        <v>47</v>
      </c>
      <c r="C20" s="6" t="s">
        <v>20</v>
      </c>
      <c r="D20" s="7"/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2.33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x14ac:dyDescent="0.25">
      <c r="A21" s="4">
        <v>43.2</v>
      </c>
      <c r="B21" s="5" t="s">
        <v>47</v>
      </c>
      <c r="C21" s="6" t="s">
        <v>20</v>
      </c>
      <c r="D21" s="7"/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1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x14ac:dyDescent="0.25">
      <c r="A22" s="4">
        <v>45</v>
      </c>
      <c r="B22" s="5" t="s">
        <v>48</v>
      </c>
      <c r="C22" s="6" t="s">
        <v>20</v>
      </c>
      <c r="D22" s="29"/>
      <c r="E22" s="13"/>
      <c r="F22" s="13"/>
      <c r="G22" s="8"/>
      <c r="H22" s="8"/>
      <c r="I22" s="8"/>
      <c r="J22" s="8"/>
      <c r="K22" s="9">
        <f t="shared" si="0"/>
        <v>0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0</v>
      </c>
      <c r="U22" s="9"/>
      <c r="V22" s="9">
        <f t="shared" si="6"/>
        <v>0</v>
      </c>
    </row>
    <row r="23" spans="1:22" x14ac:dyDescent="0.25">
      <c r="A23" s="4">
        <v>46</v>
      </c>
      <c r="B23" s="5" t="s">
        <v>49</v>
      </c>
      <c r="C23" s="6" t="s">
        <v>20</v>
      </c>
      <c r="D23" s="7"/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x14ac:dyDescent="0.25">
      <c r="A24" s="4">
        <v>47</v>
      </c>
      <c r="B24" s="5" t="s">
        <v>50</v>
      </c>
      <c r="C24" s="6" t="s">
        <v>20</v>
      </c>
      <c r="D24" s="29"/>
      <c r="E24" s="8"/>
      <c r="F24" s="8"/>
      <c r="G24" s="8"/>
      <c r="H24" s="8"/>
      <c r="I24" s="8"/>
      <c r="J24" s="8"/>
      <c r="K24" s="9">
        <f t="shared" si="0"/>
        <v>0</v>
      </c>
      <c r="L24" s="9">
        <f t="shared" si="1"/>
        <v>0</v>
      </c>
      <c r="M24" s="9">
        <f t="shared" si="2"/>
        <v>0</v>
      </c>
      <c r="N24" s="10">
        <v>0.5</v>
      </c>
      <c r="O24" s="9">
        <f t="shared" si="3"/>
        <v>0</v>
      </c>
      <c r="P24" s="9">
        <f t="shared" si="4"/>
        <v>0</v>
      </c>
      <c r="Q24" s="11">
        <v>0.08</v>
      </c>
      <c r="R24" s="12"/>
      <c r="S24" s="12"/>
      <c r="T24" s="9">
        <f t="shared" si="7"/>
        <v>0</v>
      </c>
      <c r="U24" s="9"/>
      <c r="V24" s="9">
        <f t="shared" si="6"/>
        <v>0</v>
      </c>
    </row>
    <row r="25" spans="1:22" x14ac:dyDescent="0.25">
      <c r="A25" s="4">
        <v>50</v>
      </c>
      <c r="B25" s="5" t="s">
        <v>51</v>
      </c>
      <c r="C25" s="6" t="s">
        <v>20</v>
      </c>
      <c r="D25" s="29"/>
      <c r="E25" s="8">
        <f>23846+12157+1426</f>
        <v>37429</v>
      </c>
      <c r="F25" s="8"/>
      <c r="G25" s="8"/>
      <c r="H25" s="8"/>
      <c r="I25" s="8"/>
      <c r="J25" s="8"/>
      <c r="K25" s="9">
        <f t="shared" si="0"/>
        <v>37429</v>
      </c>
      <c r="L25" s="9">
        <f t="shared" si="1"/>
        <v>0</v>
      </c>
      <c r="M25" s="9">
        <f t="shared" si="2"/>
        <v>0</v>
      </c>
      <c r="N25" s="10">
        <v>0.5</v>
      </c>
      <c r="O25" s="9">
        <f t="shared" si="3"/>
        <v>0</v>
      </c>
      <c r="P25" s="9">
        <f t="shared" si="4"/>
        <v>18714.5</v>
      </c>
      <c r="Q25" s="11">
        <v>0.55000000000000004</v>
      </c>
      <c r="R25" s="12"/>
      <c r="S25" s="12"/>
      <c r="T25" s="9">
        <f t="shared" si="7"/>
        <v>10292.975</v>
      </c>
      <c r="U25" s="9"/>
      <c r="V25" s="9">
        <f t="shared" si="6"/>
        <v>27136.025000000001</v>
      </c>
    </row>
    <row r="26" spans="1:22" x14ac:dyDescent="0.2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x14ac:dyDescent="0.2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x14ac:dyDescent="0.2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x14ac:dyDescent="0.2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x14ac:dyDescent="0.2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x14ac:dyDescent="0.2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x14ac:dyDescent="0.2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x14ac:dyDescent="0.2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.75" thickBot="1" x14ac:dyDescent="0.3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.75" thickBot="1" x14ac:dyDescent="0.3">
      <c r="A35" s="21"/>
      <c r="B35" s="22" t="s">
        <v>24</v>
      </c>
      <c r="C35" s="23"/>
      <c r="D35" s="24">
        <f>SUM(D2:D34)</f>
        <v>0</v>
      </c>
      <c r="E35" s="24">
        <f>SUM(E2:E34)</f>
        <v>72040629</v>
      </c>
      <c r="F35" s="24">
        <f>SUM(F2:F34)</f>
        <v>22073723.280000001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72040629</v>
      </c>
      <c r="L35" s="24">
        <f t="shared" si="9"/>
        <v>0</v>
      </c>
      <c r="M35" s="24">
        <f t="shared" si="9"/>
        <v>22073723.280000001</v>
      </c>
      <c r="N35" s="24"/>
      <c r="O35" s="24">
        <f t="shared" ref="O35:P35" si="10">SUM(O2:O34)</f>
        <v>11036861.640000001</v>
      </c>
      <c r="P35" s="24">
        <f t="shared" si="10"/>
        <v>24983452.859999999</v>
      </c>
      <c r="Q35" s="25"/>
      <c r="R35" s="26">
        <f>SUM(R2:R34)</f>
        <v>0</v>
      </c>
      <c r="S35" s="26">
        <f>SUM(S2:S34)</f>
        <v>0</v>
      </c>
      <c r="T35" s="26">
        <f>SUM(T2:T34)</f>
        <v>3883126.9922000007</v>
      </c>
      <c r="U35" s="27" t="s">
        <v>25</v>
      </c>
      <c r="V35" s="28">
        <f>SUM(V2:V34)</f>
        <v>68157502.007800013</v>
      </c>
    </row>
  </sheetData>
  <conditionalFormatting sqref="A7:B10 A15:B15 B11:B14 A2:J2 A3:B4 E3:J3 E8:J15 E23:J34 A18:B34 E18:F21 E7 G7:J7">
    <cfRule type="expression" dxfId="22" priority="22" stopIfTrue="1">
      <formula>LEN(A2)&gt;0</formula>
    </cfRule>
  </conditionalFormatting>
  <conditionalFormatting sqref="A6:B6 E6:J6">
    <cfRule type="expression" dxfId="21" priority="21" stopIfTrue="1">
      <formula>LEN(A6)&gt;0</formula>
    </cfRule>
  </conditionalFormatting>
  <conditionalFormatting sqref="A5:B5">
    <cfRule type="expression" dxfId="20" priority="20" stopIfTrue="1">
      <formula>LEN(A5)&gt;0</formula>
    </cfRule>
  </conditionalFormatting>
  <conditionalFormatting sqref="A16">
    <cfRule type="expression" dxfId="19" priority="19" stopIfTrue="1">
      <formula>LEN(A16)&gt;0</formula>
    </cfRule>
  </conditionalFormatting>
  <conditionalFormatting sqref="A17 E17">
    <cfRule type="expression" dxfId="18" priority="18" stopIfTrue="1">
      <formula>LEN(A17)&gt;0</formula>
    </cfRule>
  </conditionalFormatting>
  <conditionalFormatting sqref="B16:B17">
    <cfRule type="expression" dxfId="17" priority="17" stopIfTrue="1">
      <formula>LEN(B16)&gt;0</formula>
    </cfRule>
  </conditionalFormatting>
  <conditionalFormatting sqref="E4:E5">
    <cfRule type="expression" dxfId="16" priority="16" stopIfTrue="1">
      <formula>LEN(E4)&gt;0</formula>
    </cfRule>
  </conditionalFormatting>
  <conditionalFormatting sqref="F5">
    <cfRule type="expression" dxfId="15" priority="15" stopIfTrue="1">
      <formula>LEN(F5)&gt;0</formula>
    </cfRule>
  </conditionalFormatting>
  <conditionalFormatting sqref="E16:F16">
    <cfRule type="expression" dxfId="14" priority="14" stopIfTrue="1">
      <formula>LEN(E16)&gt;0</formula>
    </cfRule>
  </conditionalFormatting>
  <conditionalFormatting sqref="E22:F22">
    <cfRule type="expression" dxfId="13" priority="13" stopIfTrue="1">
      <formula>LEN(E22)&gt;0</formula>
    </cfRule>
  </conditionalFormatting>
  <conditionalFormatting sqref="G4:J5">
    <cfRule type="expression" dxfId="12" priority="12" stopIfTrue="1">
      <formula>LEN(G4)&gt;0</formula>
    </cfRule>
  </conditionalFormatting>
  <conditionalFormatting sqref="G16:J22">
    <cfRule type="expression" dxfId="11" priority="11" stopIfTrue="1">
      <formula>LEN(G16)&gt;0</formula>
    </cfRule>
  </conditionalFormatting>
  <conditionalFormatting sqref="N27:N34">
    <cfRule type="expression" dxfId="10" priority="10" stopIfTrue="1">
      <formula>ISBLANK(N27)</formula>
    </cfRule>
  </conditionalFormatting>
  <conditionalFormatting sqref="Q16:Q17 Q26:Q34 S27:S34">
    <cfRule type="expression" dxfId="9" priority="9" stopIfTrue="1">
      <formula>ISBLANK(Q16)</formula>
    </cfRule>
  </conditionalFormatting>
  <conditionalFormatting sqref="O27:O34">
    <cfRule type="expression" dxfId="8" priority="8" stopIfTrue="1">
      <formula>ISBLANK(O27)</formula>
    </cfRule>
  </conditionalFormatting>
  <conditionalFormatting sqref="C3:C34">
    <cfRule type="expression" dxfId="7" priority="7" stopIfTrue="1">
      <formula>LEN(C3)&gt;0</formula>
    </cfRule>
  </conditionalFormatting>
  <conditionalFormatting sqref="R27:R34">
    <cfRule type="expression" dxfId="6" priority="6" stopIfTrue="1">
      <formula>ISBLANK(R27)</formula>
    </cfRule>
  </conditionalFormatting>
  <conditionalFormatting sqref="F17">
    <cfRule type="expression" dxfId="5" priority="5" stopIfTrue="1">
      <formula>LEN(F17)&gt;0</formula>
    </cfRule>
  </conditionalFormatting>
  <conditionalFormatting sqref="D3:D34">
    <cfRule type="expression" dxfId="4" priority="4" stopIfTrue="1">
      <formula>LEN(D3)&gt;0</formula>
    </cfRule>
  </conditionalFormatting>
  <conditionalFormatting sqref="F7">
    <cfRule type="expression" dxfId="2" priority="2" stopIfTrue="1">
      <formula>LEN(F7)&gt;0</formula>
    </cfRule>
  </conditionalFormatting>
  <conditionalFormatting sqref="F4">
    <cfRule type="expression" dxfId="1" priority="1" stopIfTrue="1">
      <formula>LEN(F4)&gt;0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bettinay</cp:lastModifiedBy>
  <dcterms:created xsi:type="dcterms:W3CDTF">2019-11-19T16:36:15Z</dcterms:created>
  <dcterms:modified xsi:type="dcterms:W3CDTF">2020-01-29T22:52:46Z</dcterms:modified>
</cp:coreProperties>
</file>