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mc:AlternateContent xmlns:mc="http://schemas.openxmlformats.org/markup-compatibility/2006">
    <mc:Choice Requires="x15">
      <x15ac:absPath xmlns:x15ac="http://schemas.microsoft.com/office/spreadsheetml/2010/11/ac" url="https://myhydro.torontohydro.com/divisions/regulatorylegal/2020cir/Exhibits/2020 DRO/Sch.13 - DVA Continuity Schedules and Rate Riders/"/>
    </mc:Choice>
  </mc:AlternateContent>
  <xr:revisionPtr revIDLastSave="0" documentId="13_ncr:1_{ECD17A30-FB15-4EFF-B4CD-C0D49CDCDB63}" xr6:coauthVersionLast="36" xr6:coauthVersionMax="36" xr10:uidLastSave="{00000000-0000-0000-0000-000000000000}"/>
  <bookViews>
    <workbookView xWindow="0" yWindow="0" windowWidth="28800" windowHeight="10395" xr2:uid="{00000000-000D-0000-FFFF-FFFF00000000}"/>
  </bookViews>
  <sheets>
    <sheet name="2a. Group 1 - Cont Schedule" sheetId="1" r:id="rId1"/>
    <sheet name="2b. Group 2 - Cont Schedule" sheetId="2" r:id="rId2"/>
    <sheet name="3. Appendix A" sheetId="3" r:id="rId3"/>
    <sheet name="4. Billing Determinants" sheetId="6" r:id="rId4"/>
    <sheet name="5. Allocation of Balances" sheetId="7" r:id="rId5"/>
    <sheet name="6. Class A Consumption Data" sheetId="8" r:id="rId6"/>
    <sheet name="6.1a GA Allocation" sheetId="9" r:id="rId7"/>
    <sheet name="6.2a CBR B Allocation" sheetId="10" r:id="rId8"/>
    <sheet name="6.2 CBR B" sheetId="11" r:id="rId9"/>
    <sheet name="7. Group 1 Rate Rider Calc" sheetId="12" r:id="rId10"/>
    <sheet name="8. Group 2 Rate Rider Calc" sheetId="4" r:id="rId11"/>
  </sheets>
  <externalReferences>
    <externalReference r:id="rId12"/>
    <externalReference r:id="rId13"/>
    <externalReference r:id="rId14"/>
    <externalReference r:id="rId15"/>
    <externalReference r:id="rId16"/>
    <externalReference r:id="rId17"/>
    <externalReference r:id="rId18"/>
    <externalReference r:id="rId19"/>
  </externalReferences>
  <definedNames>
    <definedName name="Allocators" localSheetId="10">'8. Group 2 Rate Rider Calc'!$C$5:$C$22</definedName>
    <definedName name="Allocators">#REF!</definedName>
    <definedName name="BI_LDCLIST" localSheetId="0">#REF!</definedName>
    <definedName name="BI_LDCLIST">#REF!</definedName>
    <definedName name="BridgeYear">'[1]LDC Info'!$E$26</definedName>
    <definedName name="contactf" localSheetId="0">#REF!</definedName>
    <definedName name="contactf">#REF!</definedName>
    <definedName name="Cust3a">'[2]6. Class A Consumption Data'!$C$25</definedName>
    <definedName name="CustomerAdministration" localSheetId="0">[3]lists!#REF!</definedName>
    <definedName name="CustomerAdministration">[3]lists!#REF!</definedName>
    <definedName name="DRC">'[3]17. Regulatory Charges'!$D$29</definedName>
    <definedName name="EBNUMBER">'[1]LDC Info'!$E$16</definedName>
    <definedName name="Entegrus_SA">'[4]2016 List'!$C$5:$C$8</definedName>
    <definedName name="forecast_wholesale_lineplus">'[4]14. RTSR - Forecast Wholesale'!$P$113</definedName>
    <definedName name="forecast_wholesale_network">'[4]14. RTSR - Forecast Wholesale'!$F$109</definedName>
    <definedName name="G1LD">'[2]6. Class A Consumption Data'!$C$14</definedName>
    <definedName name="G1LDCBR">#REF!</definedName>
    <definedName name="Group1Desposing" localSheetId="0">'[3]4. Billing Det. for Def-Var'!#REF!</definedName>
    <definedName name="Group1Desposing">'[3]4. Billing Det. for Def-Var'!#REF!</definedName>
    <definedName name="histdate">[5]Financials!$E$76</definedName>
    <definedName name="Incr2000" localSheetId="0">#REF!</definedName>
    <definedName name="Incr2000">#REF!</definedName>
    <definedName name="Lakeland_SA">'[4]2016 List'!$C$10:$C$11</definedName>
    <definedName name="LDCList">OFFSET('[3]2016 List'!$A$1,0,0,COUNTA('[3]2016 List'!$A:$A),1)</definedName>
    <definedName name="LIMIT" localSheetId="0">#REF!</definedName>
    <definedName name="LIMIT">#REF!</definedName>
    <definedName name="listdata">'[2]4. Billing Determinants'!$B$19:$B$21</definedName>
    <definedName name="LossFactors">[3]lists!$L$2:$L$15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dPeak">'[3]17. Regulatory Charges'!$D$24</definedName>
    <definedName name="NonPayment">[3]lists!$O$1:$O$71</definedName>
    <definedName name="OffPeak">'[3]17. Regulatory Charges'!$D$23</definedName>
    <definedName name="OnPeak">'[3]17. Regulatory Charges'!$D$25</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'2a. Group 1 - Cont Schedule'!$A$1:$CI$51</definedName>
    <definedName name="_xlnm.Print_Area" localSheetId="1">'2b. Group 2 - Cont Schedule'!$C$15:$CJ$120</definedName>
    <definedName name="_xlnm.Print_Area" localSheetId="3">'4. Billing Determinants'!$A$1:$S$53</definedName>
    <definedName name="_xlnm.Print_Area" localSheetId="4">'5. Allocation of Balances'!$B$1:$N$68</definedName>
    <definedName name="_xlnm.Print_Area" localSheetId="5">'6. Class A Consumption Data'!$A$1:$G$756</definedName>
    <definedName name="_xlnm.Print_Area" localSheetId="6">'6.1a GA Allocation'!$A$1:$G$184</definedName>
    <definedName name="_xlnm.Print_Area" localSheetId="8">'6.2 CBR B'!$A$1:$K$37</definedName>
    <definedName name="_xlnm.Print_Area" localSheetId="7">'6.2a CBR B Allocation'!$A$1:$G$184</definedName>
    <definedName name="_xlnm.Print_Area" localSheetId="9">'7. Group 1 Rate Rider Calc'!$A$1:$H$119</definedName>
    <definedName name="print_end" localSheetId="0">#REF!</definedName>
    <definedName name="print_end">#REF!</definedName>
    <definedName name="_xlnm.Print_Titles" localSheetId="0">'2a. Group 1 - Cont Schedule'!$C:$D,'2a. Group 1 - Cont Schedule'!$19:$22</definedName>
    <definedName name="_xlnm.Print_Titles" localSheetId="1">'2b. Group 2 - Cont Schedule'!$C:$D,'2b. Group 2 - Cont Schedule'!$19:$22</definedName>
    <definedName name="_xlnm.Print_Titles" localSheetId="2">'3. Appendix A'!$C:$D,'3. Appendix A'!$19:$22</definedName>
    <definedName name="RATE_CLASSES">[6]lists!$A$1:$A$104</definedName>
    <definedName name="Rate_Riders" localSheetId="10">'8. Group 2 Rate Rider Calc'!$C$27:$C$43</definedName>
    <definedName name="Rate_Riders">#REF!</definedName>
    <definedName name="ratebase">'[4]8. STS - Tax Change'!$N$19</definedName>
    <definedName name="ratedescription">[7]hidden1!$D$1:$D$122</definedName>
    <definedName name="RebaseYear">'[1]LDC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tartEnd" localSheetId="0">'[4]2016 Database'!#REF!</definedName>
    <definedName name="StartEnd">'[4]2016 Database'!#REF!</definedName>
    <definedName name="TEMPA" localSheetId="0">#REF!</definedName>
    <definedName name="TEMPA">#REF!</definedName>
    <definedName name="TestYear">'[1]LDC Info'!$E$24</definedName>
    <definedName name="Total_Current_Wholesale_Lineplus">'[4]13. RTSR - Current Wholesale'!$P$113</definedName>
    <definedName name="total_current_wholesale_network">'[4]13. RTSR - Current Wholesale'!$F$109</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[7]hidden1!$J$3:$J$8</definedName>
    <definedName name="Units1" localSheetId="0">[3]lists!#REF!</definedName>
    <definedName name="Units1">[3]lists!#REF!</definedName>
    <definedName name="Units2" localSheetId="0">[3]lists!#REF!</definedName>
    <definedName name="Units2">[3]lists!#REF!</definedName>
    <definedName name="Utility">[5]Financials!$A$1</definedName>
    <definedName name="utitliy1">[8]Financials!$A$1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1" i="4" l="1"/>
  <c r="F80" i="4"/>
  <c r="F79" i="4"/>
  <c r="R85" i="4" l="1"/>
  <c r="R84" i="4"/>
  <c r="R80" i="4"/>
  <c r="R79" i="4"/>
  <c r="R81" i="4"/>
  <c r="Q81" i="4"/>
  <c r="Q79" i="4"/>
  <c r="C27" i="4"/>
  <c r="C28" i="4"/>
  <c r="C29" i="4"/>
  <c r="C30" i="4"/>
  <c r="C31" i="4"/>
  <c r="C32" i="4"/>
  <c r="C33" i="4"/>
  <c r="C34" i="4"/>
  <c r="C35" i="4"/>
  <c r="C36" i="4"/>
  <c r="C37" i="4"/>
  <c r="C38" i="4"/>
  <c r="C39" i="4"/>
  <c r="C40" i="4"/>
  <c r="C41" i="4"/>
  <c r="C42" i="4"/>
  <c r="C43" i="4"/>
  <c r="F40" i="4"/>
  <c r="G78" i="4" s="1"/>
  <c r="F39" i="4"/>
  <c r="G77" i="4" s="1"/>
  <c r="F38" i="4"/>
  <c r="G76" i="4" s="1"/>
  <c r="F37" i="4"/>
  <c r="G75" i="4" s="1"/>
  <c r="F36" i="4"/>
  <c r="G74" i="4" s="1"/>
  <c r="F35" i="4"/>
  <c r="G73" i="4" s="1"/>
  <c r="F34" i="4"/>
  <c r="G72" i="4" s="1"/>
  <c r="F33" i="4"/>
  <c r="G71" i="4" s="1"/>
  <c r="F32" i="4"/>
  <c r="G70" i="4" s="1"/>
  <c r="F31" i="4"/>
  <c r="G69" i="4" s="1"/>
  <c r="F30" i="4"/>
  <c r="G68" i="4" s="1"/>
  <c r="F29" i="4"/>
  <c r="G67" i="4" s="1"/>
  <c r="F28" i="4"/>
  <c r="G66" i="4" s="1"/>
  <c r="F27" i="4"/>
  <c r="G65" i="4" s="1"/>
  <c r="D36" i="4" l="1"/>
  <c r="D38" i="4"/>
  <c r="D39" i="4"/>
  <c r="K18" i="11" l="1"/>
  <c r="J81" i="4" l="1"/>
  <c r="J80" i="4"/>
  <c r="J79" i="4"/>
  <c r="J78" i="4"/>
  <c r="J77" i="4"/>
  <c r="J76" i="4"/>
  <c r="J75" i="4"/>
  <c r="J74" i="4"/>
  <c r="J73" i="4"/>
  <c r="J72" i="4"/>
  <c r="J71" i="4"/>
  <c r="J70" i="4"/>
  <c r="J69" i="4"/>
  <c r="J68" i="4"/>
  <c r="J67" i="4"/>
  <c r="J66" i="4"/>
  <c r="J65" i="4"/>
  <c r="G83" i="4"/>
  <c r="T81" i="4"/>
  <c r="L80" i="4"/>
  <c r="F75" i="4"/>
  <c r="F74" i="4"/>
  <c r="F72" i="4"/>
  <c r="F71" i="4"/>
  <c r="F70" i="4"/>
  <c r="F68" i="4"/>
  <c r="F67" i="4"/>
  <c r="G81" i="4"/>
  <c r="G80" i="4"/>
  <c r="G79" i="4"/>
  <c r="D43" i="4"/>
  <c r="D42" i="4"/>
  <c r="D41" i="4"/>
  <c r="D40" i="4"/>
  <c r="O40" i="4"/>
  <c r="N40" i="4"/>
  <c r="S78" i="4" s="1"/>
  <c r="M40" i="4"/>
  <c r="L40" i="4"/>
  <c r="K40" i="4"/>
  <c r="P78" i="4" s="1"/>
  <c r="J40" i="4"/>
  <c r="O78" i="4" s="1"/>
  <c r="I40" i="4"/>
  <c r="H40" i="4"/>
  <c r="M78" i="4" s="1"/>
  <c r="G40" i="4"/>
  <c r="L78" i="4" s="1"/>
  <c r="F43" i="4"/>
  <c r="F42" i="4"/>
  <c r="F41" i="4"/>
  <c r="H41" i="4"/>
  <c r="G41" i="4"/>
  <c r="R78" i="4"/>
  <c r="Q78" i="4"/>
  <c r="N78" i="4"/>
  <c r="S81" i="4"/>
  <c r="P81" i="4"/>
  <c r="O81" i="4"/>
  <c r="N81" i="4"/>
  <c r="M81" i="4"/>
  <c r="L81" i="4"/>
  <c r="S80" i="4"/>
  <c r="Q80" i="4"/>
  <c r="O80" i="4"/>
  <c r="N80" i="4"/>
  <c r="M80" i="4"/>
  <c r="T79" i="4"/>
  <c r="S79" i="4"/>
  <c r="P79" i="4"/>
  <c r="O79" i="4"/>
  <c r="N79" i="4"/>
  <c r="M79" i="4"/>
  <c r="L79" i="4"/>
  <c r="P80" i="4" l="1"/>
  <c r="F45" i="4"/>
  <c r="C27" i="10" l="1"/>
  <c r="C28" i="10" s="1"/>
  <c r="C22" i="10"/>
  <c r="E20" i="9"/>
  <c r="C29" i="10" l="1"/>
  <c r="S21" i="6"/>
  <c r="Q21" i="6"/>
  <c r="L24" i="6"/>
  <c r="CH83" i="2"/>
  <c r="CH94" i="2" s="1"/>
  <c r="CD47" i="1"/>
  <c r="CD46" i="1"/>
  <c r="CD45" i="1"/>
  <c r="CH98" i="2" l="1"/>
  <c r="I18" i="8" l="1"/>
  <c r="D28" i="4" l="1"/>
  <c r="D29" i="4"/>
  <c r="D30" i="4"/>
  <c r="D31" i="4"/>
  <c r="D32" i="4"/>
  <c r="D33" i="4"/>
  <c r="D34" i="4"/>
  <c r="D35" i="4"/>
  <c r="D37" i="4"/>
  <c r="D27" i="4"/>
  <c r="T57" i="4" l="1"/>
  <c r="R57" i="4"/>
  <c r="Q57" i="4"/>
  <c r="P57" i="4"/>
  <c r="O57" i="4"/>
  <c r="N57" i="4"/>
  <c r="M57" i="4"/>
  <c r="L57" i="4"/>
  <c r="R55" i="4"/>
  <c r="Q55" i="4"/>
  <c r="P55" i="4"/>
  <c r="O55" i="4"/>
  <c r="H227" i="12" l="1"/>
  <c r="D227" i="12"/>
  <c r="H226" i="12"/>
  <c r="D226" i="12"/>
  <c r="H225" i="12"/>
  <c r="D225" i="12"/>
  <c r="H224" i="12"/>
  <c r="D224" i="12"/>
  <c r="H223" i="12"/>
  <c r="D223" i="12"/>
  <c r="H222" i="12"/>
  <c r="D222" i="12"/>
  <c r="H221" i="12"/>
  <c r="D221" i="12"/>
  <c r="H220" i="12"/>
  <c r="D220" i="12"/>
  <c r="H219" i="12"/>
  <c r="D219" i="12"/>
  <c r="H218" i="12"/>
  <c r="D218" i="12"/>
  <c r="H217" i="12"/>
  <c r="D217" i="12"/>
  <c r="H216" i="12"/>
  <c r="D216" i="12"/>
  <c r="H215" i="12"/>
  <c r="D215" i="12"/>
  <c r="H214" i="12"/>
  <c r="D214" i="12"/>
  <c r="H213" i="12"/>
  <c r="D213" i="12"/>
  <c r="H212" i="12"/>
  <c r="D212" i="12"/>
  <c r="H211" i="12"/>
  <c r="D211" i="12"/>
  <c r="H210" i="12"/>
  <c r="D210" i="12"/>
  <c r="H209" i="12"/>
  <c r="D209" i="12"/>
  <c r="H208" i="12"/>
  <c r="D208" i="12"/>
  <c r="H199" i="12"/>
  <c r="D199" i="12"/>
  <c r="H198" i="12"/>
  <c r="D198" i="12"/>
  <c r="H197" i="12"/>
  <c r="D197" i="12"/>
  <c r="H196" i="12"/>
  <c r="D196" i="12"/>
  <c r="H195" i="12"/>
  <c r="D195" i="12"/>
  <c r="H194" i="12"/>
  <c r="D194" i="12"/>
  <c r="H193" i="12"/>
  <c r="D193" i="12"/>
  <c r="H192" i="12"/>
  <c r="D192" i="12"/>
  <c r="H191" i="12"/>
  <c r="D191" i="12"/>
  <c r="H190" i="12"/>
  <c r="D190" i="12"/>
  <c r="H189" i="12"/>
  <c r="D189" i="12"/>
  <c r="H188" i="12"/>
  <c r="D188" i="12"/>
  <c r="H187" i="12"/>
  <c r="D187" i="12"/>
  <c r="H186" i="12"/>
  <c r="D186" i="12"/>
  <c r="H185" i="12"/>
  <c r="D185" i="12"/>
  <c r="H184" i="12"/>
  <c r="D184" i="12"/>
  <c r="H183" i="12"/>
  <c r="D183" i="12"/>
  <c r="H182" i="12"/>
  <c r="D182" i="12"/>
  <c r="H181" i="12"/>
  <c r="D181" i="12"/>
  <c r="H180" i="12"/>
  <c r="D180" i="12"/>
  <c r="H171" i="12"/>
  <c r="D171" i="12"/>
  <c r="H170" i="12"/>
  <c r="D170" i="12"/>
  <c r="H169" i="12"/>
  <c r="D169" i="12"/>
  <c r="H168" i="12"/>
  <c r="D168" i="12"/>
  <c r="H167" i="12"/>
  <c r="D167" i="12"/>
  <c r="H166" i="12"/>
  <c r="D166" i="12"/>
  <c r="H165" i="12"/>
  <c r="D165" i="12"/>
  <c r="H164" i="12"/>
  <c r="D164" i="12"/>
  <c r="H163" i="12"/>
  <c r="D163" i="12"/>
  <c r="H162" i="12"/>
  <c r="D162" i="12"/>
  <c r="H161" i="12"/>
  <c r="D161" i="12"/>
  <c r="H160" i="12"/>
  <c r="D160" i="12"/>
  <c r="H159" i="12"/>
  <c r="D159" i="12"/>
  <c r="H158" i="12"/>
  <c r="D158" i="12"/>
  <c r="H157" i="12"/>
  <c r="D157" i="12"/>
  <c r="H156" i="12"/>
  <c r="D156" i="12"/>
  <c r="H155" i="12"/>
  <c r="D155" i="12"/>
  <c r="H154" i="12"/>
  <c r="D154" i="12"/>
  <c r="H153" i="12"/>
  <c r="D153" i="12"/>
  <c r="H152" i="12"/>
  <c r="D152" i="12"/>
  <c r="C144" i="12"/>
  <c r="G144" i="12" s="1"/>
  <c r="C143" i="12"/>
  <c r="G143" i="12" s="1"/>
  <c r="C142" i="12"/>
  <c r="G142" i="12" s="1"/>
  <c r="C141" i="12"/>
  <c r="G141" i="12" s="1"/>
  <c r="C140" i="12"/>
  <c r="G140" i="12" s="1"/>
  <c r="C139" i="12"/>
  <c r="G139" i="12" s="1"/>
  <c r="C138" i="12"/>
  <c r="G138" i="12" s="1"/>
  <c r="C137" i="12"/>
  <c r="G137" i="12" s="1"/>
  <c r="C136" i="12"/>
  <c r="G136" i="12" s="1"/>
  <c r="G135" i="12"/>
  <c r="G134" i="12"/>
  <c r="G133" i="12"/>
  <c r="G132" i="12"/>
  <c r="G131" i="12"/>
  <c r="G130" i="12"/>
  <c r="G129" i="12"/>
  <c r="G128" i="12"/>
  <c r="G127" i="12"/>
  <c r="G126" i="12"/>
  <c r="G125" i="12"/>
  <c r="H118" i="12"/>
  <c r="D118" i="12"/>
  <c r="H117" i="12"/>
  <c r="D117" i="12"/>
  <c r="H116" i="12"/>
  <c r="D116" i="12"/>
  <c r="H115" i="12"/>
  <c r="D115" i="12"/>
  <c r="H114" i="12"/>
  <c r="D114" i="12"/>
  <c r="H113" i="12"/>
  <c r="D113" i="12"/>
  <c r="H112" i="12"/>
  <c r="D112" i="12"/>
  <c r="H111" i="12"/>
  <c r="D111" i="12"/>
  <c r="H110" i="12"/>
  <c r="D110" i="12"/>
  <c r="H109" i="12"/>
  <c r="D109" i="12"/>
  <c r="H108" i="12"/>
  <c r="D108" i="12"/>
  <c r="H107" i="12"/>
  <c r="H106" i="12"/>
  <c r="H105" i="12"/>
  <c r="H104" i="12"/>
  <c r="H103" i="12"/>
  <c r="H102" i="12"/>
  <c r="H101" i="12"/>
  <c r="H100" i="12"/>
  <c r="H99" i="12"/>
  <c r="H91" i="12"/>
  <c r="D91" i="12"/>
  <c r="B91" i="12"/>
  <c r="H90" i="12"/>
  <c r="D90" i="12"/>
  <c r="B90" i="12"/>
  <c r="H89" i="12"/>
  <c r="D89" i="12"/>
  <c r="B89" i="12"/>
  <c r="H88" i="12"/>
  <c r="D88" i="12"/>
  <c r="B88" i="12"/>
  <c r="H87" i="12"/>
  <c r="D87" i="12"/>
  <c r="B87" i="12"/>
  <c r="H86" i="12"/>
  <c r="D86" i="12"/>
  <c r="B86" i="12"/>
  <c r="H85" i="12"/>
  <c r="D85" i="12"/>
  <c r="B85" i="12"/>
  <c r="H84" i="12"/>
  <c r="D84" i="12"/>
  <c r="B84" i="12"/>
  <c r="H83" i="12"/>
  <c r="D83" i="12"/>
  <c r="B83" i="12"/>
  <c r="H82" i="12"/>
  <c r="D82" i="12"/>
  <c r="B82" i="12"/>
  <c r="H81" i="12"/>
  <c r="D81" i="12"/>
  <c r="B81" i="12"/>
  <c r="H80" i="12"/>
  <c r="B80" i="12"/>
  <c r="H79" i="12"/>
  <c r="B79" i="12"/>
  <c r="H78" i="12"/>
  <c r="B78" i="12"/>
  <c r="H77" i="12"/>
  <c r="B77" i="12"/>
  <c r="H76" i="12"/>
  <c r="B76" i="12"/>
  <c r="H75" i="12"/>
  <c r="B75" i="12"/>
  <c r="H74" i="12"/>
  <c r="B74" i="12"/>
  <c r="H73" i="12"/>
  <c r="B73" i="12"/>
  <c r="H72" i="12"/>
  <c r="B72" i="12"/>
  <c r="H65" i="12"/>
  <c r="D65" i="12"/>
  <c r="B65" i="12"/>
  <c r="E65" i="12" s="1"/>
  <c r="H64" i="12"/>
  <c r="D64" i="12"/>
  <c r="B64" i="12"/>
  <c r="E64" i="12" s="1"/>
  <c r="H63" i="12"/>
  <c r="D63" i="12"/>
  <c r="B63" i="12"/>
  <c r="E63" i="12" s="1"/>
  <c r="F63" i="12" s="1"/>
  <c r="H62" i="12"/>
  <c r="D62" i="12"/>
  <c r="B62" i="12"/>
  <c r="E62" i="12" s="1"/>
  <c r="H61" i="12"/>
  <c r="D61" i="12"/>
  <c r="B61" i="12"/>
  <c r="E61" i="12" s="1"/>
  <c r="H60" i="12"/>
  <c r="D60" i="12"/>
  <c r="B60" i="12"/>
  <c r="E60" i="12" s="1"/>
  <c r="F60" i="12" s="1"/>
  <c r="H59" i="12"/>
  <c r="D59" i="12"/>
  <c r="B59" i="12"/>
  <c r="E59" i="12" s="1"/>
  <c r="H58" i="12"/>
  <c r="D58" i="12"/>
  <c r="B58" i="12"/>
  <c r="E58" i="12" s="1"/>
  <c r="H57" i="12"/>
  <c r="D57" i="12"/>
  <c r="B57" i="12"/>
  <c r="E57" i="12" s="1"/>
  <c r="H56" i="12"/>
  <c r="D56" i="12"/>
  <c r="B56" i="12"/>
  <c r="E56" i="12" s="1"/>
  <c r="F56" i="12" s="1"/>
  <c r="H55" i="12"/>
  <c r="D55" i="12"/>
  <c r="B55" i="12"/>
  <c r="E55" i="12" s="1"/>
  <c r="H54" i="12"/>
  <c r="B54" i="12"/>
  <c r="E54" i="12" s="1"/>
  <c r="H53" i="12"/>
  <c r="B53" i="12"/>
  <c r="E53" i="12" s="1"/>
  <c r="H52" i="12"/>
  <c r="B52" i="12"/>
  <c r="E52" i="12" s="1"/>
  <c r="H51" i="12"/>
  <c r="B51" i="12"/>
  <c r="H50" i="12"/>
  <c r="B50" i="12"/>
  <c r="H49" i="12"/>
  <c r="B49" i="12"/>
  <c r="H48" i="12"/>
  <c r="E48" i="12"/>
  <c r="B48" i="12"/>
  <c r="H47" i="12"/>
  <c r="B47" i="12"/>
  <c r="E47" i="12" s="1"/>
  <c r="H46" i="12"/>
  <c r="B46" i="12"/>
  <c r="E46" i="12" s="1"/>
  <c r="H39" i="12"/>
  <c r="D39" i="12"/>
  <c r="B39" i="12"/>
  <c r="B199" i="12" s="1"/>
  <c r="H38" i="12"/>
  <c r="D38" i="12"/>
  <c r="B38" i="12"/>
  <c r="B198" i="12" s="1"/>
  <c r="H37" i="12"/>
  <c r="D37" i="12"/>
  <c r="B37" i="12"/>
  <c r="B225" i="12" s="1"/>
  <c r="H36" i="12"/>
  <c r="D36" i="12"/>
  <c r="B36" i="12"/>
  <c r="B224" i="12" s="1"/>
  <c r="H35" i="12"/>
  <c r="D35" i="12"/>
  <c r="B35" i="12"/>
  <c r="B114" i="12" s="1"/>
  <c r="H34" i="12"/>
  <c r="D34" i="12"/>
  <c r="B34" i="12"/>
  <c r="H33" i="12"/>
  <c r="D33" i="12"/>
  <c r="B33" i="12"/>
  <c r="B112" i="12" s="1"/>
  <c r="H32" i="12"/>
  <c r="D32" i="12"/>
  <c r="B32" i="12"/>
  <c r="H31" i="12"/>
  <c r="D31" i="12"/>
  <c r="B31" i="12"/>
  <c r="B219" i="12" s="1"/>
  <c r="H30" i="12"/>
  <c r="D30" i="12"/>
  <c r="B30" i="12"/>
  <c r="B218" i="12" s="1"/>
  <c r="H29" i="12"/>
  <c r="D29" i="12"/>
  <c r="B29" i="12"/>
  <c r="B134" i="12" s="1"/>
  <c r="H28" i="12"/>
  <c r="D28" i="12"/>
  <c r="B28" i="12"/>
  <c r="B188" i="12" s="1"/>
  <c r="H27" i="12"/>
  <c r="D27" i="12"/>
  <c r="B27" i="12"/>
  <c r="B159" i="12" s="1"/>
  <c r="H26" i="12"/>
  <c r="D26" i="12"/>
  <c r="B26" i="12"/>
  <c r="B186" i="12" s="1"/>
  <c r="H25" i="12"/>
  <c r="D25" i="12"/>
  <c r="B25" i="12"/>
  <c r="B213" i="12" s="1"/>
  <c r="H24" i="12"/>
  <c r="D24" i="12"/>
  <c r="B24" i="12"/>
  <c r="H23" i="12"/>
  <c r="D23" i="12"/>
  <c r="B23" i="12"/>
  <c r="H22" i="12"/>
  <c r="D22" i="12"/>
  <c r="B22" i="12"/>
  <c r="H21" i="12"/>
  <c r="D21" i="12"/>
  <c r="B21" i="12"/>
  <c r="H20" i="12"/>
  <c r="D20" i="12"/>
  <c r="B20" i="12"/>
  <c r="B152" i="12" s="1"/>
  <c r="L37" i="11"/>
  <c r="H36" i="11" a="1"/>
  <c r="H36" i="11" s="1"/>
  <c r="F36" i="11" a="1"/>
  <c r="F36" i="11" s="1"/>
  <c r="A36" i="11"/>
  <c r="H35" i="11" a="1"/>
  <c r="H35" i="11" s="1"/>
  <c r="F35" i="11" a="1"/>
  <c r="F35" i="11" s="1"/>
  <c r="A35" i="11"/>
  <c r="H34" i="11" a="1"/>
  <c r="H34" i="11" s="1"/>
  <c r="F34" i="11" a="1"/>
  <c r="F34" i="11" s="1"/>
  <c r="A34" i="11"/>
  <c r="H33" i="11" a="1"/>
  <c r="H33" i="11" s="1"/>
  <c r="F33" i="11" a="1"/>
  <c r="F33" i="11" s="1"/>
  <c r="A33" i="11"/>
  <c r="H32" i="11" a="1"/>
  <c r="H32" i="11" s="1"/>
  <c r="F32" i="11" a="1"/>
  <c r="F32" i="11" s="1"/>
  <c r="A32" i="11"/>
  <c r="H31" i="11" a="1"/>
  <c r="H31" i="11" s="1"/>
  <c r="F31" i="11" a="1"/>
  <c r="F31" i="11" s="1"/>
  <c r="A31" i="11"/>
  <c r="H30" i="11" a="1"/>
  <c r="H30" i="11" s="1"/>
  <c r="F30" i="11" a="1"/>
  <c r="F30" i="11" s="1"/>
  <c r="A30" i="11"/>
  <c r="H29" i="11" a="1"/>
  <c r="H29" i="11" s="1"/>
  <c r="F29" i="11" a="1"/>
  <c r="F29" i="11" s="1"/>
  <c r="A29" i="11"/>
  <c r="H28" i="11" a="1"/>
  <c r="H28" i="11" s="1"/>
  <c r="F28" i="11" a="1"/>
  <c r="F28" i="11" s="1"/>
  <c r="A28" i="11"/>
  <c r="H27" i="11" a="1"/>
  <c r="H27" i="11" s="1"/>
  <c r="F27" i="11" a="1"/>
  <c r="F27" i="11" s="1"/>
  <c r="A27" i="11"/>
  <c r="H26" i="11" a="1"/>
  <c r="H26" i="11" s="1"/>
  <c r="F26" i="11" a="1"/>
  <c r="F26" i="11" s="1"/>
  <c r="A26" i="11"/>
  <c r="H25" i="11" a="1"/>
  <c r="H25" i="11" s="1"/>
  <c r="F25" i="11" a="1"/>
  <c r="F25" i="11" s="1"/>
  <c r="A25" i="11"/>
  <c r="H24" i="11" a="1"/>
  <c r="H24" i="11" s="1"/>
  <c r="F24" i="11" a="1"/>
  <c r="F24" i="11" s="1"/>
  <c r="A24" i="11"/>
  <c r="H23" i="11" a="1"/>
  <c r="H23" i="11" s="1"/>
  <c r="F23" i="11" a="1"/>
  <c r="F23" i="11" s="1"/>
  <c r="A23" i="11"/>
  <c r="H22" i="11"/>
  <c r="F22" i="11"/>
  <c r="A22" i="11"/>
  <c r="H21" i="11"/>
  <c r="F21" i="11"/>
  <c r="A21" i="11"/>
  <c r="H20" i="11"/>
  <c r="F20" i="11"/>
  <c r="A20" i="11"/>
  <c r="H19" i="11" a="1"/>
  <c r="H19" i="11" s="1"/>
  <c r="F19" i="11" a="1"/>
  <c r="F19" i="11" s="1"/>
  <c r="A19" i="11"/>
  <c r="H18" i="11" a="1"/>
  <c r="H18" i="11" s="1"/>
  <c r="F18" i="11" a="1"/>
  <c r="F18" i="11" s="1"/>
  <c r="A18" i="11"/>
  <c r="H17" i="11" a="1"/>
  <c r="H17" i="11" s="1"/>
  <c r="F17" i="11" a="1"/>
  <c r="F17" i="11" s="1"/>
  <c r="A17" i="11"/>
  <c r="B13" i="11"/>
  <c r="D183" i="10" a="1"/>
  <c r="D183" i="10" s="1"/>
  <c r="C183" i="10" s="1"/>
  <c r="D182" i="10" a="1"/>
  <c r="D182" i="10" s="1"/>
  <c r="C182" i="10" s="1"/>
  <c r="D181" i="10" a="1"/>
  <c r="D181" i="10" s="1"/>
  <c r="C181" i="10" s="1"/>
  <c r="D180" i="10" a="1"/>
  <c r="D180" i="10" s="1"/>
  <c r="C180" i="10" s="1"/>
  <c r="D179" i="10" a="1"/>
  <c r="D179" i="10" s="1"/>
  <c r="C179" i="10" s="1"/>
  <c r="D178" i="10" a="1"/>
  <c r="D178" i="10" s="1"/>
  <c r="C178" i="10" s="1"/>
  <c r="D177" i="10" a="1"/>
  <c r="D177" i="10" s="1"/>
  <c r="C177" i="10" s="1"/>
  <c r="D176" i="10" a="1"/>
  <c r="D176" i="10" s="1"/>
  <c r="C176" i="10" s="1"/>
  <c r="D175" i="10" a="1"/>
  <c r="D175" i="10" s="1"/>
  <c r="C175" i="10" s="1"/>
  <c r="D174" i="10" a="1"/>
  <c r="D174" i="10" s="1"/>
  <c r="C174" i="10" s="1"/>
  <c r="D173" i="10" a="1"/>
  <c r="D173" i="10" s="1"/>
  <c r="C173" i="10" s="1"/>
  <c r="D172" i="10" a="1"/>
  <c r="D172" i="10" s="1"/>
  <c r="C172" i="10" s="1"/>
  <c r="D171" i="10" a="1"/>
  <c r="D171" i="10" s="1"/>
  <c r="C171" i="10" s="1"/>
  <c r="D170" i="10" a="1"/>
  <c r="D170" i="10" s="1"/>
  <c r="C170" i="10" s="1"/>
  <c r="D169" i="10" a="1"/>
  <c r="D169" i="10" s="1"/>
  <c r="C169" i="10" s="1"/>
  <c r="D168" i="10" a="1"/>
  <c r="D168" i="10" s="1"/>
  <c r="C168" i="10" s="1"/>
  <c r="D167" i="10" a="1"/>
  <c r="D167" i="10" s="1"/>
  <c r="C167" i="10" s="1"/>
  <c r="D166" i="10" a="1"/>
  <c r="D166" i="10" s="1"/>
  <c r="C166" i="10" s="1"/>
  <c r="D165" i="10" a="1"/>
  <c r="D165" i="10" s="1"/>
  <c r="C165" i="10" s="1"/>
  <c r="D164" i="10" a="1"/>
  <c r="D164" i="10" s="1"/>
  <c r="C164" i="10" s="1"/>
  <c r="D163" i="10" a="1"/>
  <c r="D163" i="10" s="1"/>
  <c r="C163" i="10" s="1"/>
  <c r="D162" i="10" a="1"/>
  <c r="D162" i="10" s="1"/>
  <c r="C162" i="10" s="1"/>
  <c r="D161" i="10" a="1"/>
  <c r="D161" i="10" s="1"/>
  <c r="C161" i="10" s="1"/>
  <c r="D160" i="10" a="1"/>
  <c r="D160" i="10" s="1"/>
  <c r="C160" i="10" s="1"/>
  <c r="D159" i="10" a="1"/>
  <c r="D159" i="10" s="1"/>
  <c r="C159" i="10" s="1"/>
  <c r="D158" i="10" a="1"/>
  <c r="D158" i="10" s="1"/>
  <c r="C158" i="10" s="1"/>
  <c r="D157" i="10" a="1"/>
  <c r="D157" i="10" s="1"/>
  <c r="C157" i="10" s="1"/>
  <c r="D156" i="10" a="1"/>
  <c r="D156" i="10" s="1"/>
  <c r="C156" i="10" s="1"/>
  <c r="D155" i="10" a="1"/>
  <c r="D155" i="10" s="1"/>
  <c r="C155" i="10" s="1"/>
  <c r="D154" i="10" a="1"/>
  <c r="D154" i="10" s="1"/>
  <c r="C154" i="10" s="1"/>
  <c r="D153" i="10" a="1"/>
  <c r="D153" i="10" s="1"/>
  <c r="C153" i="10" s="1"/>
  <c r="D152" i="10" a="1"/>
  <c r="D152" i="10" s="1"/>
  <c r="C152" i="10" s="1"/>
  <c r="D151" i="10" a="1"/>
  <c r="D151" i="10" s="1"/>
  <c r="C151" i="10" s="1"/>
  <c r="D150" i="10" a="1"/>
  <c r="D150" i="10" s="1"/>
  <c r="C150" i="10" s="1"/>
  <c r="D149" i="10" a="1"/>
  <c r="D149" i="10" s="1"/>
  <c r="C149" i="10" s="1"/>
  <c r="D148" i="10" a="1"/>
  <c r="D148" i="10" s="1"/>
  <c r="C148" i="10" s="1"/>
  <c r="D147" i="10" a="1"/>
  <c r="D147" i="10" s="1"/>
  <c r="C147" i="10" s="1"/>
  <c r="D146" i="10" a="1"/>
  <c r="D146" i="10" s="1"/>
  <c r="C146" i="10" s="1"/>
  <c r="D145" i="10" a="1"/>
  <c r="D145" i="10" s="1"/>
  <c r="C145" i="10" s="1"/>
  <c r="D144" i="10" a="1"/>
  <c r="D144" i="10" s="1"/>
  <c r="C144" i="10" s="1"/>
  <c r="D143" i="10" a="1"/>
  <c r="D143" i="10" s="1"/>
  <c r="C143" i="10" s="1"/>
  <c r="D142" i="10" a="1"/>
  <c r="D142" i="10" s="1"/>
  <c r="C142" i="10" s="1"/>
  <c r="D141" i="10" a="1"/>
  <c r="D141" i="10" s="1"/>
  <c r="C141" i="10" s="1"/>
  <c r="D140" i="10" a="1"/>
  <c r="D140" i="10" s="1"/>
  <c r="C140" i="10" s="1"/>
  <c r="D139" i="10" a="1"/>
  <c r="D139" i="10" s="1"/>
  <c r="C139" i="10" s="1"/>
  <c r="D138" i="10" a="1"/>
  <c r="D138" i="10" s="1"/>
  <c r="C138" i="10" s="1"/>
  <c r="D137" i="10" a="1"/>
  <c r="D137" i="10" s="1"/>
  <c r="C137" i="10" s="1"/>
  <c r="D136" i="10" a="1"/>
  <c r="D136" i="10" s="1"/>
  <c r="C136" i="10" s="1"/>
  <c r="D135" i="10" a="1"/>
  <c r="D135" i="10" s="1"/>
  <c r="C135" i="10" s="1"/>
  <c r="D134" i="10" a="1"/>
  <c r="D134" i="10" s="1"/>
  <c r="C134" i="10" s="1"/>
  <c r="D133" i="10" a="1"/>
  <c r="D133" i="10" s="1"/>
  <c r="C133" i="10" s="1"/>
  <c r="D132" i="10" a="1"/>
  <c r="D132" i="10" s="1"/>
  <c r="C132" i="10" s="1"/>
  <c r="D131" i="10" a="1"/>
  <c r="D131" i="10" s="1"/>
  <c r="C131" i="10" s="1"/>
  <c r="D130" i="10" a="1"/>
  <c r="D130" i="10" s="1"/>
  <c r="C130" i="10" s="1"/>
  <c r="D129" i="10" a="1"/>
  <c r="D129" i="10" s="1"/>
  <c r="C129" i="10" s="1"/>
  <c r="D128" i="10" a="1"/>
  <c r="D128" i="10" s="1"/>
  <c r="C128" i="10" s="1"/>
  <c r="D127" i="10" a="1"/>
  <c r="D127" i="10" s="1"/>
  <c r="C127" i="10" s="1"/>
  <c r="D126" i="10" a="1"/>
  <c r="D126" i="10" s="1"/>
  <c r="C126" i="10" s="1"/>
  <c r="D125" i="10" a="1"/>
  <c r="D125" i="10" s="1"/>
  <c r="C125" i="10" s="1"/>
  <c r="D124" i="10" a="1"/>
  <c r="D124" i="10" s="1"/>
  <c r="C124" i="10" s="1"/>
  <c r="D123" i="10" a="1"/>
  <c r="D123" i="10" s="1"/>
  <c r="C123" i="10" s="1"/>
  <c r="D122" i="10" a="1"/>
  <c r="D122" i="10" s="1"/>
  <c r="C122" i="10" s="1"/>
  <c r="D121" i="10" a="1"/>
  <c r="D121" i="10" s="1"/>
  <c r="C121" i="10" s="1"/>
  <c r="D120" i="10" a="1"/>
  <c r="D120" i="10" s="1"/>
  <c r="C120" i="10" s="1"/>
  <c r="D119" i="10" a="1"/>
  <c r="D119" i="10" s="1"/>
  <c r="C119" i="10" s="1"/>
  <c r="D118" i="10" a="1"/>
  <c r="D118" i="10" s="1"/>
  <c r="C118" i="10" s="1"/>
  <c r="D117" i="10" a="1"/>
  <c r="D117" i="10" s="1"/>
  <c r="C117" i="10" s="1"/>
  <c r="D116" i="10" a="1"/>
  <c r="D116" i="10" s="1"/>
  <c r="C116" i="10" s="1"/>
  <c r="D115" i="10" a="1"/>
  <c r="D115" i="10" s="1"/>
  <c r="C115" i="10" s="1"/>
  <c r="D114" i="10" a="1"/>
  <c r="D114" i="10" s="1"/>
  <c r="C114" i="10" s="1"/>
  <c r="D113" i="10" a="1"/>
  <c r="D113" i="10" s="1"/>
  <c r="C113" i="10" s="1"/>
  <c r="D112" i="10" a="1"/>
  <c r="D112" i="10" s="1"/>
  <c r="C112" i="10" s="1"/>
  <c r="D111" i="10" a="1"/>
  <c r="D111" i="10" s="1"/>
  <c r="C111" i="10" s="1"/>
  <c r="D110" i="10" a="1"/>
  <c r="D110" i="10" s="1"/>
  <c r="C110" i="10" s="1"/>
  <c r="D109" i="10" a="1"/>
  <c r="D109" i="10" s="1"/>
  <c r="C109" i="10" s="1"/>
  <c r="D108" i="10" a="1"/>
  <c r="D108" i="10" s="1"/>
  <c r="C108" i="10" s="1"/>
  <c r="D107" i="10" a="1"/>
  <c r="D107" i="10" s="1"/>
  <c r="C107" i="10" s="1"/>
  <c r="D106" i="10" a="1"/>
  <c r="D106" i="10" s="1"/>
  <c r="C106" i="10"/>
  <c r="D105" i="10" a="1"/>
  <c r="D105" i="10" s="1"/>
  <c r="C105" i="10" s="1"/>
  <c r="D104" i="10" a="1"/>
  <c r="D104" i="10" s="1"/>
  <c r="C104" i="10" s="1"/>
  <c r="D103" i="10" a="1"/>
  <c r="D103" i="10" s="1"/>
  <c r="C103" i="10" s="1"/>
  <c r="D102" i="10" a="1"/>
  <c r="D102" i="10" s="1"/>
  <c r="C102" i="10" s="1"/>
  <c r="D101" i="10" a="1"/>
  <c r="D101" i="10" s="1"/>
  <c r="C101" i="10" s="1"/>
  <c r="D100" i="10" a="1"/>
  <c r="D100" i="10" s="1"/>
  <c r="C100" i="10" s="1"/>
  <c r="D99" i="10" a="1"/>
  <c r="D99" i="10" s="1"/>
  <c r="C99" i="10" s="1"/>
  <c r="D98" i="10" a="1"/>
  <c r="D98" i="10" s="1"/>
  <c r="C98" i="10" s="1"/>
  <c r="D97" i="10" a="1"/>
  <c r="D97" i="10" s="1"/>
  <c r="C97" i="10" s="1"/>
  <c r="D96" i="10" a="1"/>
  <c r="D96" i="10" s="1"/>
  <c r="C96" i="10" s="1"/>
  <c r="D95" i="10" a="1"/>
  <c r="D95" i="10" s="1"/>
  <c r="C95" i="10" s="1"/>
  <c r="D94" i="10" a="1"/>
  <c r="D94" i="10" s="1"/>
  <c r="C94" i="10" s="1"/>
  <c r="D93" i="10" a="1"/>
  <c r="D93" i="10" s="1"/>
  <c r="C93" i="10" s="1"/>
  <c r="D92" i="10" a="1"/>
  <c r="D92" i="10" s="1"/>
  <c r="C92" i="10" s="1"/>
  <c r="D91" i="10" a="1"/>
  <c r="D91" i="10" s="1"/>
  <c r="C91" i="10" s="1"/>
  <c r="D90" i="10" a="1"/>
  <c r="D90" i="10" s="1"/>
  <c r="C90" i="10" s="1"/>
  <c r="D89" i="10" a="1"/>
  <c r="D89" i="10" s="1"/>
  <c r="C89" i="10" s="1"/>
  <c r="D88" i="10" a="1"/>
  <c r="D88" i="10" s="1"/>
  <c r="C88" i="10"/>
  <c r="D87" i="10" a="1"/>
  <c r="D87" i="10" s="1"/>
  <c r="C87" i="10" s="1"/>
  <c r="D86" i="10" a="1"/>
  <c r="D86" i="10" s="1"/>
  <c r="C86" i="10" s="1"/>
  <c r="D85" i="10" a="1"/>
  <c r="D85" i="10" s="1"/>
  <c r="C85" i="10" s="1"/>
  <c r="D84" i="10" a="1"/>
  <c r="D84" i="10" s="1"/>
  <c r="C84" i="10" s="1"/>
  <c r="D83" i="10" a="1"/>
  <c r="D83" i="10" s="1"/>
  <c r="C83" i="10" s="1"/>
  <c r="D82" i="10" a="1"/>
  <c r="D82" i="10" s="1"/>
  <c r="C82" i="10" s="1"/>
  <c r="D81" i="10" a="1"/>
  <c r="D81" i="10" s="1"/>
  <c r="C81" i="10" s="1"/>
  <c r="D80" i="10" a="1"/>
  <c r="D80" i="10" s="1"/>
  <c r="C80" i="10" s="1"/>
  <c r="D79" i="10" a="1"/>
  <c r="D79" i="10" s="1"/>
  <c r="C79" i="10" s="1"/>
  <c r="D78" i="10" a="1"/>
  <c r="D78" i="10" s="1"/>
  <c r="C78" i="10" s="1"/>
  <c r="D77" i="10" a="1"/>
  <c r="D77" i="10" s="1"/>
  <c r="C77" i="10" s="1"/>
  <c r="D76" i="10" a="1"/>
  <c r="D76" i="10" s="1"/>
  <c r="C76" i="10" s="1"/>
  <c r="D75" i="10" a="1"/>
  <c r="D75" i="10" s="1"/>
  <c r="C75" i="10" s="1"/>
  <c r="D74" i="10" a="1"/>
  <c r="D74" i="10" s="1"/>
  <c r="C74" i="10" s="1"/>
  <c r="D73" i="10" a="1"/>
  <c r="D73" i="10" s="1"/>
  <c r="C73" i="10" s="1"/>
  <c r="D72" i="10" a="1"/>
  <c r="D72" i="10" s="1"/>
  <c r="C72" i="10" s="1"/>
  <c r="D71" i="10" a="1"/>
  <c r="D71" i="10" s="1"/>
  <c r="C71" i="10" s="1"/>
  <c r="D70" i="10" a="1"/>
  <c r="D70" i="10" s="1"/>
  <c r="C70" i="10" s="1"/>
  <c r="D69" i="10" a="1"/>
  <c r="D69" i="10" s="1"/>
  <c r="C69" i="10" s="1"/>
  <c r="D68" i="10" a="1"/>
  <c r="D68" i="10" s="1"/>
  <c r="C68" i="10" s="1"/>
  <c r="D67" i="10" a="1"/>
  <c r="D67" i="10" s="1"/>
  <c r="C67" i="10" s="1"/>
  <c r="D66" i="10" a="1"/>
  <c r="D66" i="10" s="1"/>
  <c r="C66" i="10" s="1"/>
  <c r="D65" i="10" a="1"/>
  <c r="D65" i="10" s="1"/>
  <c r="C65" i="10" s="1"/>
  <c r="D64" i="10" a="1"/>
  <c r="D64" i="10" s="1"/>
  <c r="C64" i="10" s="1"/>
  <c r="D63" i="10" a="1"/>
  <c r="D63" i="10" s="1"/>
  <c r="C63" i="10" s="1"/>
  <c r="D62" i="10" a="1"/>
  <c r="D62" i="10" s="1"/>
  <c r="C62" i="10" s="1"/>
  <c r="D61" i="10" a="1"/>
  <c r="D61" i="10" s="1"/>
  <c r="C61" i="10" s="1"/>
  <c r="D60" i="10" a="1"/>
  <c r="D60" i="10" s="1"/>
  <c r="C60" i="10" s="1"/>
  <c r="D59" i="10" a="1"/>
  <c r="D59" i="10" s="1"/>
  <c r="C59" i="10" s="1"/>
  <c r="D58" i="10" a="1"/>
  <c r="D58" i="10" s="1"/>
  <c r="C58" i="10" s="1"/>
  <c r="D57" i="10" a="1"/>
  <c r="D57" i="10" s="1"/>
  <c r="C57" i="10" s="1"/>
  <c r="D56" i="10" a="1"/>
  <c r="D56" i="10" s="1"/>
  <c r="C56" i="10" s="1"/>
  <c r="D55" i="10" a="1"/>
  <c r="D55" i="10" s="1"/>
  <c r="C55" i="10" s="1"/>
  <c r="D54" i="10" a="1"/>
  <c r="D54" i="10" s="1"/>
  <c r="C54" i="10" s="1"/>
  <c r="D53" i="10" a="1"/>
  <c r="D53" i="10" s="1"/>
  <c r="C53" i="10" s="1"/>
  <c r="D52" i="10" a="1"/>
  <c r="D52" i="10" s="1"/>
  <c r="C52" i="10" s="1"/>
  <c r="D51" i="10" a="1"/>
  <c r="D51" i="10" s="1"/>
  <c r="C51" i="10" s="1"/>
  <c r="D50" i="10" a="1"/>
  <c r="D50" i="10" s="1"/>
  <c r="C50" i="10" s="1"/>
  <c r="D49" i="10" a="1"/>
  <c r="D49" i="10" s="1"/>
  <c r="C49" i="10" s="1"/>
  <c r="D48" i="10" a="1"/>
  <c r="D48" i="10" s="1"/>
  <c r="C48" i="10" s="1"/>
  <c r="D47" i="10" a="1"/>
  <c r="D47" i="10" s="1"/>
  <c r="C47" i="10" s="1"/>
  <c r="D46" i="10" a="1"/>
  <c r="D46" i="10" s="1"/>
  <c r="C46" i="10" s="1"/>
  <c r="D45" i="10" a="1"/>
  <c r="D45" i="10" s="1"/>
  <c r="C45" i="10" s="1"/>
  <c r="D44" i="10" a="1"/>
  <c r="D44" i="10" s="1"/>
  <c r="C44" i="10" s="1"/>
  <c r="D43" i="10" a="1"/>
  <c r="D43" i="10" s="1"/>
  <c r="C43" i="10" s="1"/>
  <c r="D42" i="10" a="1"/>
  <c r="D42" i="10" s="1"/>
  <c r="C42" i="10" s="1"/>
  <c r="D41" i="10" a="1"/>
  <c r="D41" i="10" s="1"/>
  <c r="C41" i="10" s="1"/>
  <c r="D40" i="10" a="1"/>
  <c r="D40" i="10" s="1"/>
  <c r="C40" i="10" s="1"/>
  <c r="D39" i="10" a="1"/>
  <c r="D39" i="10" s="1"/>
  <c r="C39" i="10" s="1"/>
  <c r="D38" i="10" a="1"/>
  <c r="D38" i="10" s="1"/>
  <c r="C38" i="10" s="1"/>
  <c r="D37" i="10" a="1"/>
  <c r="D37" i="10" s="1"/>
  <c r="D36" i="10" a="1"/>
  <c r="D36" i="10" s="1"/>
  <c r="C36" i="10" s="1"/>
  <c r="D35" i="10" a="1"/>
  <c r="D35" i="10" s="1"/>
  <c r="C35" i="10" s="1"/>
  <c r="D34" i="10" a="1"/>
  <c r="D34" i="10" s="1"/>
  <c r="C34" i="10" s="1"/>
  <c r="C20" i="10"/>
  <c r="D183" i="9" a="1"/>
  <c r="D183" i="9" s="1"/>
  <c r="C183" i="9" s="1"/>
  <c r="D182" i="9" a="1"/>
  <c r="D182" i="9" s="1"/>
  <c r="C182" i="9" s="1"/>
  <c r="D181" i="9" a="1"/>
  <c r="D181" i="9" s="1"/>
  <c r="C181" i="9" s="1"/>
  <c r="D180" i="9" a="1"/>
  <c r="D180" i="9" s="1"/>
  <c r="C180" i="9" s="1"/>
  <c r="D179" i="9" a="1"/>
  <c r="D179" i="9" s="1"/>
  <c r="C179" i="9" s="1"/>
  <c r="D178" i="9" a="1"/>
  <c r="D178" i="9" s="1"/>
  <c r="C178" i="9" s="1"/>
  <c r="D177" i="9" a="1"/>
  <c r="D177" i="9" s="1"/>
  <c r="C177" i="9"/>
  <c r="D176" i="9" a="1"/>
  <c r="D176" i="9" s="1"/>
  <c r="C176" i="9" s="1"/>
  <c r="D175" i="9" a="1"/>
  <c r="D175" i="9" s="1"/>
  <c r="C175" i="9" s="1"/>
  <c r="D174" i="9" a="1"/>
  <c r="D174" i="9" s="1"/>
  <c r="C174" i="9" s="1"/>
  <c r="D173" i="9" a="1"/>
  <c r="D173" i="9" s="1"/>
  <c r="C173" i="9" s="1"/>
  <c r="D172" i="9" a="1"/>
  <c r="D172" i="9" s="1"/>
  <c r="C172" i="9" s="1"/>
  <c r="D171" i="9" a="1"/>
  <c r="D171" i="9" s="1"/>
  <c r="C171" i="9" s="1"/>
  <c r="D170" i="9" a="1"/>
  <c r="D170" i="9" s="1"/>
  <c r="C170" i="9" s="1"/>
  <c r="D169" i="9" a="1"/>
  <c r="D169" i="9" s="1"/>
  <c r="C169" i="9" s="1"/>
  <c r="D168" i="9" a="1"/>
  <c r="D168" i="9" s="1"/>
  <c r="C168" i="9" s="1"/>
  <c r="D167" i="9" a="1"/>
  <c r="D167" i="9" s="1"/>
  <c r="C167" i="9" s="1"/>
  <c r="D166" i="9" a="1"/>
  <c r="D166" i="9" s="1"/>
  <c r="C166" i="9" s="1"/>
  <c r="D165" i="9" a="1"/>
  <c r="D165" i="9" s="1"/>
  <c r="C165" i="9" s="1"/>
  <c r="D164" i="9" a="1"/>
  <c r="D164" i="9" s="1"/>
  <c r="C164" i="9" s="1"/>
  <c r="D163" i="9" a="1"/>
  <c r="D163" i="9" s="1"/>
  <c r="C163" i="9" s="1"/>
  <c r="D162" i="9" a="1"/>
  <c r="D162" i="9" s="1"/>
  <c r="C162" i="9" s="1"/>
  <c r="D161" i="9" a="1"/>
  <c r="D161" i="9" s="1"/>
  <c r="C161" i="9" s="1"/>
  <c r="D160" i="9" a="1"/>
  <c r="D160" i="9" s="1"/>
  <c r="C160" i="9" s="1"/>
  <c r="D159" i="9" a="1"/>
  <c r="D159" i="9" s="1"/>
  <c r="C159" i="9" s="1"/>
  <c r="D158" i="9" a="1"/>
  <c r="D158" i="9" s="1"/>
  <c r="C158" i="9" s="1"/>
  <c r="D157" i="9" a="1"/>
  <c r="D157" i="9" s="1"/>
  <c r="C157" i="9" s="1"/>
  <c r="D156" i="9" a="1"/>
  <c r="D156" i="9" s="1"/>
  <c r="C156" i="9" s="1"/>
  <c r="D155" i="9" a="1"/>
  <c r="D155" i="9" s="1"/>
  <c r="C155" i="9" s="1"/>
  <c r="D154" i="9" a="1"/>
  <c r="D154" i="9" s="1"/>
  <c r="C154" i="9" s="1"/>
  <c r="D153" i="9" a="1"/>
  <c r="D153" i="9" s="1"/>
  <c r="C153" i="9" s="1"/>
  <c r="D152" i="9" a="1"/>
  <c r="D152" i="9" s="1"/>
  <c r="C152" i="9" s="1"/>
  <c r="D151" i="9" a="1"/>
  <c r="D151" i="9" s="1"/>
  <c r="C151" i="9" s="1"/>
  <c r="D150" i="9" a="1"/>
  <c r="D150" i="9" s="1"/>
  <c r="C150" i="9" s="1"/>
  <c r="D149" i="9" a="1"/>
  <c r="D149" i="9" s="1"/>
  <c r="C149" i="9" s="1"/>
  <c r="D148" i="9" a="1"/>
  <c r="D148" i="9" s="1"/>
  <c r="C148" i="9" s="1"/>
  <c r="D147" i="9" a="1"/>
  <c r="D147" i="9" s="1"/>
  <c r="C147" i="9" s="1"/>
  <c r="D146" i="9" a="1"/>
  <c r="D146" i="9" s="1"/>
  <c r="C146" i="9" s="1"/>
  <c r="D145" i="9" a="1"/>
  <c r="D145" i="9" s="1"/>
  <c r="C145" i="9" s="1"/>
  <c r="D144" i="9" a="1"/>
  <c r="D144" i="9" s="1"/>
  <c r="C144" i="9" s="1"/>
  <c r="D143" i="9" a="1"/>
  <c r="D143" i="9" s="1"/>
  <c r="C143" i="9" s="1"/>
  <c r="D142" i="9" a="1"/>
  <c r="D142" i="9" s="1"/>
  <c r="C142" i="9" s="1"/>
  <c r="D141" i="9" a="1"/>
  <c r="D141" i="9" s="1"/>
  <c r="C141" i="9" s="1"/>
  <c r="D140" i="9" a="1"/>
  <c r="D140" i="9" s="1"/>
  <c r="C140" i="9" s="1"/>
  <c r="D139" i="9" a="1"/>
  <c r="D139" i="9" s="1"/>
  <c r="C139" i="9" s="1"/>
  <c r="D138" i="9" a="1"/>
  <c r="D138" i="9" s="1"/>
  <c r="C138" i="9" s="1"/>
  <c r="D137" i="9" a="1"/>
  <c r="D137" i="9" s="1"/>
  <c r="C137" i="9" s="1"/>
  <c r="D136" i="9" a="1"/>
  <c r="D136" i="9" s="1"/>
  <c r="C136" i="9" s="1"/>
  <c r="D135" i="9" a="1"/>
  <c r="D135" i="9" s="1"/>
  <c r="C135" i="9" s="1"/>
  <c r="D134" i="9" a="1"/>
  <c r="D134" i="9" s="1"/>
  <c r="C134" i="9" s="1"/>
  <c r="D133" i="9" a="1"/>
  <c r="D133" i="9" s="1"/>
  <c r="C133" i="9" s="1"/>
  <c r="D132" i="9" a="1"/>
  <c r="D132" i="9" s="1"/>
  <c r="C132" i="9" s="1"/>
  <c r="D131" i="9" a="1"/>
  <c r="D131" i="9" s="1"/>
  <c r="C131" i="9" s="1"/>
  <c r="D130" i="9" a="1"/>
  <c r="D130" i="9" s="1"/>
  <c r="C130" i="9" s="1"/>
  <c r="D129" i="9" a="1"/>
  <c r="D129" i="9" s="1"/>
  <c r="C129" i="9" s="1"/>
  <c r="D128" i="9" a="1"/>
  <c r="D128" i="9" s="1"/>
  <c r="C128" i="9" s="1"/>
  <c r="D127" i="9" a="1"/>
  <c r="D127" i="9" s="1"/>
  <c r="C127" i="9" s="1"/>
  <c r="D126" i="9" a="1"/>
  <c r="D126" i="9" s="1"/>
  <c r="C126" i="9" s="1"/>
  <c r="D125" i="9" a="1"/>
  <c r="D125" i="9" s="1"/>
  <c r="C125" i="9" s="1"/>
  <c r="D124" i="9" a="1"/>
  <c r="D124" i="9" s="1"/>
  <c r="C124" i="9" s="1"/>
  <c r="D123" i="9" a="1"/>
  <c r="D123" i="9" s="1"/>
  <c r="C123" i="9"/>
  <c r="D122" i="9" a="1"/>
  <c r="D122" i="9" s="1"/>
  <c r="C122" i="9" s="1"/>
  <c r="D121" i="9" a="1"/>
  <c r="D121" i="9" s="1"/>
  <c r="C121" i="9" s="1"/>
  <c r="D120" i="9" a="1"/>
  <c r="D120" i="9" s="1"/>
  <c r="C120" i="9" s="1"/>
  <c r="D119" i="9" a="1"/>
  <c r="D119" i="9" s="1"/>
  <c r="C119" i="9" s="1"/>
  <c r="D118" i="9" a="1"/>
  <c r="D118" i="9" s="1"/>
  <c r="C118" i="9" s="1"/>
  <c r="D117" i="9" a="1"/>
  <c r="D117" i="9" s="1"/>
  <c r="C117" i="9" s="1"/>
  <c r="D116" i="9" a="1"/>
  <c r="D116" i="9" s="1"/>
  <c r="C116" i="9" s="1"/>
  <c r="D115" i="9" a="1"/>
  <c r="D115" i="9" s="1"/>
  <c r="C115" i="9" s="1"/>
  <c r="D114" i="9" a="1"/>
  <c r="D114" i="9" s="1"/>
  <c r="C114" i="9" s="1"/>
  <c r="D113" i="9" a="1"/>
  <c r="D113" i="9" s="1"/>
  <c r="C113" i="9" s="1"/>
  <c r="D112" i="9" a="1"/>
  <c r="D112" i="9" s="1"/>
  <c r="C112" i="9" s="1"/>
  <c r="D111" i="9" a="1"/>
  <c r="D111" i="9" s="1"/>
  <c r="C111" i="9" s="1"/>
  <c r="D110" i="9" a="1"/>
  <c r="D110" i="9" s="1"/>
  <c r="C110" i="9" s="1"/>
  <c r="D109" i="9" a="1"/>
  <c r="D109" i="9" s="1"/>
  <c r="C109" i="9" s="1"/>
  <c r="D108" i="9" a="1"/>
  <c r="D108" i="9" s="1"/>
  <c r="C108" i="9" s="1"/>
  <c r="D107" i="9" a="1"/>
  <c r="D107" i="9" s="1"/>
  <c r="C107" i="9"/>
  <c r="D106" i="9" a="1"/>
  <c r="D106" i="9" s="1"/>
  <c r="C106" i="9" s="1"/>
  <c r="D105" i="9" a="1"/>
  <c r="D105" i="9" s="1"/>
  <c r="C105" i="9" s="1"/>
  <c r="D104" i="9" a="1"/>
  <c r="D104" i="9" s="1"/>
  <c r="C104" i="9" s="1"/>
  <c r="D103" i="9" a="1"/>
  <c r="D103" i="9" s="1"/>
  <c r="C103" i="9" s="1"/>
  <c r="D102" i="9" a="1"/>
  <c r="D102" i="9" s="1"/>
  <c r="C102" i="9" s="1"/>
  <c r="D101" i="9" a="1"/>
  <c r="D101" i="9" s="1"/>
  <c r="C101" i="9" s="1"/>
  <c r="D100" i="9" a="1"/>
  <c r="D100" i="9" s="1"/>
  <c r="C100" i="9" s="1"/>
  <c r="D99" i="9" a="1"/>
  <c r="D99" i="9" s="1"/>
  <c r="C99" i="9" s="1"/>
  <c r="D98" i="9" a="1"/>
  <c r="D98" i="9" s="1"/>
  <c r="C98" i="9" s="1"/>
  <c r="D97" i="9" a="1"/>
  <c r="D97" i="9" s="1"/>
  <c r="C97" i="9" s="1"/>
  <c r="D96" i="9" a="1"/>
  <c r="D96" i="9" s="1"/>
  <c r="C96" i="9" s="1"/>
  <c r="D95" i="9" a="1"/>
  <c r="D95" i="9" s="1"/>
  <c r="C95" i="9" s="1"/>
  <c r="D94" i="9" a="1"/>
  <c r="D94" i="9" s="1"/>
  <c r="C94" i="9" s="1"/>
  <c r="D93" i="9" a="1"/>
  <c r="D93" i="9" s="1"/>
  <c r="C93" i="9" s="1"/>
  <c r="D92" i="9" a="1"/>
  <c r="D92" i="9" s="1"/>
  <c r="C92" i="9" s="1"/>
  <c r="D91" i="9" a="1"/>
  <c r="D91" i="9" s="1"/>
  <c r="C91" i="9" s="1"/>
  <c r="D90" i="9" a="1"/>
  <c r="D90" i="9" s="1"/>
  <c r="C90" i="9" s="1"/>
  <c r="D89" i="9" a="1"/>
  <c r="D89" i="9" s="1"/>
  <c r="C89" i="9" s="1"/>
  <c r="D88" i="9" a="1"/>
  <c r="D88" i="9" s="1"/>
  <c r="C88" i="9" s="1"/>
  <c r="D87" i="9" a="1"/>
  <c r="D87" i="9" s="1"/>
  <c r="C87" i="9" s="1"/>
  <c r="D86" i="9" a="1"/>
  <c r="D86" i="9" s="1"/>
  <c r="C86" i="9" s="1"/>
  <c r="D85" i="9" a="1"/>
  <c r="D85" i="9" s="1"/>
  <c r="C85" i="9" s="1"/>
  <c r="D84" i="9" a="1"/>
  <c r="D84" i="9" s="1"/>
  <c r="C84" i="9" s="1"/>
  <c r="D83" i="9" a="1"/>
  <c r="D83" i="9" s="1"/>
  <c r="C83" i="9" s="1"/>
  <c r="D82" i="9" a="1"/>
  <c r="D82" i="9" s="1"/>
  <c r="C82" i="9" s="1"/>
  <c r="D81" i="9" a="1"/>
  <c r="D81" i="9" s="1"/>
  <c r="C81" i="9" s="1"/>
  <c r="D80" i="9" a="1"/>
  <c r="D80" i="9" s="1"/>
  <c r="C80" i="9" s="1"/>
  <c r="D79" i="9" a="1"/>
  <c r="D79" i="9" s="1"/>
  <c r="C79" i="9" s="1"/>
  <c r="D78" i="9" a="1"/>
  <c r="D78" i="9" s="1"/>
  <c r="C78" i="9" s="1"/>
  <c r="D77" i="9" a="1"/>
  <c r="D77" i="9" s="1"/>
  <c r="C77" i="9" s="1"/>
  <c r="D76" i="9" a="1"/>
  <c r="D76" i="9" s="1"/>
  <c r="C76" i="9" s="1"/>
  <c r="D75" i="9" a="1"/>
  <c r="D75" i="9" s="1"/>
  <c r="C75" i="9" s="1"/>
  <c r="D74" i="9" a="1"/>
  <c r="D74" i="9" s="1"/>
  <c r="C74" i="9" s="1"/>
  <c r="D73" i="9" a="1"/>
  <c r="D73" i="9" s="1"/>
  <c r="C73" i="9" s="1"/>
  <c r="D72" i="9" a="1"/>
  <c r="D72" i="9" s="1"/>
  <c r="C72" i="9" s="1"/>
  <c r="D71" i="9" a="1"/>
  <c r="D71" i="9" s="1"/>
  <c r="C71" i="9" s="1"/>
  <c r="D70" i="9" a="1"/>
  <c r="D70" i="9" s="1"/>
  <c r="C70" i="9" s="1"/>
  <c r="D69" i="9" a="1"/>
  <c r="D69" i="9" s="1"/>
  <c r="C69" i="9" s="1"/>
  <c r="D68" i="9" a="1"/>
  <c r="D68" i="9" s="1"/>
  <c r="C68" i="9" s="1"/>
  <c r="D67" i="9" a="1"/>
  <c r="D67" i="9" s="1"/>
  <c r="C67" i="9" s="1"/>
  <c r="D66" i="9" a="1"/>
  <c r="D66" i="9" s="1"/>
  <c r="C66" i="9" s="1"/>
  <c r="D65" i="9" a="1"/>
  <c r="D65" i="9" s="1"/>
  <c r="C65" i="9" s="1"/>
  <c r="D64" i="9" a="1"/>
  <c r="D64" i="9" s="1"/>
  <c r="C64" i="9" s="1"/>
  <c r="D63" i="9" a="1"/>
  <c r="D63" i="9" s="1"/>
  <c r="C63" i="9" s="1"/>
  <c r="D62" i="9" a="1"/>
  <c r="D62" i="9" s="1"/>
  <c r="C62" i="9" s="1"/>
  <c r="D61" i="9" a="1"/>
  <c r="D61" i="9" s="1"/>
  <c r="C61" i="9" s="1"/>
  <c r="D60" i="9" a="1"/>
  <c r="D60" i="9" s="1"/>
  <c r="C60" i="9" s="1"/>
  <c r="D59" i="9" a="1"/>
  <c r="D59" i="9" s="1"/>
  <c r="C59" i="9" s="1"/>
  <c r="D58" i="9" a="1"/>
  <c r="D58" i="9" s="1"/>
  <c r="C58" i="9" s="1"/>
  <c r="D57" i="9" a="1"/>
  <c r="D57" i="9" s="1"/>
  <c r="C57" i="9" s="1"/>
  <c r="D56" i="9" a="1"/>
  <c r="D56" i="9" s="1"/>
  <c r="C56" i="9" s="1"/>
  <c r="D55" i="9" a="1"/>
  <c r="D55" i="9" s="1"/>
  <c r="C55" i="9" s="1"/>
  <c r="D54" i="9" a="1"/>
  <c r="D54" i="9" s="1"/>
  <c r="C54" i="9" s="1"/>
  <c r="D53" i="9" a="1"/>
  <c r="D53" i="9" s="1"/>
  <c r="C53" i="9" s="1"/>
  <c r="D52" i="9" a="1"/>
  <c r="D52" i="9" s="1"/>
  <c r="C52" i="9" s="1"/>
  <c r="D51" i="9" a="1"/>
  <c r="D51" i="9" s="1"/>
  <c r="C51" i="9" s="1"/>
  <c r="D50" i="9" a="1"/>
  <c r="D50" i="9" s="1"/>
  <c r="C50" i="9" s="1"/>
  <c r="D49" i="9" a="1"/>
  <c r="D49" i="9" s="1"/>
  <c r="C49" i="9" s="1"/>
  <c r="D48" i="9" a="1"/>
  <c r="D48" i="9" s="1"/>
  <c r="C48" i="9" s="1"/>
  <c r="D47" i="9" a="1"/>
  <c r="D47" i="9" s="1"/>
  <c r="C47" i="9" s="1"/>
  <c r="D46" i="9" a="1"/>
  <c r="D46" i="9" s="1"/>
  <c r="C46" i="9" s="1"/>
  <c r="D45" i="9" a="1"/>
  <c r="D45" i="9" s="1"/>
  <c r="C45" i="9" s="1"/>
  <c r="D44" i="9" a="1"/>
  <c r="D44" i="9" s="1"/>
  <c r="C44" i="9" s="1"/>
  <c r="D43" i="9" a="1"/>
  <c r="D43" i="9" s="1"/>
  <c r="C43" i="9" s="1"/>
  <c r="D42" i="9" a="1"/>
  <c r="D42" i="9" s="1"/>
  <c r="C42" i="9" s="1"/>
  <c r="D41" i="9" a="1"/>
  <c r="D41" i="9" s="1"/>
  <c r="C41" i="9" s="1"/>
  <c r="D40" i="9" a="1"/>
  <c r="D40" i="9" s="1"/>
  <c r="C40" i="9" s="1"/>
  <c r="D39" i="9" a="1"/>
  <c r="D39" i="9" s="1"/>
  <c r="C39" i="9"/>
  <c r="D38" i="9" a="1"/>
  <c r="D38" i="9" s="1"/>
  <c r="C38" i="9" s="1"/>
  <c r="D37" i="9" a="1"/>
  <c r="D37" i="9" s="1"/>
  <c r="C37" i="9" s="1"/>
  <c r="D36" i="9" a="1"/>
  <c r="D36" i="9" s="1"/>
  <c r="C36" i="9" s="1"/>
  <c r="D35" i="9" a="1"/>
  <c r="D35" i="9" s="1"/>
  <c r="C35" i="9" s="1"/>
  <c r="D34" i="9" a="1"/>
  <c r="D34" i="9" s="1"/>
  <c r="C32" i="9"/>
  <c r="C32" i="10" s="1"/>
  <c r="C20" i="9"/>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D491" i="8"/>
  <c r="D489" i="8"/>
  <c r="D487" i="8"/>
  <c r="D485" i="8"/>
  <c r="D483" i="8"/>
  <c r="D481" i="8"/>
  <c r="O40" i="6" s="1" a="1"/>
  <c r="O40" i="6" s="1"/>
  <c r="D479" i="8"/>
  <c r="D467" i="8"/>
  <c r="D464" i="8"/>
  <c r="D461" i="8"/>
  <c r="D458" i="8"/>
  <c r="D455" i="8"/>
  <c r="D452" i="8"/>
  <c r="D449" i="8"/>
  <c r="D446" i="8"/>
  <c r="D443" i="8"/>
  <c r="D440" i="8"/>
  <c r="D437" i="8"/>
  <c r="D434" i="8"/>
  <c r="D431" i="8"/>
  <c r="D428" i="8"/>
  <c r="D425" i="8"/>
  <c r="D422" i="8"/>
  <c r="D419" i="8"/>
  <c r="D416" i="8"/>
  <c r="D413" i="8"/>
  <c r="D410" i="8"/>
  <c r="D407" i="8"/>
  <c r="D404" i="8"/>
  <c r="D401" i="8"/>
  <c r="D398" i="8"/>
  <c r="D395" i="8"/>
  <c r="D392" i="8"/>
  <c r="D389" i="8"/>
  <c r="D386" i="8"/>
  <c r="D383" i="8"/>
  <c r="D380" i="8"/>
  <c r="D377" i="8"/>
  <c r="D374" i="8"/>
  <c r="D371" i="8"/>
  <c r="D368" i="8"/>
  <c r="D365" i="8"/>
  <c r="D362" i="8"/>
  <c r="D359" i="8"/>
  <c r="D356" i="8"/>
  <c r="D353" i="8"/>
  <c r="D350" i="8"/>
  <c r="D347" i="8"/>
  <c r="D344" i="8"/>
  <c r="D341" i="8"/>
  <c r="D338" i="8"/>
  <c r="D335" i="8"/>
  <c r="D332" i="8"/>
  <c r="D329" i="8"/>
  <c r="D326" i="8"/>
  <c r="D323" i="8"/>
  <c r="D320" i="8"/>
  <c r="D317" i="8"/>
  <c r="D314" i="8"/>
  <c r="D311" i="8"/>
  <c r="D308" i="8"/>
  <c r="D305" i="8"/>
  <c r="D302" i="8"/>
  <c r="D299" i="8"/>
  <c r="D296" i="8"/>
  <c r="D293" i="8"/>
  <c r="D290" i="8"/>
  <c r="D287" i="8"/>
  <c r="D284" i="8"/>
  <c r="D281" i="8"/>
  <c r="D278" i="8"/>
  <c r="D275" i="8"/>
  <c r="D272" i="8"/>
  <c r="D269" i="8"/>
  <c r="D266" i="8"/>
  <c r="D263" i="8"/>
  <c r="D260" i="8"/>
  <c r="D257" i="8"/>
  <c r="D254" i="8"/>
  <c r="D251" i="8"/>
  <c r="D248" i="8"/>
  <c r="D245" i="8"/>
  <c r="D242" i="8"/>
  <c r="D239" i="8"/>
  <c r="D236" i="8"/>
  <c r="D233" i="8"/>
  <c r="D230" i="8"/>
  <c r="D227" i="8"/>
  <c r="D224" i="8"/>
  <c r="D221" i="8"/>
  <c r="D218" i="8"/>
  <c r="D215" i="8"/>
  <c r="D212" i="8"/>
  <c r="D209" i="8"/>
  <c r="D206" i="8"/>
  <c r="D203" i="8"/>
  <c r="D200" i="8"/>
  <c r="D197" i="8"/>
  <c r="D194" i="8"/>
  <c r="D191" i="8"/>
  <c r="D188" i="8"/>
  <c r="D185" i="8"/>
  <c r="D182" i="8"/>
  <c r="D179" i="8"/>
  <c r="D176" i="8"/>
  <c r="D173" i="8"/>
  <c r="D170" i="8"/>
  <c r="D167" i="8"/>
  <c r="D164" i="8"/>
  <c r="D161" i="8"/>
  <c r="D158" i="8"/>
  <c r="D155" i="8"/>
  <c r="D152" i="8"/>
  <c r="D149" i="8"/>
  <c r="D146" i="8"/>
  <c r="D143" i="8"/>
  <c r="D140" i="8"/>
  <c r="D137" i="8"/>
  <c r="D134" i="8"/>
  <c r="D131" i="8"/>
  <c r="D128" i="8"/>
  <c r="D125" i="8"/>
  <c r="D122" i="8"/>
  <c r="D119" i="8"/>
  <c r="D116" i="8"/>
  <c r="D113" i="8"/>
  <c r="D110" i="8"/>
  <c r="D107" i="8"/>
  <c r="D104" i="8"/>
  <c r="D101" i="8"/>
  <c r="D98" i="8"/>
  <c r="D95" i="8"/>
  <c r="D92" i="8"/>
  <c r="D89" i="8"/>
  <c r="D86" i="8"/>
  <c r="D83" i="8"/>
  <c r="D80" i="8"/>
  <c r="D77" i="8"/>
  <c r="D74" i="8"/>
  <c r="D71" i="8"/>
  <c r="D68" i="8"/>
  <c r="D65" i="8"/>
  <c r="D62" i="8"/>
  <c r="D59" i="8"/>
  <c r="D56" i="8"/>
  <c r="D53" i="8"/>
  <c r="D50" i="8"/>
  <c r="D47" i="8"/>
  <c r="D44" i="8"/>
  <c r="D41" i="8"/>
  <c r="D38" i="8"/>
  <c r="D35" i="8"/>
  <c r="D32" i="8"/>
  <c r="D29" i="8"/>
  <c r="D26" i="8"/>
  <c r="D23" i="8"/>
  <c r="D20" i="8"/>
  <c r="D76" i="7"/>
  <c r="D70" i="7"/>
  <c r="Y59" i="7"/>
  <c r="X59" i="7"/>
  <c r="W59" i="7"/>
  <c r="V59" i="7"/>
  <c r="U59" i="7"/>
  <c r="T59" i="7"/>
  <c r="S59" i="7"/>
  <c r="R59" i="7"/>
  <c r="Q59" i="7"/>
  <c r="P59" i="7"/>
  <c r="O59" i="7"/>
  <c r="N59" i="7"/>
  <c r="M59" i="7"/>
  <c r="L59" i="7"/>
  <c r="K59" i="7"/>
  <c r="J59" i="7"/>
  <c r="I59" i="7"/>
  <c r="H59" i="7"/>
  <c r="G59" i="7"/>
  <c r="F59" i="7"/>
  <c r="D57" i="7"/>
  <c r="D53" i="7"/>
  <c r="V48" i="7"/>
  <c r="R19" i="7"/>
  <c r="Y4" i="7"/>
  <c r="Y49" i="7" s="1"/>
  <c r="X4" i="7"/>
  <c r="X55" i="7" s="1"/>
  <c r="W4" i="7"/>
  <c r="V4" i="7"/>
  <c r="V18" i="7" s="1"/>
  <c r="U4" i="7"/>
  <c r="U48" i="7" s="1"/>
  <c r="T4" i="7"/>
  <c r="T26" i="7" s="1"/>
  <c r="S4" i="7"/>
  <c r="R4" i="7"/>
  <c r="R63" i="7" s="1"/>
  <c r="Q4" i="7"/>
  <c r="Q63" i="7" s="1"/>
  <c r="P4" i="7"/>
  <c r="P52" i="7" s="1"/>
  <c r="O4" i="7"/>
  <c r="N4" i="7"/>
  <c r="N16" i="7" s="1"/>
  <c r="M4" i="7"/>
  <c r="M16" i="7" s="1"/>
  <c r="L4" i="7"/>
  <c r="K4" i="7"/>
  <c r="J4" i="7"/>
  <c r="I4" i="7"/>
  <c r="H4" i="7"/>
  <c r="G4" i="7"/>
  <c r="F4" i="7"/>
  <c r="AC41" i="6"/>
  <c r="AB41" i="6"/>
  <c r="AA41" i="6"/>
  <c r="Z41" i="6"/>
  <c r="Y41" i="6"/>
  <c r="X41" i="6"/>
  <c r="W41" i="6"/>
  <c r="V41" i="6"/>
  <c r="U41" i="6"/>
  <c r="N41" i="6"/>
  <c r="K41" i="6"/>
  <c r="J41" i="6"/>
  <c r="I41" i="6"/>
  <c r="H41" i="6"/>
  <c r="G41" i="6"/>
  <c r="F41" i="6"/>
  <c r="E41" i="6"/>
  <c r="D41" i="6"/>
  <c r="T40" i="6"/>
  <c r="S40" i="6"/>
  <c r="M40" i="6"/>
  <c r="D36" i="11" s="1"/>
  <c r="L40" i="6"/>
  <c r="C36" i="11" s="1"/>
  <c r="T39" i="6"/>
  <c r="S39" i="6"/>
  <c r="M39" i="6"/>
  <c r="D35" i="11" s="1"/>
  <c r="L39" i="6"/>
  <c r="T38" i="6"/>
  <c r="S38" i="6"/>
  <c r="M38" i="6"/>
  <c r="D34" i="11" s="1"/>
  <c r="L38" i="6"/>
  <c r="T37" i="6"/>
  <c r="S37" i="6"/>
  <c r="M37" i="6"/>
  <c r="D33" i="11" s="1"/>
  <c r="L37" i="6"/>
  <c r="C33" i="11" s="1"/>
  <c r="T36" i="6"/>
  <c r="S36" i="6"/>
  <c r="M36" i="6"/>
  <c r="D32" i="11" s="1"/>
  <c r="L36" i="6"/>
  <c r="C32" i="11" s="1"/>
  <c r="T35" i="6"/>
  <c r="S35" i="6"/>
  <c r="M35" i="6"/>
  <c r="D31" i="11" s="1"/>
  <c r="L35" i="6"/>
  <c r="T34" i="6"/>
  <c r="S34" i="6"/>
  <c r="M34" i="6"/>
  <c r="D30" i="11" s="1"/>
  <c r="L34" i="6"/>
  <c r="T33" i="6"/>
  <c r="S33" i="6"/>
  <c r="M33" i="6"/>
  <c r="D29" i="11" s="1"/>
  <c r="L33" i="6"/>
  <c r="C29" i="11" s="1"/>
  <c r="T32" i="6"/>
  <c r="S32" i="6"/>
  <c r="M32" i="6"/>
  <c r="D28" i="11" s="1"/>
  <c r="L32" i="6"/>
  <c r="C28" i="11" s="1"/>
  <c r="T31" i="6"/>
  <c r="S31" i="6"/>
  <c r="M31" i="6"/>
  <c r="D27" i="11" s="1"/>
  <c r="L31" i="6"/>
  <c r="T30" i="6"/>
  <c r="S30" i="6"/>
  <c r="M30" i="6"/>
  <c r="D26" i="11" s="1"/>
  <c r="J26" i="11" s="1"/>
  <c r="L30" i="6"/>
  <c r="C26" i="11" s="1"/>
  <c r="T29" i="6"/>
  <c r="M29" i="6"/>
  <c r="L29" i="6"/>
  <c r="T28" i="6"/>
  <c r="M28" i="6"/>
  <c r="D24" i="11" s="1"/>
  <c r="L28" i="6"/>
  <c r="T27" i="6"/>
  <c r="S27" i="6"/>
  <c r="D105" i="12" s="1"/>
  <c r="M27" i="6"/>
  <c r="L27" i="6"/>
  <c r="T26" i="6"/>
  <c r="M26" i="6"/>
  <c r="L26" i="6"/>
  <c r="Q56" i="4" s="1"/>
  <c r="T25" i="6"/>
  <c r="M25" i="6"/>
  <c r="L25" i="6"/>
  <c r="T24" i="6"/>
  <c r="M24" i="6"/>
  <c r="T23" i="6"/>
  <c r="M23" i="6"/>
  <c r="D19" i="11" s="1"/>
  <c r="L23" i="6"/>
  <c r="N56" i="4" s="1"/>
  <c r="T22" i="6"/>
  <c r="M22" i="6"/>
  <c r="D18" i="11" s="1"/>
  <c r="L22" i="6"/>
  <c r="M56" i="4" s="1"/>
  <c r="T21" i="6"/>
  <c r="M21" i="6"/>
  <c r="D17" i="11" s="1"/>
  <c r="L21" i="6"/>
  <c r="L56" i="4" s="1"/>
  <c r="S65" i="4"/>
  <c r="K58" i="4"/>
  <c r="K57" i="4"/>
  <c r="K55" i="4"/>
  <c r="E39" i="4"/>
  <c r="E38" i="4"/>
  <c r="E37" i="4"/>
  <c r="E36" i="4"/>
  <c r="E35" i="4"/>
  <c r="E34" i="4"/>
  <c r="E33" i="4"/>
  <c r="E32" i="4"/>
  <c r="E31" i="4"/>
  <c r="E30" i="4"/>
  <c r="E29" i="4"/>
  <c r="E28" i="4"/>
  <c r="E27" i="4"/>
  <c r="F21" i="4"/>
  <c r="F20" i="4"/>
  <c r="F19" i="4"/>
  <c r="F18" i="4"/>
  <c r="F17" i="4"/>
  <c r="F16" i="4"/>
  <c r="N15" i="4"/>
  <c r="M15" i="4"/>
  <c r="L15" i="4"/>
  <c r="K15" i="4"/>
  <c r="J15" i="4"/>
  <c r="I14" i="4"/>
  <c r="G14" i="4"/>
  <c r="F12" i="4"/>
  <c r="F11" i="4"/>
  <c r="L10" i="4"/>
  <c r="K10" i="4"/>
  <c r="J10" i="4"/>
  <c r="I10" i="4"/>
  <c r="H10" i="4"/>
  <c r="G10" i="4"/>
  <c r="F9" i="4"/>
  <c r="F8" i="4"/>
  <c r="F7" i="4"/>
  <c r="F6" i="4"/>
  <c r="F5" i="4"/>
  <c r="O3" i="4"/>
  <c r="T62" i="4" s="1"/>
  <c r="N3" i="4"/>
  <c r="S62" i="4" s="1"/>
  <c r="M3" i="4"/>
  <c r="M25" i="4" s="1"/>
  <c r="L3" i="4"/>
  <c r="K3" i="4"/>
  <c r="P62" i="4" s="1"/>
  <c r="J3" i="4"/>
  <c r="O62" i="4" s="1"/>
  <c r="I3" i="4"/>
  <c r="I25" i="4" s="1"/>
  <c r="H3" i="4"/>
  <c r="G3" i="4"/>
  <c r="F3" i="4"/>
  <c r="F25" i="4" s="1"/>
  <c r="X25" i="7" l="1"/>
  <c r="H63" i="7"/>
  <c r="V33" i="7"/>
  <c r="F62" i="12"/>
  <c r="J35" i="7"/>
  <c r="X9" i="7"/>
  <c r="X45" i="7"/>
  <c r="F61" i="12"/>
  <c r="I39" i="7"/>
  <c r="N43" i="7"/>
  <c r="O33" i="6" a="1"/>
  <c r="O33" i="6" s="1"/>
  <c r="E29" i="11" s="1"/>
  <c r="P30" i="6" a="1"/>
  <c r="P30" i="6" s="1"/>
  <c r="G26" i="11" s="1"/>
  <c r="O25" i="4"/>
  <c r="J18" i="11"/>
  <c r="J13" i="7"/>
  <c r="T23" i="7"/>
  <c r="V28" i="7"/>
  <c r="X37" i="7"/>
  <c r="X46" i="7"/>
  <c r="N25" i="4"/>
  <c r="J19" i="11"/>
  <c r="R22" i="7"/>
  <c r="N27" i="7"/>
  <c r="M50" i="7"/>
  <c r="R62" i="4"/>
  <c r="J30" i="11"/>
  <c r="J36" i="11"/>
  <c r="H41" i="7"/>
  <c r="L37" i="7"/>
  <c r="R25" i="7"/>
  <c r="T30" i="7"/>
  <c r="P39" i="7"/>
  <c r="P47" i="7"/>
  <c r="F58" i="12"/>
  <c r="F64" i="12"/>
  <c r="P23" i="6" a="1"/>
  <c r="P23" i="6" s="1"/>
  <c r="G19" i="11" s="1"/>
  <c r="O32" i="6" a="1"/>
  <c r="O32" i="6" s="1"/>
  <c r="P35" i="6" a="1"/>
  <c r="P35" i="6" s="1"/>
  <c r="G31" i="11" s="1"/>
  <c r="J48" i="7"/>
  <c r="R5" i="7"/>
  <c r="Y9" i="7"/>
  <c r="U18" i="7"/>
  <c r="P24" i="7"/>
  <c r="T27" i="7"/>
  <c r="X30" i="7"/>
  <c r="Y33" i="7"/>
  <c r="R38" i="7"/>
  <c r="T42" i="7"/>
  <c r="M46" i="7"/>
  <c r="M49" i="7"/>
  <c r="B171" i="12"/>
  <c r="B221" i="12"/>
  <c r="E221" i="12" s="1"/>
  <c r="F221" i="12" s="1"/>
  <c r="O21" i="6" a="1"/>
  <c r="O21" i="6" s="1"/>
  <c r="F14" i="4"/>
  <c r="O25" i="6" a="1"/>
  <c r="O25" i="6" s="1"/>
  <c r="P27" i="6" a="1"/>
  <c r="P27" i="6" s="1"/>
  <c r="G23" i="11" s="1"/>
  <c r="J33" i="11"/>
  <c r="Y5" i="7"/>
  <c r="M12" i="7"/>
  <c r="M19" i="7"/>
  <c r="H25" i="7"/>
  <c r="U27" i="7"/>
  <c r="P31" i="7"/>
  <c r="U34" i="7"/>
  <c r="Y38" i="7"/>
  <c r="X42" i="7"/>
  <c r="T46" i="7"/>
  <c r="V49" i="7"/>
  <c r="B168" i="12"/>
  <c r="O29" i="6" a="1"/>
  <c r="O29" i="6" s="1"/>
  <c r="O37" i="6" a="1"/>
  <c r="O37" i="6" s="1"/>
  <c r="J35" i="11"/>
  <c r="T7" i="7"/>
  <c r="Y12" i="7"/>
  <c r="Q28" i="7"/>
  <c r="T31" i="7"/>
  <c r="P38" i="6" a="1"/>
  <c r="P38" i="6" s="1"/>
  <c r="G34" i="11" s="1"/>
  <c r="Y41" i="7"/>
  <c r="P34" i="6" a="1"/>
  <c r="P34" i="6" s="1"/>
  <c r="G30" i="11" s="1"/>
  <c r="U7" i="7"/>
  <c r="Y31" i="7"/>
  <c r="U35" i="7"/>
  <c r="T39" i="7"/>
  <c r="U43" i="7"/>
  <c r="Q51" i="7"/>
  <c r="B106" i="12"/>
  <c r="P31" i="6" a="1"/>
  <c r="P31" i="6" s="1"/>
  <c r="G27" i="11" s="1"/>
  <c r="F15" i="4"/>
  <c r="P22" i="6" a="1"/>
  <c r="P22" i="6" s="1"/>
  <c r="G18" i="11" s="1"/>
  <c r="O24" i="6" a="1"/>
  <c r="O24" i="6" s="1"/>
  <c r="E20" i="11" s="1"/>
  <c r="N46" i="7"/>
  <c r="T8" i="7"/>
  <c r="Y13" i="7"/>
  <c r="X22" i="7"/>
  <c r="Y25" i="7"/>
  <c r="M29" i="7"/>
  <c r="Q32" i="7"/>
  <c r="P36" i="7"/>
  <c r="P40" i="7"/>
  <c r="Q44" i="7"/>
  <c r="T47" i="7"/>
  <c r="U52" i="7"/>
  <c r="J31" i="11"/>
  <c r="N62" i="4"/>
  <c r="P26" i="6" a="1"/>
  <c r="P26" i="6" s="1"/>
  <c r="G22" i="11" s="1"/>
  <c r="J29" i="11"/>
  <c r="O36" i="6" a="1"/>
  <c r="O36" i="6" s="1"/>
  <c r="E32" i="11" s="1"/>
  <c r="X8" i="7"/>
  <c r="Q14" i="7"/>
  <c r="Y22" i="7"/>
  <c r="X29" i="7"/>
  <c r="V32" i="7"/>
  <c r="V44" i="7"/>
  <c r="Y47" i="7"/>
  <c r="Y63" i="7"/>
  <c r="Y56" i="7"/>
  <c r="Y57" i="7" s="1"/>
  <c r="J25" i="4"/>
  <c r="O28" i="6" a="1"/>
  <c r="O28" i="6" s="1"/>
  <c r="J34" i="11"/>
  <c r="Y8" i="7"/>
  <c r="Y15" i="7"/>
  <c r="P23" i="7"/>
  <c r="X26" i="7"/>
  <c r="M30" i="7"/>
  <c r="M33" i="7"/>
  <c r="R37" i="7"/>
  <c r="R41" i="7"/>
  <c r="M45" i="7"/>
  <c r="Q48" i="7"/>
  <c r="F55" i="12"/>
  <c r="C20" i="11"/>
  <c r="O56" i="4"/>
  <c r="G15" i="7"/>
  <c r="G12" i="7"/>
  <c r="G16" i="7"/>
  <c r="K19" i="7"/>
  <c r="K14" i="7"/>
  <c r="K75" i="7"/>
  <c r="K18" i="7"/>
  <c r="O18" i="7"/>
  <c r="O17" i="7"/>
  <c r="S55" i="7"/>
  <c r="S8" i="7"/>
  <c r="S74" i="7"/>
  <c r="S56" i="7"/>
  <c r="S57" i="7" s="1"/>
  <c r="S16" i="7"/>
  <c r="S13" i="7"/>
  <c r="S9" i="7"/>
  <c r="W55" i="7"/>
  <c r="W12" i="7"/>
  <c r="W10" i="7"/>
  <c r="W9" i="7"/>
  <c r="W8" i="7"/>
  <c r="W19" i="7"/>
  <c r="W16" i="7"/>
  <c r="O9" i="7"/>
  <c r="F10" i="4"/>
  <c r="L62" i="4"/>
  <c r="G25" i="4"/>
  <c r="R56" i="4"/>
  <c r="C25" i="11"/>
  <c r="K15" i="7"/>
  <c r="W11" i="7"/>
  <c r="W68" i="7" s="1"/>
  <c r="O13" i="7"/>
  <c r="B220" i="12"/>
  <c r="B137" i="12"/>
  <c r="B192" i="12"/>
  <c r="E32" i="12"/>
  <c r="F32" i="12" s="1"/>
  <c r="B164" i="12"/>
  <c r="B111" i="12"/>
  <c r="D49" i="12"/>
  <c r="D20" i="11"/>
  <c r="J20" i="11" s="1"/>
  <c r="D75" i="12" s="1"/>
  <c r="C21" i="11"/>
  <c r="P56" i="4"/>
  <c r="P39" i="6" a="1"/>
  <c r="P39" i="6" s="1"/>
  <c r="G35" i="11" s="1"/>
  <c r="H55" i="7"/>
  <c r="H74" i="7"/>
  <c r="H56" i="7"/>
  <c r="L63" i="7"/>
  <c r="T75" i="7"/>
  <c r="T51" i="7"/>
  <c r="T50" i="7"/>
  <c r="X63" i="7"/>
  <c r="X56" i="7"/>
  <c r="X57" i="7" s="1"/>
  <c r="X74" i="7"/>
  <c r="X49" i="7"/>
  <c r="Q5" i="7"/>
  <c r="P7" i="7"/>
  <c r="X7" i="7"/>
  <c r="P8" i="7"/>
  <c r="U8" i="7"/>
  <c r="P10" i="7"/>
  <c r="Y11" i="7"/>
  <c r="Y68" i="7" s="1"/>
  <c r="N12" i="7"/>
  <c r="I13" i="7"/>
  <c r="Q13" i="7"/>
  <c r="J14" i="7"/>
  <c r="U14" i="7"/>
  <c r="M15" i="7"/>
  <c r="R16" i="7"/>
  <c r="Y16" i="7"/>
  <c r="Q17" i="7"/>
  <c r="M18" i="7"/>
  <c r="Q19" i="7"/>
  <c r="Y19" i="7"/>
  <c r="T22" i="7"/>
  <c r="I23" i="7"/>
  <c r="U23" i="7"/>
  <c r="Q24" i="7"/>
  <c r="Q25" i="7"/>
  <c r="H26" i="7"/>
  <c r="U26" i="7"/>
  <c r="P27" i="7"/>
  <c r="Y27" i="7"/>
  <c r="U28" i="7"/>
  <c r="Q29" i="7"/>
  <c r="N30" i="7"/>
  <c r="Y30" i="7"/>
  <c r="Q31" i="7"/>
  <c r="J32" i="7"/>
  <c r="U32" i="7"/>
  <c r="Q33" i="7"/>
  <c r="I34" i="7"/>
  <c r="X34" i="7"/>
  <c r="P35" i="7"/>
  <c r="Y35" i="7"/>
  <c r="Q36" i="7"/>
  <c r="Q37" i="7"/>
  <c r="Y37" i="7"/>
  <c r="T38" i="7"/>
  <c r="U39" i="7"/>
  <c r="Q40" i="7"/>
  <c r="Q41" i="7"/>
  <c r="H42" i="7"/>
  <c r="U42" i="7"/>
  <c r="P43" i="7"/>
  <c r="Y43" i="7"/>
  <c r="U44" i="7"/>
  <c r="Q45" i="7"/>
  <c r="Y46" i="7"/>
  <c r="Q47" i="7"/>
  <c r="Q49" i="7"/>
  <c r="X50" i="7"/>
  <c r="Y51" i="7"/>
  <c r="Y55" i="7"/>
  <c r="P75" i="7"/>
  <c r="B165" i="12"/>
  <c r="D52" i="12"/>
  <c r="F52" i="12" s="1"/>
  <c r="G52" i="12" s="1"/>
  <c r="D23" i="11"/>
  <c r="J23" i="11" s="1"/>
  <c r="D78" i="12" s="1"/>
  <c r="D53" i="12"/>
  <c r="F53" i="12" s="1"/>
  <c r="G53" i="12" s="1"/>
  <c r="S56" i="4"/>
  <c r="I56" i="7"/>
  <c r="I51" i="7"/>
  <c r="U51" i="7"/>
  <c r="U50" i="7"/>
  <c r="U56" i="7"/>
  <c r="Q7" i="7"/>
  <c r="Y7" i="7"/>
  <c r="Q8" i="7"/>
  <c r="U12" i="7"/>
  <c r="Q15" i="7"/>
  <c r="I16" i="7"/>
  <c r="I17" i="7"/>
  <c r="U17" i="7"/>
  <c r="I19" i="7"/>
  <c r="H22" i="7"/>
  <c r="U22" i="7"/>
  <c r="Y23" i="7"/>
  <c r="U24" i="7"/>
  <c r="N26" i="7"/>
  <c r="Q27" i="7"/>
  <c r="L28" i="7"/>
  <c r="J31" i="7"/>
  <c r="L32" i="7"/>
  <c r="M34" i="7"/>
  <c r="Y34" i="7"/>
  <c r="Q35" i="7"/>
  <c r="F36" i="7"/>
  <c r="U36" i="7"/>
  <c r="H38" i="7"/>
  <c r="U38" i="7"/>
  <c r="Y39" i="7"/>
  <c r="U40" i="7"/>
  <c r="N42" i="7"/>
  <c r="Q43" i="7"/>
  <c r="L44" i="7"/>
  <c r="J47" i="7"/>
  <c r="L48" i="7"/>
  <c r="Y50" i="7"/>
  <c r="F52" i="7"/>
  <c r="L55" i="7"/>
  <c r="M63" i="7"/>
  <c r="B222" i="12"/>
  <c r="B113" i="12"/>
  <c r="B194" i="12"/>
  <c r="E213" i="12"/>
  <c r="F213" i="12" s="1"/>
  <c r="F75" i="7"/>
  <c r="J44" i="7"/>
  <c r="J75" i="7"/>
  <c r="J74" i="7"/>
  <c r="J51" i="7"/>
  <c r="J52" i="7"/>
  <c r="N39" i="7"/>
  <c r="V45" i="7"/>
  <c r="V75" i="7"/>
  <c r="V63" i="7"/>
  <c r="U5" i="7"/>
  <c r="Q11" i="7"/>
  <c r="Q68" i="7" s="1"/>
  <c r="I12" i="7"/>
  <c r="N13" i="7"/>
  <c r="U13" i="7"/>
  <c r="M14" i="7"/>
  <c r="I15" i="7"/>
  <c r="R15" i="7"/>
  <c r="U16" i="7"/>
  <c r="N17" i="7"/>
  <c r="Y17" i="7"/>
  <c r="Q18" i="7"/>
  <c r="V19" i="7"/>
  <c r="I22" i="7"/>
  <c r="Q23" i="7"/>
  <c r="F24" i="7"/>
  <c r="F25" i="7"/>
  <c r="R26" i="7"/>
  <c r="Y26" i="7"/>
  <c r="P28" i="7"/>
  <c r="F29" i="7"/>
  <c r="Y29" i="7"/>
  <c r="U30" i="7"/>
  <c r="N31" i="7"/>
  <c r="U31" i="7"/>
  <c r="P32" i="7"/>
  <c r="L33" i="7"/>
  <c r="X33" i="7"/>
  <c r="T34" i="7"/>
  <c r="I35" i="7"/>
  <c r="T35" i="7"/>
  <c r="J36" i="7"/>
  <c r="H37" i="7"/>
  <c r="V37" i="7"/>
  <c r="I38" i="7"/>
  <c r="X38" i="7"/>
  <c r="Q39" i="7"/>
  <c r="F40" i="7"/>
  <c r="F41" i="7"/>
  <c r="X41" i="7"/>
  <c r="R42" i="7"/>
  <c r="Y42" i="7"/>
  <c r="T43" i="7"/>
  <c r="P44" i="7"/>
  <c r="F45" i="7"/>
  <c r="Y45" i="7"/>
  <c r="U46" i="7"/>
  <c r="N47" i="7"/>
  <c r="U47" i="7"/>
  <c r="P48" i="7"/>
  <c r="L49" i="7"/>
  <c r="I50" i="7"/>
  <c r="P51" i="7"/>
  <c r="Q52" i="7"/>
  <c r="Q55" i="7"/>
  <c r="T56" i="7"/>
  <c r="T74" i="7"/>
  <c r="E33" i="12"/>
  <c r="F33" i="12" s="1"/>
  <c r="B193" i="12"/>
  <c r="B138" i="12"/>
  <c r="J27" i="11"/>
  <c r="E35" i="12"/>
  <c r="F35" i="12" s="1"/>
  <c r="E36" i="12"/>
  <c r="F36" i="12" s="1"/>
  <c r="E37" i="12"/>
  <c r="F37" i="12" s="1"/>
  <c r="B140" i="12"/>
  <c r="B142" i="12"/>
  <c r="B167" i="12"/>
  <c r="B197" i="12"/>
  <c r="B215" i="12"/>
  <c r="E215" i="12" s="1"/>
  <c r="F215" i="12" s="1"/>
  <c r="J28" i="11"/>
  <c r="B116" i="12"/>
  <c r="B187" i="12"/>
  <c r="B196" i="12"/>
  <c r="B223" i="12"/>
  <c r="E223" i="12" s="1"/>
  <c r="F223" i="12" s="1"/>
  <c r="F59" i="12"/>
  <c r="B169" i="12"/>
  <c r="B195" i="12"/>
  <c r="E17" i="11"/>
  <c r="C27" i="11"/>
  <c r="E28" i="11"/>
  <c r="C37" i="10"/>
  <c r="D184" i="10"/>
  <c r="D21" i="10" s="1"/>
  <c r="D50" i="12"/>
  <c r="D21" i="11"/>
  <c r="J21" i="11" s="1"/>
  <c r="D76" i="12" s="1"/>
  <c r="E36" i="11"/>
  <c r="E24" i="11"/>
  <c r="D54" i="12"/>
  <c r="F54" i="12" s="1"/>
  <c r="G54" i="12" s="1"/>
  <c r="D25" i="11"/>
  <c r="J25" i="11" s="1"/>
  <c r="D80" i="12" s="1"/>
  <c r="C30" i="11"/>
  <c r="E33" i="11"/>
  <c r="M41" i="6"/>
  <c r="M62" i="4"/>
  <c r="H25" i="4"/>
  <c r="Q62" i="4"/>
  <c r="L25" i="4"/>
  <c r="K25" i="4"/>
  <c r="J17" i="11"/>
  <c r="C35" i="11"/>
  <c r="C34" i="9"/>
  <c r="D184" i="9"/>
  <c r="D21" i="9" s="1"/>
  <c r="C19" i="11"/>
  <c r="D48" i="12"/>
  <c r="F48" i="12" s="1"/>
  <c r="G48" i="12" s="1"/>
  <c r="D51" i="12"/>
  <c r="D22" i="11"/>
  <c r="C23" i="11"/>
  <c r="G6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74" i="7"/>
  <c r="G56" i="7"/>
  <c r="G17" i="7"/>
  <c r="G13" i="7"/>
  <c r="G75" i="7"/>
  <c r="G18" i="7"/>
  <c r="G14" i="7"/>
  <c r="K63" i="7"/>
  <c r="K52" i="7"/>
  <c r="K51" i="7"/>
  <c r="K50" i="7"/>
  <c r="K49" i="7"/>
  <c r="K48" i="7"/>
  <c r="K47" i="7"/>
  <c r="K46" i="7"/>
  <c r="K45" i="7"/>
  <c r="K44" i="7"/>
  <c r="K43" i="7"/>
  <c r="K42" i="7"/>
  <c r="K41" i="7"/>
  <c r="K40" i="7"/>
  <c r="K39" i="7"/>
  <c r="K38" i="7"/>
  <c r="K37" i="7"/>
  <c r="K36" i="7"/>
  <c r="K35" i="7"/>
  <c r="K34" i="7"/>
  <c r="K33" i="7"/>
  <c r="K32" i="7"/>
  <c r="K31" i="7"/>
  <c r="K30" i="7"/>
  <c r="K29" i="7"/>
  <c r="K28" i="7"/>
  <c r="K27" i="7"/>
  <c r="K26" i="7"/>
  <c r="K25" i="7"/>
  <c r="K24" i="7"/>
  <c r="K23" i="7"/>
  <c r="K22" i="7"/>
  <c r="K55" i="7"/>
  <c r="K16" i="7"/>
  <c r="K12" i="7"/>
  <c r="K74" i="7"/>
  <c r="K56" i="7"/>
  <c r="K17" i="7"/>
  <c r="K13" i="7"/>
  <c r="O6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19" i="7"/>
  <c r="O15" i="7"/>
  <c r="O11" i="7"/>
  <c r="O10" i="7"/>
  <c r="O7" i="7"/>
  <c r="O55" i="7"/>
  <c r="O16" i="7"/>
  <c r="O12" i="7"/>
  <c r="O5" i="7"/>
  <c r="S6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75" i="7"/>
  <c r="S18" i="7"/>
  <c r="S14" i="7"/>
  <c r="S7" i="7"/>
  <c r="S19" i="7"/>
  <c r="S15" i="7"/>
  <c r="S11" i="7"/>
  <c r="S10" i="7"/>
  <c r="S5" i="7"/>
  <c r="W63" i="7"/>
  <c r="W52" i="7"/>
  <c r="W51" i="7"/>
  <c r="W50" i="7"/>
  <c r="W49" i="7"/>
  <c r="W48" i="7"/>
  <c r="W47" i="7"/>
  <c r="W46" i="7"/>
  <c r="W45" i="7"/>
  <c r="W44" i="7"/>
  <c r="W43" i="7"/>
  <c r="W42" i="7"/>
  <c r="W41" i="7"/>
  <c r="W40" i="7"/>
  <c r="W39" i="7"/>
  <c r="W38" i="7"/>
  <c r="W37" i="7"/>
  <c r="W36" i="7"/>
  <c r="W35" i="7"/>
  <c r="W34" i="7"/>
  <c r="W33" i="7"/>
  <c r="W32" i="7"/>
  <c r="W31" i="7"/>
  <c r="W30" i="7"/>
  <c r="W29" i="7"/>
  <c r="W28" i="7"/>
  <c r="W27" i="7"/>
  <c r="W26" i="7"/>
  <c r="W25" i="7"/>
  <c r="W24" i="7"/>
  <c r="W23" i="7"/>
  <c r="W22" i="7"/>
  <c r="W74" i="7"/>
  <c r="W56" i="7"/>
  <c r="W17" i="7"/>
  <c r="W13" i="7"/>
  <c r="W7" i="7"/>
  <c r="W75" i="7"/>
  <c r="W18" i="7"/>
  <c r="W14" i="7"/>
  <c r="W5" i="7"/>
  <c r="V5" i="7"/>
  <c r="O8" i="7"/>
  <c r="R9" i="7"/>
  <c r="V10" i="7"/>
  <c r="V11" i="7"/>
  <c r="S12" i="7"/>
  <c r="F14" i="7"/>
  <c r="O14" i="7"/>
  <c r="F15" i="7"/>
  <c r="W15" i="7"/>
  <c r="J17" i="7"/>
  <c r="S17" i="7"/>
  <c r="J18" i="7"/>
  <c r="G19" i="7"/>
  <c r="N22" i="7"/>
  <c r="N23" i="7"/>
  <c r="L24" i="7"/>
  <c r="V24" i="7"/>
  <c r="M25" i="7"/>
  <c r="M26" i="7"/>
  <c r="J27" i="7"/>
  <c r="J28" i="7"/>
  <c r="L29" i="7"/>
  <c r="V29" i="7"/>
  <c r="I30" i="7"/>
  <c r="I31" i="7"/>
  <c r="F32" i="7"/>
  <c r="H33" i="7"/>
  <c r="R33" i="7"/>
  <c r="H34" i="7"/>
  <c r="R34" i="7"/>
  <c r="F37" i="7"/>
  <c r="N38" i="7"/>
  <c r="L40" i="7"/>
  <c r="V40" i="7"/>
  <c r="M41" i="7"/>
  <c r="M42" i="7"/>
  <c r="J43" i="7"/>
  <c r="L45" i="7"/>
  <c r="I46" i="7"/>
  <c r="I47" i="7"/>
  <c r="F48" i="7"/>
  <c r="H49" i="7"/>
  <c r="R49" i="7"/>
  <c r="H50" i="7"/>
  <c r="R50" i="7"/>
  <c r="G55" i="7"/>
  <c r="O56" i="7"/>
  <c r="O74" i="7"/>
  <c r="P37" i="6" a="1"/>
  <c r="P37" i="6" s="1"/>
  <c r="G33" i="11" s="1"/>
  <c r="P33" i="6" a="1"/>
  <c r="P33" i="6" s="1"/>
  <c r="P29" i="6" a="1"/>
  <c r="P29" i="6" s="1"/>
  <c r="S29" i="6" s="1"/>
  <c r="D107" i="12" s="1"/>
  <c r="P25" i="6" a="1"/>
  <c r="P25" i="6" s="1"/>
  <c r="P21" i="6" a="1"/>
  <c r="P21" i="6" s="1"/>
  <c r="P40" i="6" a="1"/>
  <c r="P40" i="6" s="1"/>
  <c r="G36" i="11" s="1"/>
  <c r="P36" i="6" a="1"/>
  <c r="P36" i="6" s="1"/>
  <c r="P32" i="6" a="1"/>
  <c r="P32" i="6" s="1"/>
  <c r="P28" i="6" a="1"/>
  <c r="P28" i="6" s="1"/>
  <c r="G24" i="11" s="1"/>
  <c r="P24" i="6" a="1"/>
  <c r="P24" i="6" s="1"/>
  <c r="G20" i="11" s="1"/>
  <c r="D47" i="12"/>
  <c r="F47" i="12" s="1"/>
  <c r="G47" i="12" s="1"/>
  <c r="C18" i="11"/>
  <c r="T41" i="6"/>
  <c r="E21" i="11"/>
  <c r="C22" i="11"/>
  <c r="E25" i="11"/>
  <c r="C31" i="11"/>
  <c r="C34" i="11"/>
  <c r="I63" i="7"/>
  <c r="I55" i="7"/>
  <c r="M52" i="7"/>
  <c r="I49" i="7"/>
  <c r="M48" i="7"/>
  <c r="I45" i="7"/>
  <c r="M44" i="7"/>
  <c r="I41" i="7"/>
  <c r="M40" i="7"/>
  <c r="I37" i="7"/>
  <c r="M36" i="7"/>
  <c r="I33" i="7"/>
  <c r="M32" i="7"/>
  <c r="I29" i="7"/>
  <c r="M28" i="7"/>
  <c r="I25" i="7"/>
  <c r="M24" i="7"/>
  <c r="E225" i="12"/>
  <c r="F225" i="12" s="1"/>
  <c r="F56" i="7"/>
  <c r="F55" i="7"/>
  <c r="F50" i="7"/>
  <c r="F46" i="7"/>
  <c r="F42" i="7"/>
  <c r="F38" i="7"/>
  <c r="F34" i="7"/>
  <c r="F30" i="7"/>
  <c r="F26" i="7"/>
  <c r="F22" i="7"/>
  <c r="F16" i="7"/>
  <c r="F12" i="7"/>
  <c r="F74" i="7"/>
  <c r="F76" i="7" s="1"/>
  <c r="F51" i="7"/>
  <c r="F47" i="7"/>
  <c r="F43" i="7"/>
  <c r="F39" i="7"/>
  <c r="F35" i="7"/>
  <c r="F31" i="7"/>
  <c r="F27" i="7"/>
  <c r="F23" i="7"/>
  <c r="F17" i="7"/>
  <c r="F13" i="7"/>
  <c r="E224" i="12"/>
  <c r="F224" i="12" s="1"/>
  <c r="J56" i="7"/>
  <c r="J55" i="7"/>
  <c r="J63" i="7"/>
  <c r="J49" i="7"/>
  <c r="J45" i="7"/>
  <c r="J41" i="7"/>
  <c r="J37" i="7"/>
  <c r="J33" i="7"/>
  <c r="J29" i="7"/>
  <c r="J25" i="7"/>
  <c r="J19" i="7"/>
  <c r="J15" i="7"/>
  <c r="J50" i="7"/>
  <c r="J46" i="7"/>
  <c r="J42" i="7"/>
  <c r="J38" i="7"/>
  <c r="J34" i="7"/>
  <c r="J30" i="7"/>
  <c r="J26" i="7"/>
  <c r="J22" i="7"/>
  <c r="J16" i="7"/>
  <c r="J12" i="7"/>
  <c r="N56" i="7"/>
  <c r="N55" i="7"/>
  <c r="N75" i="7"/>
  <c r="N52" i="7"/>
  <c r="N48" i="7"/>
  <c r="N44" i="7"/>
  <c r="N40" i="7"/>
  <c r="N36" i="7"/>
  <c r="N32" i="7"/>
  <c r="N28" i="7"/>
  <c r="N24" i="7"/>
  <c r="N18" i="7"/>
  <c r="N14" i="7"/>
  <c r="N63" i="7"/>
  <c r="N49" i="7"/>
  <c r="N45" i="7"/>
  <c r="N41" i="7"/>
  <c r="N37" i="7"/>
  <c r="N33" i="7"/>
  <c r="N29" i="7"/>
  <c r="N25" i="7"/>
  <c r="N19" i="7"/>
  <c r="N15" i="7"/>
  <c r="R56" i="7"/>
  <c r="R55" i="7"/>
  <c r="R74" i="7"/>
  <c r="R51" i="7"/>
  <c r="R47" i="7"/>
  <c r="R43" i="7"/>
  <c r="R39" i="7"/>
  <c r="R35" i="7"/>
  <c r="R31" i="7"/>
  <c r="R27" i="7"/>
  <c r="R23" i="7"/>
  <c r="R17" i="7"/>
  <c r="R13" i="7"/>
  <c r="R8" i="7"/>
  <c r="R75" i="7"/>
  <c r="R52" i="7"/>
  <c r="R48" i="7"/>
  <c r="R44" i="7"/>
  <c r="R40" i="7"/>
  <c r="R36" i="7"/>
  <c r="R32" i="7"/>
  <c r="R28" i="7"/>
  <c r="R24" i="7"/>
  <c r="R18" i="7"/>
  <c r="R14" i="7"/>
  <c r="R7" i="7"/>
  <c r="V56" i="7"/>
  <c r="V55" i="7"/>
  <c r="V9" i="7"/>
  <c r="V50" i="7"/>
  <c r="V46" i="7"/>
  <c r="V42" i="7"/>
  <c r="V38" i="7"/>
  <c r="V34" i="7"/>
  <c r="V30" i="7"/>
  <c r="V26" i="7"/>
  <c r="V22" i="7"/>
  <c r="V16" i="7"/>
  <c r="V12" i="7"/>
  <c r="V8" i="7"/>
  <c r="V74" i="7"/>
  <c r="V76" i="7" s="1"/>
  <c r="V51" i="7"/>
  <c r="V47" i="7"/>
  <c r="V43" i="7"/>
  <c r="V39" i="7"/>
  <c r="V35" i="7"/>
  <c r="V31" i="7"/>
  <c r="V27" i="7"/>
  <c r="V23" i="7"/>
  <c r="V17" i="7"/>
  <c r="V13" i="7"/>
  <c r="V7" i="7"/>
  <c r="R10" i="7"/>
  <c r="R11" i="7"/>
  <c r="R12" i="7"/>
  <c r="V14" i="7"/>
  <c r="V15" i="7"/>
  <c r="F18" i="7"/>
  <c r="F19" i="7"/>
  <c r="M22" i="7"/>
  <c r="J23" i="7"/>
  <c r="J24" i="7"/>
  <c r="L25" i="7"/>
  <c r="V25" i="7"/>
  <c r="I26" i="7"/>
  <c r="I27" i="7"/>
  <c r="F28" i="7"/>
  <c r="H29" i="7"/>
  <c r="R29" i="7"/>
  <c r="H30" i="7"/>
  <c r="R30" i="7"/>
  <c r="F33" i="7"/>
  <c r="N34" i="7"/>
  <c r="N35" i="7"/>
  <c r="L36" i="7"/>
  <c r="V36" i="7"/>
  <c r="M37" i="7"/>
  <c r="M38" i="7"/>
  <c r="J39" i="7"/>
  <c r="J40" i="7"/>
  <c r="L41" i="7"/>
  <c r="V41" i="7"/>
  <c r="I42" i="7"/>
  <c r="I43" i="7"/>
  <c r="F44" i="7"/>
  <c r="H45" i="7"/>
  <c r="R45" i="7"/>
  <c r="H46" i="7"/>
  <c r="R46" i="7"/>
  <c r="F49" i="7"/>
  <c r="N50" i="7"/>
  <c r="N51" i="7"/>
  <c r="L52" i="7"/>
  <c r="V52" i="7"/>
  <c r="M55" i="7"/>
  <c r="M56" i="7"/>
  <c r="D60" i="7"/>
  <c r="D61" i="7" s="1"/>
  <c r="F63" i="7"/>
  <c r="N74" i="7"/>
  <c r="O75" i="7"/>
  <c r="O39" i="6" a="1"/>
  <c r="O39" i="6" s="1"/>
  <c r="E35" i="11" s="1"/>
  <c r="O35" i="6" a="1"/>
  <c r="O35" i="6" s="1"/>
  <c r="E31" i="11" s="1"/>
  <c r="O31" i="6" a="1"/>
  <c r="O31" i="6" s="1"/>
  <c r="O27" i="6" a="1"/>
  <c r="O27" i="6" s="1"/>
  <c r="E23" i="11" s="1"/>
  <c r="O23" i="6" a="1"/>
  <c r="O23" i="6" s="1"/>
  <c r="O38" i="6" a="1"/>
  <c r="O38" i="6" s="1"/>
  <c r="E34" i="11" s="1"/>
  <c r="O34" i="6" a="1"/>
  <c r="O34" i="6" s="1"/>
  <c r="O30" i="6" a="1"/>
  <c r="O30" i="6" s="1"/>
  <c r="E26" i="11" s="1"/>
  <c r="O26" i="6" a="1"/>
  <c r="O26" i="6" s="1"/>
  <c r="O22" i="6" a="1"/>
  <c r="O22" i="6" s="1"/>
  <c r="B154" i="12"/>
  <c r="B101" i="12"/>
  <c r="B210" i="12"/>
  <c r="E210" i="12" s="1"/>
  <c r="F210" i="12" s="1"/>
  <c r="B182" i="12"/>
  <c r="B189" i="12"/>
  <c r="B161" i="12"/>
  <c r="B217" i="12"/>
  <c r="E217" i="12" s="1"/>
  <c r="F217" i="12" s="1"/>
  <c r="E29" i="12"/>
  <c r="F29" i="12" s="1"/>
  <c r="B170" i="12"/>
  <c r="B143" i="12"/>
  <c r="B226" i="12"/>
  <c r="E226" i="12" s="1"/>
  <c r="F226" i="12" s="1"/>
  <c r="B117" i="12"/>
  <c r="E38" i="12"/>
  <c r="F38" i="12" s="1"/>
  <c r="E219" i="12"/>
  <c r="F219" i="12" s="1"/>
  <c r="H19" i="7"/>
  <c r="H18" i="7"/>
  <c r="H17" i="7"/>
  <c r="H16" i="7"/>
  <c r="H15" i="7"/>
  <c r="H14" i="7"/>
  <c r="H13" i="7"/>
  <c r="H12" i="7"/>
  <c r="L19" i="7"/>
  <c r="L18" i="7"/>
  <c r="L17" i="7"/>
  <c r="L16" i="7"/>
  <c r="L15" i="7"/>
  <c r="L14" i="7"/>
  <c r="L13" i="7"/>
  <c r="L12" i="7"/>
  <c r="P19" i="7"/>
  <c r="P18" i="7"/>
  <c r="P17" i="7"/>
  <c r="P16" i="7"/>
  <c r="P15" i="7"/>
  <c r="P14" i="7"/>
  <c r="P13" i="7"/>
  <c r="P12" i="7"/>
  <c r="P11" i="7"/>
  <c r="T19" i="7"/>
  <c r="T18" i="7"/>
  <c r="T17" i="7"/>
  <c r="T16" i="7"/>
  <c r="T15" i="7"/>
  <c r="T14" i="7"/>
  <c r="T13" i="7"/>
  <c r="T12" i="7"/>
  <c r="T11" i="7"/>
  <c r="X19" i="7"/>
  <c r="X18" i="7"/>
  <c r="X17" i="7"/>
  <c r="X16" i="7"/>
  <c r="X15" i="7"/>
  <c r="X14" i="7"/>
  <c r="X13" i="7"/>
  <c r="X12" i="7"/>
  <c r="X11" i="7"/>
  <c r="P9" i="7"/>
  <c r="T9" i="7"/>
  <c r="X10" i="7"/>
  <c r="P22" i="7"/>
  <c r="L23" i="7"/>
  <c r="H24" i="7"/>
  <c r="X24" i="7"/>
  <c r="T25" i="7"/>
  <c r="P26" i="7"/>
  <c r="L27" i="7"/>
  <c r="H28" i="7"/>
  <c r="X28" i="7"/>
  <c r="T29" i="7"/>
  <c r="P30" i="7"/>
  <c r="L31" i="7"/>
  <c r="H32" i="7"/>
  <c r="X32" i="7"/>
  <c r="T33" i="7"/>
  <c r="P34" i="7"/>
  <c r="L35" i="7"/>
  <c r="H36" i="7"/>
  <c r="X36" i="7"/>
  <c r="T37" i="7"/>
  <c r="P38" i="7"/>
  <c r="L39" i="7"/>
  <c r="H40" i="7"/>
  <c r="X40" i="7"/>
  <c r="T41" i="7"/>
  <c r="P42" i="7"/>
  <c r="L43" i="7"/>
  <c r="H44" i="7"/>
  <c r="X44" i="7"/>
  <c r="T45" i="7"/>
  <c r="P46" i="7"/>
  <c r="L47" i="7"/>
  <c r="H48" i="7"/>
  <c r="X48" i="7"/>
  <c r="T49" i="7"/>
  <c r="P50" i="7"/>
  <c r="L51" i="7"/>
  <c r="H52" i="7"/>
  <c r="X52" i="7"/>
  <c r="T55" i="7"/>
  <c r="P56" i="7"/>
  <c r="T63" i="7"/>
  <c r="P74" i="7"/>
  <c r="P76" i="7" s="1"/>
  <c r="L75" i="7"/>
  <c r="C24" i="11"/>
  <c r="B181" i="12"/>
  <c r="B209" i="12"/>
  <c r="E209" i="12" s="1"/>
  <c r="F209" i="12" s="1"/>
  <c r="B100" i="12"/>
  <c r="B153" i="12"/>
  <c r="E218" i="12"/>
  <c r="F218" i="12" s="1"/>
  <c r="C17" i="11"/>
  <c r="D46" i="12"/>
  <c r="F46" i="12" s="1"/>
  <c r="G46" i="12" s="1"/>
  <c r="J24" i="11"/>
  <c r="J32" i="11"/>
  <c r="L41" i="6"/>
  <c r="I75" i="7"/>
  <c r="I74" i="7"/>
  <c r="M75" i="7"/>
  <c r="M74" i="7"/>
  <c r="M76" i="7" s="1"/>
  <c r="Q75" i="7"/>
  <c r="Q74" i="7"/>
  <c r="Q10" i="7"/>
  <c r="U75" i="7"/>
  <c r="U74" i="7"/>
  <c r="U10" i="7"/>
  <c r="Y75" i="7"/>
  <c r="Y74" i="7"/>
  <c r="Y10" i="7"/>
  <c r="P5" i="7"/>
  <c r="T5" i="7"/>
  <c r="X5" i="7"/>
  <c r="Q9" i="7"/>
  <c r="U9" i="7"/>
  <c r="T10" i="7"/>
  <c r="U11" i="7"/>
  <c r="Q12" i="7"/>
  <c r="M13" i="7"/>
  <c r="I14" i="7"/>
  <c r="Y14" i="7"/>
  <c r="U15" i="7"/>
  <c r="Q16" i="7"/>
  <c r="M17" i="7"/>
  <c r="I18" i="7"/>
  <c r="Y18" i="7"/>
  <c r="U19" i="7"/>
  <c r="L22" i="7"/>
  <c r="Q22" i="7"/>
  <c r="H23" i="7"/>
  <c r="M23" i="7"/>
  <c r="X23" i="7"/>
  <c r="I24" i="7"/>
  <c r="T24" i="7"/>
  <c r="Y24" i="7"/>
  <c r="P25" i="7"/>
  <c r="U25" i="7"/>
  <c r="L26" i="7"/>
  <c r="Q26" i="7"/>
  <c r="H27" i="7"/>
  <c r="M27" i="7"/>
  <c r="X27" i="7"/>
  <c r="I28" i="7"/>
  <c r="T28" i="7"/>
  <c r="Y28" i="7"/>
  <c r="P29" i="7"/>
  <c r="U29" i="7"/>
  <c r="L30" i="7"/>
  <c r="Q30" i="7"/>
  <c r="H31" i="7"/>
  <c r="M31" i="7"/>
  <c r="X31" i="7"/>
  <c r="I32" i="7"/>
  <c r="T32" i="7"/>
  <c r="Y32" i="7"/>
  <c r="P33" i="7"/>
  <c r="U33" i="7"/>
  <c r="L34" i="7"/>
  <c r="Q34" i="7"/>
  <c r="H35" i="7"/>
  <c r="M35" i="7"/>
  <c r="X35" i="7"/>
  <c r="I36" i="7"/>
  <c r="T36" i="7"/>
  <c r="Y36" i="7"/>
  <c r="P37" i="7"/>
  <c r="U37" i="7"/>
  <c r="L38" i="7"/>
  <c r="Q38" i="7"/>
  <c r="H39" i="7"/>
  <c r="M39" i="7"/>
  <c r="X39" i="7"/>
  <c r="I40" i="7"/>
  <c r="T40" i="7"/>
  <c r="Y40" i="7"/>
  <c r="P41" i="7"/>
  <c r="U41" i="7"/>
  <c r="L42" i="7"/>
  <c r="Q42" i="7"/>
  <c r="H43" i="7"/>
  <c r="M43" i="7"/>
  <c r="X43" i="7"/>
  <c r="I44" i="7"/>
  <c r="T44" i="7"/>
  <c r="Y44" i="7"/>
  <c r="P45" i="7"/>
  <c r="U45" i="7"/>
  <c r="L46" i="7"/>
  <c r="Q46" i="7"/>
  <c r="H47" i="7"/>
  <c r="M47" i="7"/>
  <c r="X47" i="7"/>
  <c r="I48" i="7"/>
  <c r="T48" i="7"/>
  <c r="Y48" i="7"/>
  <c r="P49" i="7"/>
  <c r="U49" i="7"/>
  <c r="L50" i="7"/>
  <c r="Q50" i="7"/>
  <c r="H51" i="7"/>
  <c r="M51" i="7"/>
  <c r="X51" i="7"/>
  <c r="I52" i="7"/>
  <c r="T52" i="7"/>
  <c r="Y52" i="7"/>
  <c r="P55" i="7"/>
  <c r="U55" i="7"/>
  <c r="U57" i="7" s="1"/>
  <c r="L56" i="7"/>
  <c r="Q56" i="7"/>
  <c r="Q57" i="7" s="1"/>
  <c r="P63" i="7"/>
  <c r="U63" i="7"/>
  <c r="L74" i="7"/>
  <c r="H75" i="7"/>
  <c r="H76" i="7" s="1"/>
  <c r="X75" i="7"/>
  <c r="X76" i="7" s="1"/>
  <c r="H37" i="11"/>
  <c r="B158" i="12"/>
  <c r="B105" i="12"/>
  <c r="B110" i="12"/>
  <c r="B191" i="12"/>
  <c r="E31" i="12"/>
  <c r="F31" i="12" s="1"/>
  <c r="E220" i="12"/>
  <c r="F220" i="12" s="1"/>
  <c r="B108" i="12"/>
  <c r="B136" i="12"/>
  <c r="B163" i="12"/>
  <c r="B214" i="12"/>
  <c r="E214" i="12" s="1"/>
  <c r="F214" i="12" s="1"/>
  <c r="F37" i="11"/>
  <c r="B211" i="12"/>
  <c r="E211" i="12" s="1"/>
  <c r="F211" i="12" s="1"/>
  <c r="B183" i="12"/>
  <c r="B155" i="12"/>
  <c r="B212" i="12"/>
  <c r="E212" i="12" s="1"/>
  <c r="F212" i="12" s="1"/>
  <c r="B103" i="12"/>
  <c r="B184" i="12"/>
  <c r="B156" i="12"/>
  <c r="B162" i="12"/>
  <c r="E30" i="12"/>
  <c r="F30" i="12" s="1"/>
  <c r="B190" i="12"/>
  <c r="B109" i="12"/>
  <c r="B118" i="12"/>
  <c r="B227" i="12"/>
  <c r="E227" i="12" s="1"/>
  <c r="F227" i="12" s="1"/>
  <c r="E39" i="12"/>
  <c r="F39" i="12" s="1"/>
  <c r="B102" i="12"/>
  <c r="B135" i="12"/>
  <c r="B144" i="12"/>
  <c r="E222" i="12"/>
  <c r="F222" i="12" s="1"/>
  <c r="B208" i="12"/>
  <c r="E208" i="12" s="1"/>
  <c r="B99" i="12"/>
  <c r="B180" i="12"/>
  <c r="E180" i="12" s="1"/>
  <c r="B185" i="12"/>
  <c r="B104" i="12"/>
  <c r="B216" i="12"/>
  <c r="E216" i="12" s="1"/>
  <c r="F216" i="12" s="1"/>
  <c r="B107" i="12"/>
  <c r="B160" i="12"/>
  <c r="B166" i="12"/>
  <c r="B139" i="12"/>
  <c r="E34" i="12"/>
  <c r="F34" i="12" s="1"/>
  <c r="F57" i="12"/>
  <c r="F65" i="12"/>
  <c r="B157" i="12"/>
  <c r="B115" i="12"/>
  <c r="B141" i="12"/>
  <c r="U67" i="7" l="1"/>
  <c r="I26" i="11"/>
  <c r="L76" i="7"/>
  <c r="E186" i="12" s="1"/>
  <c r="F186" i="12" s="1"/>
  <c r="L57" i="7"/>
  <c r="R57" i="7"/>
  <c r="S76" i="7"/>
  <c r="T76" i="7"/>
  <c r="Q76" i="7"/>
  <c r="I57" i="7"/>
  <c r="I72" i="7" s="1"/>
  <c r="E155" i="12" s="1"/>
  <c r="F155" i="12" s="1"/>
  <c r="Q67" i="7"/>
  <c r="T67" i="7"/>
  <c r="X67" i="7"/>
  <c r="T57" i="7"/>
  <c r="T72" i="7" s="1"/>
  <c r="K76" i="7"/>
  <c r="U66" i="7"/>
  <c r="Q66" i="7"/>
  <c r="Q72" i="7"/>
  <c r="Y66" i="7"/>
  <c r="W67" i="7"/>
  <c r="Q30" i="6"/>
  <c r="O57" i="7"/>
  <c r="O72" i="7" s="1"/>
  <c r="Y67" i="7"/>
  <c r="W76" i="7"/>
  <c r="E185" i="12"/>
  <c r="F185" i="12" s="1"/>
  <c r="E187" i="12"/>
  <c r="F187" i="12" s="1"/>
  <c r="I24" i="11"/>
  <c r="W53" i="7"/>
  <c r="S66" i="7"/>
  <c r="R67" i="7"/>
  <c r="Q39" i="6"/>
  <c r="E182" i="12"/>
  <c r="F182" i="12" s="1"/>
  <c r="E184" i="12"/>
  <c r="F184" i="12" s="1"/>
  <c r="P57" i="7"/>
  <c r="N76" i="7"/>
  <c r="E188" i="12" s="1"/>
  <c r="F188" i="12" s="1"/>
  <c r="N57" i="7"/>
  <c r="N72" i="7" s="1"/>
  <c r="E160" i="12" s="1"/>
  <c r="F160" i="12" s="1"/>
  <c r="I34" i="11"/>
  <c r="O76" i="7"/>
  <c r="E191" i="12" s="1"/>
  <c r="F191" i="12" s="1"/>
  <c r="W57" i="7"/>
  <c r="K57" i="7"/>
  <c r="K72" i="7" s="1"/>
  <c r="E157" i="12" s="1"/>
  <c r="F157" i="12" s="1"/>
  <c r="Q28" i="6"/>
  <c r="Q40" i="6"/>
  <c r="S24" i="6"/>
  <c r="J76" i="7"/>
  <c r="P67" i="7"/>
  <c r="H57" i="7"/>
  <c r="H72" i="7" s="1"/>
  <c r="E154" i="12" s="1"/>
  <c r="F154" i="12" s="1"/>
  <c r="K56" i="4"/>
  <c r="K13" i="4" s="1"/>
  <c r="P66" i="7"/>
  <c r="Y76" i="7"/>
  <c r="J57" i="7"/>
  <c r="I33" i="11"/>
  <c r="S28" i="6"/>
  <c r="D106" i="12" s="1"/>
  <c r="I36" i="11"/>
  <c r="R66" i="7"/>
  <c r="V66" i="7"/>
  <c r="W20" i="7"/>
  <c r="Y53" i="7"/>
  <c r="I53" i="7"/>
  <c r="Q53" i="7"/>
  <c r="U20" i="7"/>
  <c r="U68" i="7"/>
  <c r="Y72" i="7"/>
  <c r="E18" i="11"/>
  <c r="S22" i="6"/>
  <c r="O41" i="6"/>
  <c r="O68" i="7"/>
  <c r="E110" i="12" s="1"/>
  <c r="F110" i="12" s="1"/>
  <c r="O20" i="7"/>
  <c r="E228" i="12"/>
  <c r="F208" i="12"/>
  <c r="L72" i="7"/>
  <c r="E158" i="12" s="1"/>
  <c r="F158" i="12" s="1"/>
  <c r="X72" i="7"/>
  <c r="G28" i="11"/>
  <c r="I28" i="11" s="1"/>
  <c r="Q32" i="6"/>
  <c r="G21" i="11"/>
  <c r="I21" i="11" s="1"/>
  <c r="Q25" i="6"/>
  <c r="S25" i="6"/>
  <c r="E192" i="12"/>
  <c r="F192" i="12" s="1"/>
  <c r="E193" i="12"/>
  <c r="F193" i="12" s="1"/>
  <c r="E196" i="12"/>
  <c r="F196" i="12" s="1"/>
  <c r="E195" i="12"/>
  <c r="F195" i="12" s="1"/>
  <c r="E194" i="12"/>
  <c r="F194" i="12" s="1"/>
  <c r="R53" i="7"/>
  <c r="Q22" i="6"/>
  <c r="Y20" i="7"/>
  <c r="U53" i="7"/>
  <c r="T53" i="7"/>
  <c r="P53" i="7"/>
  <c r="P20" i="7"/>
  <c r="P68" i="7"/>
  <c r="C184" i="9"/>
  <c r="E34" i="9" s="1"/>
  <c r="L53" i="7"/>
  <c r="H53" i="7"/>
  <c r="Q20" i="7"/>
  <c r="I76" i="7"/>
  <c r="E183" i="12" s="1"/>
  <c r="F183" i="12" s="1"/>
  <c r="T20" i="7"/>
  <c r="T68" i="7"/>
  <c r="E30" i="11"/>
  <c r="I30" i="11" s="1"/>
  <c r="Q34" i="6"/>
  <c r="E27" i="11"/>
  <c r="Q31" i="6"/>
  <c r="M53" i="7"/>
  <c r="J53" i="7"/>
  <c r="G57" i="7"/>
  <c r="G72" i="7" s="1"/>
  <c r="E153" i="12" s="1"/>
  <c r="F153" i="12" s="1"/>
  <c r="X53" i="7"/>
  <c r="J22" i="11"/>
  <c r="D77" i="12" s="1"/>
  <c r="D37" i="11"/>
  <c r="C21" i="10"/>
  <c r="D22" i="10"/>
  <c r="G25" i="11"/>
  <c r="I25" i="11" s="1"/>
  <c r="Q29" i="6"/>
  <c r="S53" i="7"/>
  <c r="O66" i="7"/>
  <c r="K53" i="7"/>
  <c r="G76" i="7"/>
  <c r="E181" i="12" s="1"/>
  <c r="D102" i="12"/>
  <c r="U72" i="7"/>
  <c r="X66" i="7"/>
  <c r="S26" i="6"/>
  <c r="E22" i="11"/>
  <c r="I22" i="11" s="1"/>
  <c r="E19" i="11"/>
  <c r="I19" i="11" s="1"/>
  <c r="S23" i="6"/>
  <c r="R68" i="7"/>
  <c r="R20" i="7"/>
  <c r="V53" i="7"/>
  <c r="R72" i="7"/>
  <c r="Q35" i="6"/>
  <c r="G29" i="11"/>
  <c r="I29" i="11" s="1"/>
  <c r="Q33" i="6"/>
  <c r="W72" i="7"/>
  <c r="S68" i="7"/>
  <c r="S20" i="7"/>
  <c r="O67" i="7"/>
  <c r="G53" i="7"/>
  <c r="Q27" i="6"/>
  <c r="Q24" i="6"/>
  <c r="I20" i="11"/>
  <c r="M57" i="7"/>
  <c r="M72" i="7" s="1"/>
  <c r="E159" i="12" s="1"/>
  <c r="F159" i="12" s="1"/>
  <c r="R76" i="7"/>
  <c r="J72" i="7"/>
  <c r="E156" i="12" s="1"/>
  <c r="F156" i="12" s="1"/>
  <c r="I31" i="11"/>
  <c r="I18" i="11"/>
  <c r="G32" i="11"/>
  <c r="I32" i="11" s="1"/>
  <c r="Q36" i="6"/>
  <c r="N53" i="7"/>
  <c r="S67" i="7"/>
  <c r="S72" i="7"/>
  <c r="D99" i="12"/>
  <c r="D79" i="12"/>
  <c r="F180" i="12"/>
  <c r="P72" i="7"/>
  <c r="T66" i="7"/>
  <c r="U76" i="7"/>
  <c r="C37" i="11"/>
  <c r="X20" i="7"/>
  <c r="X68" i="7"/>
  <c r="E189" i="12"/>
  <c r="F189" i="12" s="1"/>
  <c r="C184" i="10"/>
  <c r="E37" i="10" s="1"/>
  <c r="V67" i="7"/>
  <c r="V57" i="7"/>
  <c r="V72" i="7" s="1"/>
  <c r="F53" i="7"/>
  <c r="F57" i="7"/>
  <c r="F72" i="7" s="1"/>
  <c r="Q38" i="6"/>
  <c r="Q26" i="6"/>
  <c r="P41" i="6"/>
  <c r="G17" i="11"/>
  <c r="V68" i="7"/>
  <c r="V20" i="7"/>
  <c r="W66" i="7"/>
  <c r="O53" i="7"/>
  <c r="I23" i="11"/>
  <c r="Q23" i="6"/>
  <c r="C21" i="9"/>
  <c r="C22" i="9" s="1"/>
  <c r="D22" i="9"/>
  <c r="I35" i="11"/>
  <c r="Q37" i="6"/>
  <c r="I27" i="11"/>
  <c r="Q41" i="6" l="1"/>
  <c r="E163" i="12"/>
  <c r="F163" i="12" s="1"/>
  <c r="E161" i="12"/>
  <c r="F161" i="12" s="1"/>
  <c r="E170" i="12"/>
  <c r="F170" i="12" s="1"/>
  <c r="E162" i="12"/>
  <c r="F162" i="12" s="1"/>
  <c r="E166" i="12"/>
  <c r="F166" i="12" s="1"/>
  <c r="E190" i="12"/>
  <c r="F190" i="12" s="1"/>
  <c r="N13" i="4"/>
  <c r="E37" i="11"/>
  <c r="O13" i="4"/>
  <c r="J13" i="4"/>
  <c r="H13" i="4"/>
  <c r="L13" i="4"/>
  <c r="G13" i="4"/>
  <c r="I13" i="4"/>
  <c r="M13" i="4"/>
  <c r="E197" i="12"/>
  <c r="F197" i="12" s="1"/>
  <c r="E199" i="12"/>
  <c r="F199" i="12" s="1"/>
  <c r="E198" i="12"/>
  <c r="F198" i="12" s="1"/>
  <c r="E109" i="12"/>
  <c r="F109" i="12" s="1"/>
  <c r="F181" i="12"/>
  <c r="D74" i="12"/>
  <c r="D100" i="12"/>
  <c r="D103" i="12"/>
  <c r="E113" i="12"/>
  <c r="F113" i="12" s="1"/>
  <c r="E111" i="12"/>
  <c r="F111" i="12" s="1"/>
  <c r="E114" i="12"/>
  <c r="F114" i="12" s="1"/>
  <c r="E112" i="12"/>
  <c r="F112" i="12" s="1"/>
  <c r="E116" i="12"/>
  <c r="F116" i="12" s="1"/>
  <c r="E115" i="12"/>
  <c r="F115" i="12" s="1"/>
  <c r="E117" i="12"/>
  <c r="F117" i="12" s="1"/>
  <c r="D73" i="12"/>
  <c r="D104" i="12"/>
  <c r="G37" i="11"/>
  <c r="D72" i="7"/>
  <c r="E152" i="12"/>
  <c r="D101" i="12"/>
  <c r="E181" i="9"/>
  <c r="E135" i="9"/>
  <c r="E103" i="9"/>
  <c r="E143" i="9"/>
  <c r="E111" i="9"/>
  <c r="E159" i="9"/>
  <c r="E142" i="9"/>
  <c r="E79" i="9"/>
  <c r="E47" i="9"/>
  <c r="E175" i="9"/>
  <c r="E173" i="9"/>
  <c r="E151" i="9"/>
  <c r="E71" i="9"/>
  <c r="E39" i="9"/>
  <c r="E172" i="9"/>
  <c r="E166" i="9"/>
  <c r="E150" i="9"/>
  <c r="E119" i="9"/>
  <c r="E95" i="9"/>
  <c r="E87" i="9"/>
  <c r="E54" i="9"/>
  <c r="E49" i="9"/>
  <c r="E64" i="9"/>
  <c r="E63" i="9"/>
  <c r="E62" i="9"/>
  <c r="E127" i="9"/>
  <c r="E55" i="9"/>
  <c r="E110" i="9"/>
  <c r="E41" i="9"/>
  <c r="E81" i="9"/>
  <c r="E86" i="9"/>
  <c r="E56" i="9"/>
  <c r="E60" i="9"/>
  <c r="E134" i="9"/>
  <c r="E58" i="9"/>
  <c r="E91" i="9"/>
  <c r="E36" i="9"/>
  <c r="E65" i="9"/>
  <c r="E83" i="9"/>
  <c r="E155" i="9"/>
  <c r="E48" i="9"/>
  <c r="E109" i="9"/>
  <c r="E89" i="9"/>
  <c r="E122" i="9"/>
  <c r="E76" i="9"/>
  <c r="E117" i="9"/>
  <c r="E158" i="9"/>
  <c r="E52" i="9"/>
  <c r="E93" i="9"/>
  <c r="E123" i="9"/>
  <c r="E164" i="9"/>
  <c r="E101" i="9"/>
  <c r="E121" i="9"/>
  <c r="E146" i="9"/>
  <c r="E165" i="9"/>
  <c r="E179" i="9"/>
  <c r="E106" i="9"/>
  <c r="E125" i="9"/>
  <c r="E145" i="9"/>
  <c r="E170" i="9"/>
  <c r="E42" i="9"/>
  <c r="E70" i="9"/>
  <c r="E44" i="9"/>
  <c r="E105" i="9"/>
  <c r="E141" i="9"/>
  <c r="E180" i="9"/>
  <c r="E66" i="9"/>
  <c r="E73" i="9"/>
  <c r="E90" i="9"/>
  <c r="E136" i="9"/>
  <c r="E75" i="9"/>
  <c r="E137" i="9"/>
  <c r="E40" i="9"/>
  <c r="E74" i="9"/>
  <c r="E97" i="9"/>
  <c r="E67" i="9"/>
  <c r="E132" i="9"/>
  <c r="E68" i="9"/>
  <c r="E92" i="9"/>
  <c r="E126" i="9"/>
  <c r="E96" i="9"/>
  <c r="E129" i="9"/>
  <c r="E169" i="9"/>
  <c r="E59" i="9"/>
  <c r="E99" i="9"/>
  <c r="E144" i="9"/>
  <c r="E107" i="9"/>
  <c r="E128" i="9"/>
  <c r="E148" i="9"/>
  <c r="E168" i="9"/>
  <c r="E108" i="9"/>
  <c r="E131" i="9"/>
  <c r="E152" i="9"/>
  <c r="E174" i="9"/>
  <c r="E88" i="9"/>
  <c r="E94" i="9"/>
  <c r="E35" i="9"/>
  <c r="E112" i="9"/>
  <c r="E167" i="9"/>
  <c r="E38" i="9"/>
  <c r="E161" i="9"/>
  <c r="E51" i="9"/>
  <c r="E176" i="9"/>
  <c r="E45" i="9"/>
  <c r="E78" i="9"/>
  <c r="E124" i="9"/>
  <c r="E72" i="9"/>
  <c r="E98" i="9"/>
  <c r="E69" i="9"/>
  <c r="E102" i="9"/>
  <c r="E156" i="9"/>
  <c r="E114" i="9"/>
  <c r="E133" i="9"/>
  <c r="E153" i="9"/>
  <c r="E171" i="9"/>
  <c r="E113" i="9"/>
  <c r="E138" i="9"/>
  <c r="E118" i="9"/>
  <c r="E130" i="9"/>
  <c r="E182" i="9"/>
  <c r="E37" i="9"/>
  <c r="E139" i="9"/>
  <c r="E120" i="9"/>
  <c r="E178" i="9"/>
  <c r="E115" i="9"/>
  <c r="E104" i="9"/>
  <c r="E177" i="9"/>
  <c r="E157" i="9"/>
  <c r="E154" i="9"/>
  <c r="E163" i="9"/>
  <c r="E147" i="9"/>
  <c r="E46" i="9"/>
  <c r="E77" i="9"/>
  <c r="E61" i="9"/>
  <c r="E84" i="9"/>
  <c r="E160" i="9"/>
  <c r="E140" i="9"/>
  <c r="E183" i="9"/>
  <c r="E43" i="9"/>
  <c r="E82" i="9"/>
  <c r="E57" i="9"/>
  <c r="E85" i="9"/>
  <c r="E100" i="9"/>
  <c r="E149" i="9"/>
  <c r="E53" i="9"/>
  <c r="E50" i="9"/>
  <c r="E80" i="9"/>
  <c r="E162" i="9"/>
  <c r="E116" i="9"/>
  <c r="E177" i="10"/>
  <c r="E169" i="10"/>
  <c r="E161" i="10"/>
  <c r="E153" i="10"/>
  <c r="E145" i="10"/>
  <c r="E122" i="10"/>
  <c r="E90" i="10"/>
  <c r="E58" i="10"/>
  <c r="E113" i="10"/>
  <c r="E84" i="10"/>
  <c r="E82" i="10"/>
  <c r="E75" i="10"/>
  <c r="E62" i="10"/>
  <c r="E117" i="10"/>
  <c r="E81" i="10"/>
  <c r="E52" i="10"/>
  <c r="E50" i="10"/>
  <c r="E43" i="10"/>
  <c r="E139" i="10"/>
  <c r="E94" i="10"/>
  <c r="E85" i="10"/>
  <c r="E49" i="10"/>
  <c r="E116" i="10"/>
  <c r="E114" i="10"/>
  <c r="E107" i="10"/>
  <c r="E126" i="10"/>
  <c r="E53" i="10"/>
  <c r="E120" i="10"/>
  <c r="E59" i="10"/>
  <c r="E125" i="10"/>
  <c r="E110" i="10"/>
  <c r="E127" i="10"/>
  <c r="E69" i="10"/>
  <c r="E135" i="10"/>
  <c r="E41" i="10"/>
  <c r="E86" i="10"/>
  <c r="E140" i="10"/>
  <c r="E67" i="10"/>
  <c r="E99" i="10"/>
  <c r="E68" i="10"/>
  <c r="E89" i="10"/>
  <c r="E111" i="10"/>
  <c r="E130" i="10"/>
  <c r="E141" i="10"/>
  <c r="E157" i="10"/>
  <c r="E173" i="10"/>
  <c r="E42" i="10"/>
  <c r="E56" i="10"/>
  <c r="E100" i="10"/>
  <c r="E121" i="10"/>
  <c r="E143" i="10"/>
  <c r="E64" i="10"/>
  <c r="E148" i="10"/>
  <c r="E158" i="10"/>
  <c r="E171" i="10"/>
  <c r="E180" i="10"/>
  <c r="E136" i="10"/>
  <c r="E151" i="10"/>
  <c r="E167" i="10"/>
  <c r="E183" i="10"/>
  <c r="E154" i="10"/>
  <c r="E170" i="10"/>
  <c r="E60" i="10"/>
  <c r="E36" i="10"/>
  <c r="E66" i="10"/>
  <c r="E109" i="10"/>
  <c r="E70" i="10"/>
  <c r="E74" i="10"/>
  <c r="E137" i="10"/>
  <c r="E142" i="10"/>
  <c r="E79" i="10"/>
  <c r="E47" i="10"/>
  <c r="E98" i="10"/>
  <c r="E44" i="10"/>
  <c r="E77" i="10"/>
  <c r="E102" i="10"/>
  <c r="E46" i="10"/>
  <c r="E71" i="10"/>
  <c r="E91" i="10"/>
  <c r="E115" i="10"/>
  <c r="E131" i="10"/>
  <c r="E144" i="10"/>
  <c r="E160" i="10"/>
  <c r="E176" i="10"/>
  <c r="E34" i="10"/>
  <c r="E45" i="10"/>
  <c r="E78" i="10"/>
  <c r="E103" i="10"/>
  <c r="E123" i="10"/>
  <c r="E96" i="10"/>
  <c r="E150" i="10"/>
  <c r="E163" i="10"/>
  <c r="E172" i="10"/>
  <c r="E182" i="10"/>
  <c r="E40" i="10"/>
  <c r="E87" i="10"/>
  <c r="E106" i="10"/>
  <c r="E51" i="10"/>
  <c r="E80" i="10"/>
  <c r="E61" i="10"/>
  <c r="E73" i="10"/>
  <c r="E97" i="10"/>
  <c r="E119" i="10"/>
  <c r="E134" i="10"/>
  <c r="E149" i="10"/>
  <c r="E165" i="10"/>
  <c r="E181" i="10"/>
  <c r="E57" i="10"/>
  <c r="E132" i="10"/>
  <c r="E65" i="10"/>
  <c r="E76" i="10"/>
  <c r="E152" i="10"/>
  <c r="E48" i="10"/>
  <c r="E105" i="10"/>
  <c r="E155" i="10"/>
  <c r="E174" i="10"/>
  <c r="E159" i="10"/>
  <c r="E112" i="10"/>
  <c r="E124" i="10"/>
  <c r="E35" i="10"/>
  <c r="E93" i="10"/>
  <c r="E129" i="10"/>
  <c r="E128" i="10"/>
  <c r="E164" i="10"/>
  <c r="E175" i="10"/>
  <c r="E138" i="10"/>
  <c r="E38" i="10"/>
  <c r="E95" i="10"/>
  <c r="E133" i="10"/>
  <c r="E166" i="10"/>
  <c r="E92" i="10"/>
  <c r="E83" i="10"/>
  <c r="E88" i="10"/>
  <c r="E101" i="10"/>
  <c r="E168" i="10"/>
  <c r="E54" i="10"/>
  <c r="E108" i="10"/>
  <c r="E156" i="10"/>
  <c r="E179" i="10"/>
  <c r="E72" i="10"/>
  <c r="E162" i="10"/>
  <c r="E104" i="10"/>
  <c r="E55" i="10"/>
  <c r="E118" i="10"/>
  <c r="E39" i="10"/>
  <c r="E63" i="10"/>
  <c r="E147" i="10"/>
  <c r="E146" i="10"/>
  <c r="E178" i="10"/>
  <c r="I17" i="11"/>
  <c r="E118" i="12"/>
  <c r="F118" i="12" s="1"/>
  <c r="E22" i="10"/>
  <c r="E108" i="12"/>
  <c r="F108" i="12" s="1"/>
  <c r="J37" i="11"/>
  <c r="E164" i="12"/>
  <c r="F164" i="12" s="1"/>
  <c r="E168" i="12"/>
  <c r="F168" i="12" s="1"/>
  <c r="E169" i="12"/>
  <c r="F169" i="12" s="1"/>
  <c r="E167" i="12"/>
  <c r="F167" i="12" s="1"/>
  <c r="E165" i="12"/>
  <c r="F165" i="12" s="1"/>
  <c r="E171" i="12"/>
  <c r="F171" i="12" s="1"/>
  <c r="S41" i="6"/>
  <c r="E200" i="12" l="1"/>
  <c r="F13" i="4"/>
  <c r="E184" i="10"/>
  <c r="E22" i="9"/>
  <c r="E184" i="9"/>
  <c r="D72" i="12"/>
  <c r="I37" i="11"/>
  <c r="K17" i="11" s="1"/>
  <c r="F152" i="12"/>
  <c r="E172" i="12"/>
  <c r="K36" i="11" l="1"/>
  <c r="K26" i="11"/>
  <c r="K34" i="11"/>
  <c r="K33" i="11"/>
  <c r="K24" i="11"/>
  <c r="K30" i="11"/>
  <c r="K27" i="11"/>
  <c r="K23" i="11"/>
  <c r="K29" i="11"/>
  <c r="K25" i="11"/>
  <c r="K22" i="11"/>
  <c r="K21" i="11"/>
  <c r="K20" i="11"/>
  <c r="K28" i="11"/>
  <c r="K31" i="11"/>
  <c r="K19" i="11"/>
  <c r="K32" i="11"/>
  <c r="K35" i="11"/>
  <c r="K37" i="11" l="1"/>
  <c r="D88" i="3" l="1"/>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C48" i="2"/>
  <c r="C47" i="1"/>
  <c r="H39" i="4" l="1"/>
  <c r="M77" i="4" s="1"/>
  <c r="D7" i="7"/>
  <c r="E26" i="3"/>
  <c r="D6" i="7"/>
  <c r="D9" i="7"/>
  <c r="E28" i="3"/>
  <c r="D8" i="7"/>
  <c r="N36" i="4" l="1"/>
  <c r="S74" i="4" s="1"/>
  <c r="J39" i="4"/>
  <c r="O77" i="4" s="1"/>
  <c r="O39" i="4"/>
  <c r="L39" i="4"/>
  <c r="Q77" i="4" s="1"/>
  <c r="K39" i="4"/>
  <c r="P77" i="4" s="1"/>
  <c r="M39" i="4"/>
  <c r="R77" i="4" s="1"/>
  <c r="G39" i="4"/>
  <c r="L77" i="4" s="1"/>
  <c r="N39" i="4"/>
  <c r="S77" i="4" s="1"/>
  <c r="I39" i="4"/>
  <c r="N77" i="4" s="1"/>
  <c r="T70" i="4"/>
  <c r="T73" i="4"/>
  <c r="M9" i="7"/>
  <c r="G9" i="7"/>
  <c r="H9" i="7"/>
  <c r="L9" i="7"/>
  <c r="I9" i="7"/>
  <c r="F9" i="7"/>
  <c r="J9" i="7"/>
  <c r="K9" i="7"/>
  <c r="N9" i="7"/>
  <c r="G7" i="7"/>
  <c r="J7" i="7"/>
  <c r="N7" i="7"/>
  <c r="K7" i="7"/>
  <c r="H7" i="7"/>
  <c r="M7" i="7"/>
  <c r="I7" i="7"/>
  <c r="L7" i="7"/>
  <c r="F7" i="7"/>
  <c r="G8" i="7"/>
  <c r="I8" i="7"/>
  <c r="J8" i="7"/>
  <c r="L8" i="7"/>
  <c r="F8" i="7"/>
  <c r="N8" i="7"/>
  <c r="K8" i="7"/>
  <c r="H8" i="7"/>
  <c r="M8" i="7"/>
  <c r="G6" i="7"/>
  <c r="F6" i="7"/>
  <c r="H6" i="7"/>
  <c r="G29" i="4"/>
  <c r="L67" i="4" s="1"/>
  <c r="T68" i="4"/>
  <c r="T75" i="4"/>
  <c r="I33" i="4"/>
  <c r="N71" i="4" s="1"/>
  <c r="J33" i="4"/>
  <c r="O71" i="4" s="1"/>
  <c r="G33" i="4"/>
  <c r="L71" i="4" s="1"/>
  <c r="N33" i="4"/>
  <c r="S71" i="4" s="1"/>
  <c r="H33" i="4"/>
  <c r="M71" i="4" s="1"/>
  <c r="O33" i="4"/>
  <c r="K33" i="4"/>
  <c r="P71" i="4" s="1"/>
  <c r="L33" i="4"/>
  <c r="Q71" i="4" s="1"/>
  <c r="M33" i="4"/>
  <c r="R71" i="4" s="1"/>
  <c r="K36" i="4"/>
  <c r="P74" i="4" s="1"/>
  <c r="L36" i="4"/>
  <c r="Q74" i="4" s="1"/>
  <c r="G36" i="4"/>
  <c r="L74" i="4" s="1"/>
  <c r="O36" i="4"/>
  <c r="L29" i="4"/>
  <c r="Q67" i="4" s="1"/>
  <c r="I27" i="4"/>
  <c r="J27" i="4"/>
  <c r="O27" i="4"/>
  <c r="H27" i="4"/>
  <c r="M27" i="4"/>
  <c r="L27" i="4"/>
  <c r="G27" i="4"/>
  <c r="N27" i="4"/>
  <c r="K27" i="4"/>
  <c r="O34" i="4"/>
  <c r="T71" i="4" s="1"/>
  <c r="N34" i="4"/>
  <c r="S72" i="4" s="1"/>
  <c r="H34" i="4"/>
  <c r="M72" i="4" s="1"/>
  <c r="I34" i="4"/>
  <c r="N72" i="4" s="1"/>
  <c r="J34" i="4"/>
  <c r="O72" i="4" s="1"/>
  <c r="M34" i="4"/>
  <c r="R72" i="4" s="1"/>
  <c r="K34" i="4"/>
  <c r="P72" i="4" s="1"/>
  <c r="L34" i="4"/>
  <c r="Q72" i="4" s="1"/>
  <c r="G34" i="4"/>
  <c r="L72" i="4" s="1"/>
  <c r="O29" i="4" l="1"/>
  <c r="J36" i="4"/>
  <c r="O74" i="4" s="1"/>
  <c r="M36" i="4"/>
  <c r="R74" i="4" s="1"/>
  <c r="H36" i="4"/>
  <c r="M74" i="4" s="1"/>
  <c r="I36" i="4"/>
  <c r="N74" i="4" s="1"/>
  <c r="T76" i="4"/>
  <c r="O35" i="4"/>
  <c r="T72" i="4" s="1"/>
  <c r="J29" i="4"/>
  <c r="O67" i="4" s="1"/>
  <c r="K29" i="4"/>
  <c r="P67" i="4" s="1"/>
  <c r="N29" i="4"/>
  <c r="S67" i="4" s="1"/>
  <c r="H29" i="4"/>
  <c r="M67" i="4" s="1"/>
  <c r="M29" i="4"/>
  <c r="R67" i="4" s="1"/>
  <c r="I29" i="4"/>
  <c r="N67" i="4" s="1"/>
  <c r="M38" i="4"/>
  <c r="R76" i="4" s="1"/>
  <c r="K38" i="4"/>
  <c r="P76" i="4" s="1"/>
  <c r="G38" i="4"/>
  <c r="L76" i="4" s="1"/>
  <c r="O38" i="4"/>
  <c r="J38" i="4"/>
  <c r="O76" i="4" s="1"/>
  <c r="L38" i="4"/>
  <c r="Q76" i="4" s="1"/>
  <c r="I38" i="4"/>
  <c r="N76" i="4" s="1"/>
  <c r="N38" i="4"/>
  <c r="S76" i="4" s="1"/>
  <c r="H38" i="4"/>
  <c r="M76" i="4" s="1"/>
  <c r="N65" i="4"/>
  <c r="H32" i="4"/>
  <c r="M70" i="4" s="1"/>
  <c r="G32" i="4"/>
  <c r="L70" i="4" s="1"/>
  <c r="N32" i="4"/>
  <c r="S70" i="4" s="1"/>
  <c r="K32" i="4"/>
  <c r="P70" i="4" s="1"/>
  <c r="L32" i="4"/>
  <c r="Q70" i="4" s="1"/>
  <c r="M32" i="4"/>
  <c r="R70" i="4" s="1"/>
  <c r="J32" i="4"/>
  <c r="O70" i="4" s="1"/>
  <c r="O32" i="4"/>
  <c r="I32" i="4"/>
  <c r="N70" i="4" s="1"/>
  <c r="O30" i="4"/>
  <c r="T67" i="4" s="1"/>
  <c r="N30" i="4"/>
  <c r="S68" i="4" s="1"/>
  <c r="M30" i="4"/>
  <c r="R68" i="4" s="1"/>
  <c r="K30" i="4"/>
  <c r="P68" i="4" s="1"/>
  <c r="L30" i="4"/>
  <c r="Q68" i="4" s="1"/>
  <c r="G30" i="4"/>
  <c r="L68" i="4" s="1"/>
  <c r="I30" i="4"/>
  <c r="N68" i="4" s="1"/>
  <c r="J30" i="4"/>
  <c r="O68" i="4" s="1"/>
  <c r="H30" i="4"/>
  <c r="M68" i="4" s="1"/>
  <c r="L65" i="4"/>
  <c r="M65" i="4"/>
  <c r="Q65" i="4"/>
  <c r="K35" i="4"/>
  <c r="P73" i="4" s="1"/>
  <c r="N35" i="4"/>
  <c r="S73" i="4" s="1"/>
  <c r="T66" i="4"/>
  <c r="T78" i="4" s="1"/>
  <c r="P65" i="4"/>
  <c r="R65" i="4"/>
  <c r="O65" i="4"/>
  <c r="H37" i="4"/>
  <c r="M75" i="4" s="1"/>
  <c r="I37" i="4"/>
  <c r="N75" i="4" s="1"/>
  <c r="J37" i="4"/>
  <c r="O75" i="4" s="1"/>
  <c r="O37" i="4"/>
  <c r="T74" i="4" s="1"/>
  <c r="M37" i="4"/>
  <c r="R75" i="4" s="1"/>
  <c r="K37" i="4"/>
  <c r="P75" i="4" s="1"/>
  <c r="G37" i="4"/>
  <c r="L75" i="4" s="1"/>
  <c r="N37" i="4"/>
  <c r="S75" i="4" s="1"/>
  <c r="L37" i="4"/>
  <c r="Q75" i="4" s="1"/>
  <c r="J35" i="4" l="1"/>
  <c r="O73" i="4" s="1"/>
  <c r="L35" i="4"/>
  <c r="Q73" i="4" s="1"/>
  <c r="G35" i="4"/>
  <c r="L73" i="4" s="1"/>
  <c r="H35" i="4"/>
  <c r="M73" i="4" s="1"/>
  <c r="M35" i="4"/>
  <c r="R73" i="4" s="1"/>
  <c r="I35" i="4"/>
  <c r="N73" i="4" s="1"/>
  <c r="L28" i="4"/>
  <c r="M28" i="4"/>
  <c r="K28" i="4"/>
  <c r="I28" i="4"/>
  <c r="O28" i="4"/>
  <c r="T65" i="4" s="1"/>
  <c r="T77" i="4" s="1"/>
  <c r="H28" i="4"/>
  <c r="G28" i="4"/>
  <c r="N28" i="4"/>
  <c r="J28" i="4"/>
  <c r="O66" i="4" l="1"/>
  <c r="Q66" i="4"/>
  <c r="S66" i="4"/>
  <c r="N66" i="4"/>
  <c r="L66" i="4"/>
  <c r="P66" i="4"/>
  <c r="M66" i="4"/>
  <c r="R66" i="4"/>
  <c r="E20" i="3"/>
  <c r="E39" i="3" l="1"/>
  <c r="E40" i="3"/>
  <c r="E29" i="3"/>
  <c r="E31" i="3"/>
  <c r="E34" i="3"/>
  <c r="E24" i="3"/>
  <c r="E32" i="3"/>
  <c r="E36" i="3"/>
  <c r="E25" i="3"/>
  <c r="E27" i="3"/>
  <c r="E30" i="3"/>
  <c r="E33" i="3"/>
  <c r="E35" i="3"/>
  <c r="E38" i="3"/>
  <c r="E37" i="3"/>
  <c r="E82" i="3" l="1"/>
  <c r="E60" i="3"/>
  <c r="E87" i="3"/>
  <c r="E58" i="3"/>
  <c r="E63" i="3"/>
  <c r="E72" i="3"/>
  <c r="E77" i="3"/>
  <c r="E54" i="3"/>
  <c r="E51" i="3"/>
  <c r="E84" i="3"/>
  <c r="E69" i="3"/>
  <c r="E81" i="3"/>
  <c r="E62" i="3"/>
  <c r="E59" i="3"/>
  <c r="E64" i="3"/>
  <c r="E86" i="3"/>
  <c r="E45" i="3"/>
  <c r="E49" i="3"/>
  <c r="E88" i="3"/>
  <c r="E70" i="3"/>
  <c r="E61" i="3"/>
  <c r="E83" i="3"/>
  <c r="E48" i="3"/>
  <c r="E79" i="3"/>
  <c r="E76" i="3"/>
  <c r="E74" i="3"/>
  <c r="E57" i="3"/>
  <c r="E67" i="3"/>
  <c r="E78" i="3"/>
  <c r="E71" i="3"/>
  <c r="E68" i="3"/>
  <c r="E66" i="3"/>
  <c r="E65" i="3"/>
  <c r="E53" i="3"/>
  <c r="E47" i="3"/>
  <c r="E44" i="3"/>
  <c r="E42" i="3"/>
  <c r="E73" i="3"/>
  <c r="E46" i="3"/>
  <c r="E75" i="3"/>
  <c r="E56" i="3"/>
  <c r="E43" i="3"/>
  <c r="E85" i="3"/>
  <c r="E55" i="3"/>
  <c r="E52" i="3"/>
  <c r="E50" i="3"/>
  <c r="E80" i="3"/>
  <c r="C27" i="9" l="1"/>
  <c r="C28" i="9" s="1"/>
  <c r="C29" i="9" l="1"/>
  <c r="D11" i="7" s="1"/>
  <c r="F34" i="9"/>
  <c r="F147" i="9"/>
  <c r="G147" i="9" s="1"/>
  <c r="F167" i="9"/>
  <c r="G167" i="9" s="1"/>
  <c r="F66" i="9"/>
  <c r="G66" i="9" s="1"/>
  <c r="F83" i="9"/>
  <c r="G83" i="9" s="1"/>
  <c r="F177" i="9"/>
  <c r="G177" i="9" s="1"/>
  <c r="F88" i="9"/>
  <c r="G88" i="9" s="1"/>
  <c r="F44" i="9"/>
  <c r="G44" i="9" s="1"/>
  <c r="F86" i="9"/>
  <c r="G86" i="9" s="1"/>
  <c r="F160" i="9"/>
  <c r="G160" i="9" s="1"/>
  <c r="F182" i="9"/>
  <c r="G182" i="9" s="1"/>
  <c r="F45" i="9"/>
  <c r="G45" i="9" s="1"/>
  <c r="F128" i="9"/>
  <c r="G128" i="9" s="1"/>
  <c r="F137" i="9"/>
  <c r="G137" i="9" s="1"/>
  <c r="F179" i="9"/>
  <c r="G179" i="9" s="1"/>
  <c r="F155" i="9"/>
  <c r="G155" i="9" s="1"/>
  <c r="F63" i="9"/>
  <c r="G63" i="9" s="1"/>
  <c r="F79" i="9"/>
  <c r="G79" i="9" s="1"/>
  <c r="F173" i="9"/>
  <c r="G173" i="9" s="1"/>
  <c r="F61" i="9"/>
  <c r="G61" i="9" s="1"/>
  <c r="F118" i="9"/>
  <c r="G118" i="9" s="1"/>
  <c r="F51" i="9"/>
  <c r="G51" i="9" s="1"/>
  <c r="F144" i="9"/>
  <c r="G144" i="9" s="1"/>
  <c r="F136" i="9"/>
  <c r="G136" i="9" s="1"/>
  <c r="F146" i="9"/>
  <c r="G146" i="9" s="1"/>
  <c r="F65" i="9"/>
  <c r="G65" i="9" s="1"/>
  <c r="F49" i="9"/>
  <c r="G49" i="9" s="1"/>
  <c r="F159" i="9"/>
  <c r="G159" i="9" s="1"/>
  <c r="F116" i="9"/>
  <c r="G116" i="9" s="1"/>
  <c r="F77" i="9"/>
  <c r="G77" i="9" s="1"/>
  <c r="F138" i="9"/>
  <c r="G138" i="9" s="1"/>
  <c r="F161" i="9"/>
  <c r="G161" i="9" s="1"/>
  <c r="F99" i="9"/>
  <c r="G99" i="9" s="1"/>
  <c r="F90" i="9"/>
  <c r="G90" i="9" s="1"/>
  <c r="F121" i="9"/>
  <c r="G121" i="9" s="1"/>
  <c r="F36" i="9"/>
  <c r="G36" i="9" s="1"/>
  <c r="F54" i="9"/>
  <c r="G54" i="9" s="1"/>
  <c r="F111" i="9"/>
  <c r="G111" i="9" s="1"/>
  <c r="F80" i="9"/>
  <c r="G80" i="9" s="1"/>
  <c r="F164" i="9"/>
  <c r="G164" i="9" s="1"/>
  <c r="F156" i="9"/>
  <c r="G156" i="9" s="1"/>
  <c r="F158" i="9"/>
  <c r="G158" i="9" s="1"/>
  <c r="F149" i="9"/>
  <c r="G149" i="9" s="1"/>
  <c r="F114" i="9"/>
  <c r="G114" i="9" s="1"/>
  <c r="F94" i="9"/>
  <c r="G94" i="9" s="1"/>
  <c r="F105" i="9"/>
  <c r="G105" i="9" s="1"/>
  <c r="F52" i="9"/>
  <c r="G52" i="9" s="1"/>
  <c r="F56" i="9"/>
  <c r="G56" i="9" s="1"/>
  <c r="F95" i="9"/>
  <c r="G95" i="9" s="1"/>
  <c r="F103" i="9"/>
  <c r="G103" i="9" s="1"/>
  <c r="F85" i="9"/>
  <c r="G85" i="9" s="1"/>
  <c r="F102" i="9"/>
  <c r="G102" i="9" s="1"/>
  <c r="F174" i="9"/>
  <c r="G174" i="9" s="1"/>
  <c r="F70" i="9"/>
  <c r="G70" i="9" s="1"/>
  <c r="F81" i="9"/>
  <c r="G81" i="9" s="1"/>
  <c r="F115" i="9"/>
  <c r="G115" i="9" s="1"/>
  <c r="F132" i="9"/>
  <c r="G132" i="9" s="1"/>
  <c r="F41" i="9"/>
  <c r="G41" i="9" s="1"/>
  <c r="F43" i="9"/>
  <c r="G43" i="9" s="1"/>
  <c r="F97" i="9"/>
  <c r="G97" i="9" s="1"/>
  <c r="F176" i="9"/>
  <c r="G176" i="9" s="1"/>
  <c r="F58" i="9"/>
  <c r="G58" i="9" s="1"/>
  <c r="F82" i="9"/>
  <c r="G82" i="9" s="1"/>
  <c r="F98" i="9"/>
  <c r="G98" i="9" s="1"/>
  <c r="F131" i="9"/>
  <c r="G131" i="9" s="1"/>
  <c r="F170" i="9"/>
  <c r="G170" i="9" s="1"/>
  <c r="F122" i="9"/>
  <c r="G122" i="9" s="1"/>
  <c r="F151" i="9"/>
  <c r="G151" i="9" s="1"/>
  <c r="F168" i="9"/>
  <c r="G168" i="9" s="1"/>
  <c r="F148" i="9"/>
  <c r="G148" i="9" s="1"/>
  <c r="F48" i="9"/>
  <c r="G48" i="9" s="1"/>
  <c r="F47" i="9"/>
  <c r="G47" i="9" s="1"/>
  <c r="F120" i="9"/>
  <c r="G120" i="9" s="1"/>
  <c r="F108" i="9"/>
  <c r="G108" i="9" s="1"/>
  <c r="F145" i="9"/>
  <c r="G145" i="9" s="1"/>
  <c r="F55" i="9"/>
  <c r="G55" i="9" s="1"/>
  <c r="F130" i="9"/>
  <c r="G130" i="9" s="1"/>
  <c r="F107" i="9"/>
  <c r="G107" i="9" s="1"/>
  <c r="F165" i="9"/>
  <c r="G165" i="9" s="1"/>
  <c r="F64" i="9"/>
  <c r="G64" i="9" s="1"/>
  <c r="F162" i="9"/>
  <c r="G162" i="9" s="1"/>
  <c r="F46" i="9"/>
  <c r="G46" i="9" s="1"/>
  <c r="F113" i="9"/>
  <c r="G113" i="9" s="1"/>
  <c r="F38" i="9"/>
  <c r="G38" i="9" s="1"/>
  <c r="F59" i="9"/>
  <c r="G59" i="9" s="1"/>
  <c r="F73" i="9"/>
  <c r="G73" i="9" s="1"/>
  <c r="F101" i="9"/>
  <c r="G101" i="9" s="1"/>
  <c r="F91" i="9"/>
  <c r="G91" i="9" s="1"/>
  <c r="F87" i="9"/>
  <c r="G87" i="9" s="1"/>
  <c r="F143" i="9"/>
  <c r="G143" i="9" s="1"/>
  <c r="F142" i="9"/>
  <c r="G142" i="9" s="1"/>
  <c r="F50" i="9"/>
  <c r="G50" i="9" s="1"/>
  <c r="F163" i="9"/>
  <c r="G163" i="9" s="1"/>
  <c r="F153" i="9"/>
  <c r="G153" i="9" s="1"/>
  <c r="F112" i="9"/>
  <c r="G112" i="9" s="1"/>
  <c r="F129" i="9"/>
  <c r="G129" i="9" s="1"/>
  <c r="F180" i="9"/>
  <c r="G180" i="9" s="1"/>
  <c r="F123" i="9"/>
  <c r="G123" i="9" s="1"/>
  <c r="F134" i="9"/>
  <c r="G134" i="9" s="1"/>
  <c r="F119" i="9"/>
  <c r="G119" i="9" s="1"/>
  <c r="F135" i="9"/>
  <c r="G135" i="9" s="1"/>
  <c r="F53" i="9"/>
  <c r="G53" i="9" s="1"/>
  <c r="F154" i="9"/>
  <c r="G154" i="9" s="1"/>
  <c r="F133" i="9"/>
  <c r="G133" i="9" s="1"/>
  <c r="F35" i="9"/>
  <c r="G35" i="9" s="1"/>
  <c r="F96" i="9"/>
  <c r="G96" i="9" s="1"/>
  <c r="F141" i="9"/>
  <c r="G141" i="9" s="1"/>
  <c r="F93" i="9"/>
  <c r="G93" i="9" s="1"/>
  <c r="F60" i="9"/>
  <c r="G60" i="9" s="1"/>
  <c r="F150" i="9"/>
  <c r="G150" i="9" s="1"/>
  <c r="F181" i="9"/>
  <c r="G181" i="9" s="1"/>
  <c r="F171" i="9"/>
  <c r="G171" i="9" s="1"/>
  <c r="F169" i="9"/>
  <c r="G169" i="9" s="1"/>
  <c r="F100" i="9"/>
  <c r="G100" i="9" s="1"/>
  <c r="F92" i="9"/>
  <c r="G92" i="9" s="1"/>
  <c r="F157" i="9"/>
  <c r="G157" i="9" s="1"/>
  <c r="F126" i="9"/>
  <c r="G126" i="9" s="1"/>
  <c r="F166" i="9"/>
  <c r="G166" i="9" s="1"/>
  <c r="F104" i="9"/>
  <c r="G104" i="9" s="1"/>
  <c r="F68" i="9"/>
  <c r="G68" i="9" s="1"/>
  <c r="F117" i="9"/>
  <c r="G117" i="9" s="1"/>
  <c r="F39" i="9"/>
  <c r="G39" i="9" s="1"/>
  <c r="F57" i="9"/>
  <c r="G57" i="9" s="1"/>
  <c r="F69" i="9"/>
  <c r="G69" i="9" s="1"/>
  <c r="F152" i="9"/>
  <c r="G152" i="9" s="1"/>
  <c r="F42" i="9"/>
  <c r="G42" i="9" s="1"/>
  <c r="F76" i="9"/>
  <c r="G76" i="9" s="1"/>
  <c r="F71" i="9"/>
  <c r="G71" i="9" s="1"/>
  <c r="F72" i="9"/>
  <c r="G72" i="9" s="1"/>
  <c r="F89" i="9"/>
  <c r="G89" i="9" s="1"/>
  <c r="F84" i="9"/>
  <c r="G84" i="9" s="1"/>
  <c r="F75" i="9"/>
  <c r="G75" i="9" s="1"/>
  <c r="F178" i="9"/>
  <c r="G178" i="9" s="1"/>
  <c r="F67" i="9"/>
  <c r="G67" i="9" s="1"/>
  <c r="F110" i="9"/>
  <c r="G110" i="9" s="1"/>
  <c r="F172" i="9"/>
  <c r="G172" i="9" s="1"/>
  <c r="F183" i="9"/>
  <c r="G183" i="9" s="1"/>
  <c r="F139" i="9"/>
  <c r="G139" i="9" s="1"/>
  <c r="F124" i="9"/>
  <c r="G124" i="9" s="1"/>
  <c r="F74" i="9"/>
  <c r="G74" i="9" s="1"/>
  <c r="F125" i="9"/>
  <c r="G125" i="9" s="1"/>
  <c r="F109" i="9"/>
  <c r="G109" i="9" s="1"/>
  <c r="F127" i="9"/>
  <c r="G127" i="9" s="1"/>
  <c r="F175" i="9"/>
  <c r="G175" i="9" s="1"/>
  <c r="F140" i="9"/>
  <c r="G140" i="9" s="1"/>
  <c r="F37" i="9"/>
  <c r="G37" i="9" s="1"/>
  <c r="F78" i="9"/>
  <c r="G78" i="9" s="1"/>
  <c r="F40" i="9"/>
  <c r="G40" i="9" s="1"/>
  <c r="F106" i="9"/>
  <c r="G106" i="9" s="1"/>
  <c r="F62" i="9"/>
  <c r="G62" i="9" s="1"/>
  <c r="G34" i="9" l="1"/>
  <c r="G184" i="9" s="1"/>
  <c r="F184" i="9"/>
  <c r="D5" i="7"/>
  <c r="K11" i="7"/>
  <c r="L11" i="7"/>
  <c r="N11" i="7"/>
  <c r="J11" i="7"/>
  <c r="G11" i="7"/>
  <c r="G68" i="7" s="1"/>
  <c r="M11" i="7"/>
  <c r="H11" i="7"/>
  <c r="F11" i="7"/>
  <c r="I11" i="7"/>
  <c r="N68" i="7" l="1"/>
  <c r="E107" i="12" s="1"/>
  <c r="F107" i="12" s="1"/>
  <c r="G107" i="12" s="1"/>
  <c r="J5" i="7"/>
  <c r="J66" i="7" s="1"/>
  <c r="E24" i="12" s="1"/>
  <c r="F24" i="12" s="1"/>
  <c r="G24" i="12" s="1"/>
  <c r="I5" i="7"/>
  <c r="I66" i="7" s="1"/>
  <c r="E23" i="12" s="1"/>
  <c r="F23" i="12" s="1"/>
  <c r="G23" i="12" s="1"/>
  <c r="G5" i="7"/>
  <c r="G66" i="7" s="1"/>
  <c r="L5" i="7"/>
  <c r="L66" i="7" s="1"/>
  <c r="K5" i="7"/>
  <c r="K66" i="7" s="1"/>
  <c r="E25" i="12" s="1"/>
  <c r="F25" i="12" s="1"/>
  <c r="G25" i="12" s="1"/>
  <c r="F5" i="7"/>
  <c r="F66" i="7" s="1"/>
  <c r="M5" i="7"/>
  <c r="M66" i="7" s="1"/>
  <c r="N5" i="7"/>
  <c r="N66" i="7" s="1"/>
  <c r="H5" i="7"/>
  <c r="H66" i="7" s="1"/>
  <c r="H68" i="7"/>
  <c r="E101" i="12" s="1"/>
  <c r="F101" i="12" s="1"/>
  <c r="G101" i="12" s="1"/>
  <c r="M68" i="7"/>
  <c r="E106" i="12" s="1"/>
  <c r="F106" i="12" s="1"/>
  <c r="G106" i="12" s="1"/>
  <c r="L68" i="7"/>
  <c r="E105" i="12" s="1"/>
  <c r="F105" i="12" s="1"/>
  <c r="G105" i="12" s="1"/>
  <c r="E100" i="12"/>
  <c r="F100" i="12" s="1"/>
  <c r="G100" i="12" s="1"/>
  <c r="K68" i="7"/>
  <c r="E104" i="12" s="1"/>
  <c r="F104" i="12" s="1"/>
  <c r="G104" i="12" s="1"/>
  <c r="I68" i="7"/>
  <c r="E102" i="12" s="1"/>
  <c r="F102" i="12" s="1"/>
  <c r="G102" i="12" s="1"/>
  <c r="F68" i="7"/>
  <c r="J68" i="7"/>
  <c r="E103" i="12" s="1"/>
  <c r="F103" i="12" s="1"/>
  <c r="G103" i="12" s="1"/>
  <c r="D66" i="7" l="1"/>
  <c r="D68" i="7"/>
  <c r="E99" i="12"/>
  <c r="F99" i="12" l="1"/>
  <c r="G99" i="12" s="1"/>
  <c r="E119" i="12"/>
  <c r="D10" i="7" l="1"/>
  <c r="D20" i="7" s="1"/>
  <c r="I64" i="7" l="1"/>
  <c r="E75" i="12" s="1"/>
  <c r="F75" i="12" s="1"/>
  <c r="G75" i="12" s="1"/>
  <c r="R64" i="7"/>
  <c r="M64" i="7"/>
  <c r="E79" i="12" s="1"/>
  <c r="F79" i="12" s="1"/>
  <c r="G79" i="12" s="1"/>
  <c r="S64" i="7"/>
  <c r="G64" i="7"/>
  <c r="E73" i="12" s="1"/>
  <c r="F73" i="12" s="1"/>
  <c r="G73" i="12" s="1"/>
  <c r="H64" i="7"/>
  <c r="E74" i="12" s="1"/>
  <c r="F74" i="12" s="1"/>
  <c r="G74" i="12" s="1"/>
  <c r="J64" i="7"/>
  <c r="E76" i="12" s="1"/>
  <c r="F76" i="12" s="1"/>
  <c r="G76" i="12" s="1"/>
  <c r="N64" i="7"/>
  <c r="E80" i="12" s="1"/>
  <c r="F80" i="12" s="1"/>
  <c r="G80" i="12" s="1"/>
  <c r="L64" i="7"/>
  <c r="E78" i="12" s="1"/>
  <c r="F78" i="12" s="1"/>
  <c r="G78" i="12" s="1"/>
  <c r="K64" i="7"/>
  <c r="E77" i="12" s="1"/>
  <c r="F77" i="12" s="1"/>
  <c r="G77" i="12" s="1"/>
  <c r="D64" i="7"/>
  <c r="T64" i="7"/>
  <c r="Y64" i="7"/>
  <c r="Q64" i="7"/>
  <c r="U64" i="7"/>
  <c r="W64" i="7"/>
  <c r="F64" i="7"/>
  <c r="E72" i="12" s="1"/>
  <c r="P64" i="7"/>
  <c r="O64" i="7"/>
  <c r="V64" i="7"/>
  <c r="X64" i="7"/>
  <c r="F104" i="10"/>
  <c r="G104" i="10" s="1"/>
  <c r="F117" i="10"/>
  <c r="G117" i="10" s="1"/>
  <c r="F157" i="10"/>
  <c r="G157" i="10" s="1"/>
  <c r="F106" i="10"/>
  <c r="G106" i="10" s="1"/>
  <c r="F144" i="10"/>
  <c r="G144" i="10" s="1"/>
  <c r="F128" i="10"/>
  <c r="G128" i="10" s="1"/>
  <c r="F167" i="10"/>
  <c r="G167" i="10" s="1"/>
  <c r="F146" i="10"/>
  <c r="G146" i="10" s="1"/>
  <c r="F176" i="10"/>
  <c r="G176" i="10" s="1"/>
  <c r="F94" i="10"/>
  <c r="G94" i="10" s="1"/>
  <c r="F154" i="10"/>
  <c r="G154" i="10" s="1"/>
  <c r="F129" i="10"/>
  <c r="G129" i="10" s="1"/>
  <c r="F155" i="10"/>
  <c r="G155" i="10" s="1"/>
  <c r="F164" i="10"/>
  <c r="G164" i="10" s="1"/>
  <c r="F75" i="10"/>
  <c r="G75" i="10" s="1"/>
  <c r="F49" i="10"/>
  <c r="G49" i="10" s="1"/>
  <c r="F62" i="10"/>
  <c r="G62" i="10" s="1"/>
  <c r="F121" i="10"/>
  <c r="G121" i="10" s="1"/>
  <c r="F91" i="10"/>
  <c r="G91" i="10" s="1"/>
  <c r="F101" i="10"/>
  <c r="G101" i="10" s="1"/>
  <c r="F122" i="10"/>
  <c r="G122" i="10" s="1"/>
  <c r="F89" i="10"/>
  <c r="G89" i="10" s="1"/>
  <c r="F123" i="10"/>
  <c r="G123" i="10" s="1"/>
  <c r="F170" i="10"/>
  <c r="G170" i="10" s="1"/>
  <c r="F124" i="10"/>
  <c r="G124" i="10" s="1"/>
  <c r="F171" i="10"/>
  <c r="G171" i="10" s="1"/>
  <c r="F95" i="10"/>
  <c r="G95" i="10" s="1"/>
  <c r="F36" i="10"/>
  <c r="G36" i="10" s="1"/>
  <c r="F34" i="10"/>
  <c r="F178" i="10"/>
  <c r="G178" i="10" s="1"/>
  <c r="F140" i="10"/>
  <c r="G140" i="10" s="1"/>
  <c r="F143" i="10"/>
  <c r="G143" i="10" s="1"/>
  <c r="F183" i="10"/>
  <c r="G183" i="10" s="1"/>
  <c r="F59" i="10"/>
  <c r="G59" i="10" s="1"/>
  <c r="F55" i="10"/>
  <c r="G55" i="10" s="1"/>
  <c r="F54" i="10"/>
  <c r="G54" i="10" s="1"/>
  <c r="F47" i="10"/>
  <c r="G47" i="10" s="1"/>
  <c r="F58" i="10"/>
  <c r="G58" i="10" s="1"/>
  <c r="F165" i="10"/>
  <c r="G165" i="10" s="1"/>
  <c r="F108" i="10"/>
  <c r="G108" i="10" s="1"/>
  <c r="F107" i="10"/>
  <c r="G107" i="10" s="1"/>
  <c r="F136" i="10"/>
  <c r="G136" i="10" s="1"/>
  <c r="F111" i="10"/>
  <c r="G111" i="10" s="1"/>
  <c r="F181" i="10"/>
  <c r="G181" i="10" s="1"/>
  <c r="F130" i="10"/>
  <c r="G130" i="10" s="1"/>
  <c r="F83" i="10"/>
  <c r="G83" i="10" s="1"/>
  <c r="F74" i="10"/>
  <c r="G74" i="10" s="1"/>
  <c r="F153" i="10"/>
  <c r="G153" i="10" s="1"/>
  <c r="F69" i="10"/>
  <c r="G69" i="10" s="1"/>
  <c r="F182" i="10"/>
  <c r="G182" i="10" s="1"/>
  <c r="F80" i="10"/>
  <c r="G80" i="10" s="1"/>
  <c r="F163" i="10"/>
  <c r="G163" i="10" s="1"/>
  <c r="F90" i="10"/>
  <c r="G90" i="10" s="1"/>
  <c r="F162" i="10"/>
  <c r="G162" i="10" s="1"/>
  <c r="F39" i="10"/>
  <c r="G39" i="10" s="1"/>
  <c r="F43" i="10"/>
  <c r="G43" i="10" s="1"/>
  <c r="F42" i="10"/>
  <c r="G42" i="10" s="1"/>
  <c r="F51" i="10"/>
  <c r="G51" i="10" s="1"/>
  <c r="F133" i="10"/>
  <c r="G133" i="10" s="1"/>
  <c r="F85" i="10"/>
  <c r="G85" i="10" s="1"/>
  <c r="F100" i="10"/>
  <c r="G100" i="10" s="1"/>
  <c r="F135" i="10"/>
  <c r="G135" i="10" s="1"/>
  <c r="F119" i="10"/>
  <c r="G119" i="10" s="1"/>
  <c r="F99" i="10"/>
  <c r="G99" i="10" s="1"/>
  <c r="F152" i="10"/>
  <c r="G152" i="10" s="1"/>
  <c r="F56" i="10"/>
  <c r="G56" i="10" s="1"/>
  <c r="F96" i="10"/>
  <c r="G96" i="10" s="1"/>
  <c r="F172" i="10"/>
  <c r="G172" i="10" s="1"/>
  <c r="F151" i="10"/>
  <c r="G151" i="10" s="1"/>
  <c r="F139" i="10"/>
  <c r="G139" i="10" s="1"/>
  <c r="F120" i="10"/>
  <c r="G120" i="10" s="1"/>
  <c r="F149" i="10"/>
  <c r="G149" i="10" s="1"/>
  <c r="F40" i="10"/>
  <c r="G40" i="10" s="1"/>
  <c r="F35" i="10"/>
  <c r="G35" i="10" s="1"/>
  <c r="F180" i="10"/>
  <c r="G180" i="10" s="1"/>
  <c r="F44" i="10"/>
  <c r="G44" i="10" s="1"/>
  <c r="F132" i="10"/>
  <c r="G132" i="10" s="1"/>
  <c r="F113" i="10"/>
  <c r="G113" i="10" s="1"/>
  <c r="F156" i="10"/>
  <c r="G156" i="10" s="1"/>
  <c r="F84" i="10"/>
  <c r="G84" i="10" s="1"/>
  <c r="F150" i="10"/>
  <c r="G150" i="10" s="1"/>
  <c r="F53" i="10"/>
  <c r="G53" i="10" s="1"/>
  <c r="F174" i="10"/>
  <c r="G174" i="10" s="1"/>
  <c r="F64" i="10"/>
  <c r="G64" i="10" s="1"/>
  <c r="F138" i="10"/>
  <c r="G138" i="10" s="1"/>
  <c r="F177" i="10"/>
  <c r="G177" i="10" s="1"/>
  <c r="F126" i="10"/>
  <c r="G126" i="10" s="1"/>
  <c r="F70" i="10"/>
  <c r="G70" i="10" s="1"/>
  <c r="F102" i="10"/>
  <c r="G102" i="10" s="1"/>
  <c r="F105" i="10"/>
  <c r="G105" i="10" s="1"/>
  <c r="F131" i="10"/>
  <c r="G131" i="10" s="1"/>
  <c r="F137" i="10"/>
  <c r="G137" i="10" s="1"/>
  <c r="F38" i="10"/>
  <c r="G38" i="10" s="1"/>
  <c r="F110" i="10"/>
  <c r="G110" i="10" s="1"/>
  <c r="F142" i="10"/>
  <c r="G142" i="10" s="1"/>
  <c r="F73" i="10"/>
  <c r="G73" i="10" s="1"/>
  <c r="F145" i="10"/>
  <c r="G145" i="10" s="1"/>
  <c r="F166" i="10"/>
  <c r="G166" i="10" s="1"/>
  <c r="F169" i="10"/>
  <c r="G169" i="10" s="1"/>
  <c r="F78" i="10"/>
  <c r="G78" i="10" s="1"/>
  <c r="F116" i="10"/>
  <c r="G116" i="10" s="1"/>
  <c r="F87" i="10"/>
  <c r="G87" i="10" s="1"/>
  <c r="F127" i="10"/>
  <c r="G127" i="10" s="1"/>
  <c r="F109" i="10"/>
  <c r="G109" i="10" s="1"/>
  <c r="F50" i="10"/>
  <c r="G50" i="10" s="1"/>
  <c r="F92" i="10"/>
  <c r="G92" i="10" s="1"/>
  <c r="F72" i="10"/>
  <c r="G72" i="10" s="1"/>
  <c r="F71" i="10"/>
  <c r="G71" i="10" s="1"/>
  <c r="F63" i="10"/>
  <c r="G63" i="10" s="1"/>
  <c r="F60" i="10"/>
  <c r="G60" i="10" s="1"/>
  <c r="F134" i="10"/>
  <c r="G134" i="10" s="1"/>
  <c r="F68" i="10"/>
  <c r="G68" i="10" s="1"/>
  <c r="F37" i="10"/>
  <c r="G37" i="10" s="1"/>
  <c r="F173" i="10"/>
  <c r="G173" i="10" s="1"/>
  <c r="F98" i="10"/>
  <c r="G98" i="10" s="1"/>
  <c r="F88" i="10"/>
  <c r="G88" i="10" s="1"/>
  <c r="F65" i="10"/>
  <c r="G65" i="10" s="1"/>
  <c r="F179" i="10"/>
  <c r="G179" i="10" s="1"/>
  <c r="F77" i="10"/>
  <c r="G77" i="10" s="1"/>
  <c r="F82" i="10"/>
  <c r="G82" i="10" s="1"/>
  <c r="F61" i="10"/>
  <c r="G61" i="10" s="1"/>
  <c r="F86" i="10"/>
  <c r="G86" i="10" s="1"/>
  <c r="F93" i="10"/>
  <c r="G93" i="10" s="1"/>
  <c r="F46" i="10"/>
  <c r="G46" i="10" s="1"/>
  <c r="F147" i="10"/>
  <c r="G147" i="10" s="1"/>
  <c r="F41" i="10"/>
  <c r="G41" i="10" s="1"/>
  <c r="F141" i="10"/>
  <c r="G141" i="10" s="1"/>
  <c r="F158" i="10"/>
  <c r="G158" i="10" s="1"/>
  <c r="F148" i="10"/>
  <c r="G148" i="10" s="1"/>
  <c r="F112" i="10"/>
  <c r="G112" i="10" s="1"/>
  <c r="F76" i="10"/>
  <c r="G76" i="10" s="1"/>
  <c r="F161" i="10"/>
  <c r="G161" i="10" s="1"/>
  <c r="F67" i="10"/>
  <c r="G67" i="10" s="1"/>
  <c r="F66" i="10"/>
  <c r="G66" i="10" s="1"/>
  <c r="F175" i="10"/>
  <c r="G175" i="10" s="1"/>
  <c r="F97" i="10"/>
  <c r="G97" i="10" s="1"/>
  <c r="F168" i="10"/>
  <c r="G168" i="10" s="1"/>
  <c r="F79" i="10"/>
  <c r="G79" i="10" s="1"/>
  <c r="F118" i="10"/>
  <c r="G118" i="10" s="1"/>
  <c r="F115" i="10"/>
  <c r="G115" i="10" s="1"/>
  <c r="F52" i="10"/>
  <c r="G52" i="10" s="1"/>
  <c r="F125" i="10"/>
  <c r="G125" i="10" s="1"/>
  <c r="F48" i="10"/>
  <c r="G48" i="10" s="1"/>
  <c r="F160" i="10"/>
  <c r="G160" i="10" s="1"/>
  <c r="F57" i="10"/>
  <c r="G57" i="10" s="1"/>
  <c r="F159" i="10"/>
  <c r="G159" i="10" s="1"/>
  <c r="F45" i="10"/>
  <c r="G45" i="10" s="1"/>
  <c r="F81" i="10"/>
  <c r="G81" i="10" s="1"/>
  <c r="F103" i="10"/>
  <c r="G103" i="10" s="1"/>
  <c r="F114" i="10"/>
  <c r="G114" i="10" s="1"/>
  <c r="J10" i="7"/>
  <c r="I10" i="7"/>
  <c r="N10" i="7"/>
  <c r="M10" i="7"/>
  <c r="F10" i="7"/>
  <c r="F67" i="7" s="1"/>
  <c r="H10" i="7"/>
  <c r="L10" i="7"/>
  <c r="K10" i="7"/>
  <c r="G10" i="7"/>
  <c r="E87" i="12" l="1"/>
  <c r="F87" i="12" s="1"/>
  <c r="E83" i="12"/>
  <c r="F83" i="12" s="1"/>
  <c r="E90" i="12"/>
  <c r="F90" i="12" s="1"/>
  <c r="E82" i="12"/>
  <c r="F82" i="12" s="1"/>
  <c r="E91" i="12"/>
  <c r="F91" i="12" s="1"/>
  <c r="E89" i="12"/>
  <c r="F89" i="12" s="1"/>
  <c r="E81" i="12"/>
  <c r="F81" i="12" s="1"/>
  <c r="E85" i="12"/>
  <c r="F85" i="12" s="1"/>
  <c r="E86" i="12"/>
  <c r="F86" i="12" s="1"/>
  <c r="E88" i="12"/>
  <c r="F88" i="12" s="1"/>
  <c r="E84" i="12"/>
  <c r="F84" i="12" s="1"/>
  <c r="F184" i="10"/>
  <c r="G34" i="10"/>
  <c r="G184" i="10" s="1"/>
  <c r="F72" i="12"/>
  <c r="G72" i="12" s="1"/>
  <c r="K67" i="7"/>
  <c r="E51" i="12" s="1"/>
  <c r="F51" i="12" s="1"/>
  <c r="G51" i="12" s="1"/>
  <c r="K20" i="7"/>
  <c r="M67" i="7"/>
  <c r="E27" i="12" s="1"/>
  <c r="F27" i="12" s="1"/>
  <c r="G27" i="12" s="1"/>
  <c r="M20" i="7"/>
  <c r="L67" i="7"/>
  <c r="E26" i="12" s="1"/>
  <c r="F26" i="12" s="1"/>
  <c r="G26" i="12" s="1"/>
  <c r="L20" i="7"/>
  <c r="N67" i="7"/>
  <c r="E28" i="12" s="1"/>
  <c r="F28" i="12" s="1"/>
  <c r="G28" i="12" s="1"/>
  <c r="N20" i="7"/>
  <c r="H67" i="7"/>
  <c r="E22" i="12" s="1"/>
  <c r="F22" i="12" s="1"/>
  <c r="G22" i="12" s="1"/>
  <c r="H20" i="7"/>
  <c r="I67" i="7"/>
  <c r="E49" i="12" s="1"/>
  <c r="I20" i="7"/>
  <c r="G67" i="7"/>
  <c r="E21" i="12" s="1"/>
  <c r="F21" i="12" s="1"/>
  <c r="G21" i="12" s="1"/>
  <c r="G20" i="7"/>
  <c r="F20" i="7"/>
  <c r="J67" i="7"/>
  <c r="E50" i="12" s="1"/>
  <c r="F50" i="12" s="1"/>
  <c r="G50" i="12" s="1"/>
  <c r="J20" i="7"/>
  <c r="E92" i="12" l="1"/>
  <c r="D67" i="7"/>
  <c r="E20" i="12"/>
  <c r="F49" i="12"/>
  <c r="G49" i="12" s="1"/>
  <c r="E66" i="12"/>
  <c r="E40" i="12" l="1"/>
  <c r="F20" i="12"/>
  <c r="G20" i="12" s="1"/>
  <c r="T69" i="4" l="1"/>
  <c r="I31" i="4" l="1"/>
  <c r="O31" i="4"/>
  <c r="G31" i="4"/>
  <c r="M31" i="4"/>
  <c r="H31" i="4"/>
  <c r="N31" i="4"/>
  <c r="L31" i="4"/>
  <c r="J31" i="4"/>
  <c r="K31" i="4"/>
  <c r="Q69" i="4" l="1"/>
  <c r="L45" i="4"/>
  <c r="R69" i="4"/>
  <c r="M45" i="4"/>
  <c r="S69" i="4"/>
  <c r="N45" i="4"/>
  <c r="L69" i="4"/>
  <c r="G45" i="4"/>
  <c r="K45" i="4"/>
  <c r="P69" i="4"/>
  <c r="M69" i="4"/>
  <c r="H45" i="4"/>
  <c r="O69" i="4"/>
  <c r="J45" i="4"/>
  <c r="N69" i="4"/>
  <c r="I4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Cindy Dieng</author>
    <author>Katie Whiteside</author>
  </authors>
  <commentList>
    <comment ref="BV26" authorId="0" shapeId="0" xr:uid="{00000000-0006-0000-0100-000001000000}">
      <text>
        <r>
          <rPr>
            <b/>
            <sz val="9"/>
            <color indexed="81"/>
            <rFont val="Tahoma"/>
            <family val="2"/>
          </rPr>
          <t>Cindy Dieng:</t>
        </r>
        <r>
          <rPr>
            <sz val="9"/>
            <color indexed="81"/>
            <rFont val="Tahoma"/>
            <family val="2"/>
          </rPr>
          <t xml:space="preserve">
Does not tie to Vasan's WMS ending balance, but it's because his account rec includes CBR Class B adjustment in 2017.  Difference is in the CBR Class B line</t>
        </r>
      </text>
    </comment>
    <comment ref="BN55" authorId="1" shapeId="0" xr:uid="{00000000-0006-0000-0100-000002000000}">
      <text>
        <r>
          <rPr>
            <b/>
            <sz val="9"/>
            <color indexed="81"/>
            <rFont val="Tahoma"/>
            <family val="2"/>
          </rPr>
          <t>Katie Whiteside:</t>
        </r>
        <r>
          <rPr>
            <sz val="9"/>
            <color indexed="81"/>
            <rFont val="Tahoma"/>
            <family val="2"/>
          </rPr>
          <t xml:space="preserve">
calculated to agree to the ending balance in the Dec 31, 2018 account rec for metering and ISA approach.</t>
        </r>
      </text>
    </comment>
    <comment ref="BE91" authorId="0" shapeId="0" xr:uid="{00000000-0006-0000-0100-000003000000}">
      <text>
        <r>
          <rPr>
            <b/>
            <sz val="9"/>
            <color indexed="81"/>
            <rFont val="Tahoma"/>
            <family val="2"/>
          </rPr>
          <t>Cindy Dieng:</t>
        </r>
        <r>
          <rPr>
            <sz val="9"/>
            <color indexed="81"/>
            <rFont val="Tahoma"/>
            <family val="2"/>
          </rPr>
          <t xml:space="preserve">
clearance included in 2016 RARA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4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xr:uid="{00000000-0006-0000-0400-000002000000}">
      <text>
        <r>
          <rPr>
            <b/>
            <sz val="9"/>
            <color indexed="81"/>
            <rFont val="Tahoma"/>
            <family val="2"/>
          </rPr>
          <t xml:space="preserve">OEB Staff: 
</t>
        </r>
        <r>
          <rPr>
            <sz val="9"/>
            <color indexed="81"/>
            <rFont val="Tahoma"/>
            <family val="2"/>
          </rPr>
          <t>1589 balance is allocated based on Non RPP-kWh for all classes</t>
        </r>
      </text>
    </comment>
    <comment ref="C12" authorId="1" shapeId="0" xr:uid="{00000000-0006-0000-0400-000003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<sst xmlns="http://schemas.openxmlformats.org/spreadsheetml/2006/main" count="2263" uniqueCount="760">
  <si>
    <t>This continuity schedule must be completed for each account and sub-account that the utility has approved for use as at Dec. 31, 2017,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2012, if a utility has an Account 1595 with a vintage year prior to 2012, then a separate schedule should be provided starting from the vintage year. For any new accounts that have never been disposed, start inputting data from the year the account was approved to be used.</t>
  </si>
  <si>
    <t>2.1.7 RRR</t>
  </si>
  <si>
    <t>Account Descriptions</t>
  </si>
  <si>
    <t>Account Number</t>
  </si>
  <si>
    <t>Total Interest</t>
  </si>
  <si>
    <t>Total Claim</t>
  </si>
  <si>
    <t>Claim before Forecasted Transactions</t>
  </si>
  <si>
    <t>Group 1 Accounts</t>
  </si>
  <si>
    <t>LV Variance Account</t>
  </si>
  <si>
    <t>Smart Metering Entity Charge Variance Account</t>
  </si>
  <si>
    <r>
      <t>RSVA - Wholesale Market Service Charge</t>
    </r>
    <r>
      <rPr>
        <vertAlign val="superscript"/>
        <sz val="11"/>
        <rFont val="Arial"/>
        <family val="2"/>
      </rPr>
      <t>9</t>
    </r>
  </si>
  <si>
    <r>
      <t>Variance WMS – Sub-account CBR Class A</t>
    </r>
    <r>
      <rPr>
        <vertAlign val="superscript"/>
        <sz val="11"/>
        <rFont val="Arial"/>
        <family val="2"/>
      </rPr>
      <t>9</t>
    </r>
  </si>
  <si>
    <t>1580 CBDR A</t>
  </si>
  <si>
    <r>
      <t>Variance WMS – Sub-account CBR Class B</t>
    </r>
    <r>
      <rPr>
        <vertAlign val="superscript"/>
        <sz val="11"/>
        <rFont val="Arial"/>
        <family val="2"/>
      </rPr>
      <t>9</t>
    </r>
  </si>
  <si>
    <t>1580 CBDR B</t>
  </si>
  <si>
    <t>RSVA - Retail Transmission Network Charge</t>
  </si>
  <si>
    <t>RSVA - Retail Transmission Connection Charge</t>
  </si>
  <si>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</si>
  <si>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</si>
  <si>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(2009)</t>
    </r>
    <r>
      <rPr>
        <vertAlign val="superscript"/>
        <sz val="11"/>
        <rFont val="Arial"/>
        <family val="2"/>
      </rPr>
      <t>7</t>
    </r>
  </si>
  <si>
    <t>1595 (2009)</t>
  </si>
  <si>
    <r>
      <t>Disposition and Recovery/Refund of Regulatory Balances (2010)</t>
    </r>
    <r>
      <rPr>
        <vertAlign val="superscript"/>
        <sz val="11"/>
        <rFont val="Arial"/>
        <family val="2"/>
      </rPr>
      <t>7</t>
    </r>
  </si>
  <si>
    <t>1595 (2010)</t>
  </si>
  <si>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</si>
  <si>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</si>
  <si>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t>1595 (2011)</t>
  </si>
  <si>
    <r>
      <t>Disposition and Recovery/Refund of Regulatory Balances (2013)</t>
    </r>
    <r>
      <rPr>
        <vertAlign val="superscript"/>
        <sz val="11"/>
        <rFont val="Arial"/>
        <family val="2"/>
      </rPr>
      <t>7</t>
    </r>
  </si>
  <si>
    <t>1595 (2012)</t>
  </si>
  <si>
    <r>
      <t>Disposition and Recovery/Refund of Regulatory Balances (2014)</t>
    </r>
    <r>
      <rPr>
        <vertAlign val="superscript"/>
        <sz val="11"/>
        <rFont val="Arial"/>
        <family val="2"/>
      </rPr>
      <t>7</t>
    </r>
  </si>
  <si>
    <t>1595 (2013)</t>
  </si>
  <si>
    <r>
      <t>Disposition and Recovery/Refund of Regulatory Balances (2015)</t>
    </r>
    <r>
      <rPr>
        <vertAlign val="superscript"/>
        <sz val="11"/>
        <rFont val="Arial"/>
        <family val="2"/>
      </rPr>
      <t>7</t>
    </r>
  </si>
  <si>
    <t>1595 (2014)</t>
  </si>
  <si>
    <r>
      <t>Disposition and Recovery/Refund of Regulatory Balances (2016)</t>
    </r>
    <r>
      <rPr>
        <vertAlign val="superscript"/>
        <sz val="11"/>
        <rFont val="Arial"/>
        <family val="2"/>
      </rPr>
      <t>7</t>
    </r>
  </si>
  <si>
    <t>1595 (2015)</t>
  </si>
  <si>
    <r>
      <t>Disposition and Recovery/Refund of Regulatory Balances (2017)</t>
    </r>
    <r>
      <rPr>
        <vertAlign val="superscript"/>
        <sz val="11"/>
        <rFont val="Arial"/>
        <family val="2"/>
      </rPr>
      <t>7</t>
    </r>
  </si>
  <si>
    <r>
      <t>Disposition and Recovery/Refund of Regulatory Balances (2018)</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</si>
  <si>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</si>
  <si>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</si>
  <si>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</si>
  <si>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For all OEB-Approved dispositions, please ensure that the disposition amount has the same sign (e.g: debit balances are to have a positive figure and credit balance are to have a negative figure) as per the related OEB decision.</t>
  </si>
  <si>
    <t>This continuity schedule must be completed for each account and sub-account that the utility has approved for use as at Dec. 31, 2016,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2011, if a utility has an Account 1595 with a vintage year prior to 2011, then a separate schedule should be provided starting from the vintage year. For any new accounts that have never been disposed, start inputting data from the year the account was approved to be used.</t>
  </si>
  <si>
    <t>Forecast 2019</t>
  </si>
  <si>
    <t>Forecast Principal Amount - 2019</t>
  </si>
  <si>
    <t>Closing Principal Balance - Including Forecast 2019</t>
  </si>
  <si>
    <t>Closing lnterest Balance - Including Forecast 2019</t>
  </si>
  <si>
    <t>Disposition and Recovery/Refund of Regulatory Balances (2011)7</t>
  </si>
  <si>
    <t>Group 2 Accounts</t>
  </si>
  <si>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</si>
  <si>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</si>
  <si>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3</t>
    </r>
  </si>
  <si>
    <t>Other Regulatory Assets - Sub-Account - Impact for USGAAP Deferral</t>
  </si>
  <si>
    <t>Other Regulatory Assets - Sub-Account - CRRRVA</t>
  </si>
  <si>
    <t>Other Regulatory Assets - Sub-Account - Derecognition</t>
  </si>
  <si>
    <t>Other Regulatory Assets - Sub-Account - Wireless Attachments</t>
  </si>
  <si>
    <t>Other Regulatory Assets - Sub-Account - Monthly Billing</t>
  </si>
  <si>
    <t>Other Regulatory Assets - Sub-Account - OCCP</t>
  </si>
  <si>
    <t>Other Regulatory Assets - Sub-Account - OPEB Cash vs. Accrual</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</si>
  <si>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</si>
  <si>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</si>
  <si>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</si>
  <si>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</si>
  <si>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</si>
  <si>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</si>
  <si>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</si>
  <si>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</si>
  <si>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</si>
  <si>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</si>
  <si>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 Sub-Account HST/OVAT Input Tax Credits (ITCs)</t>
  </si>
  <si>
    <t>Total of Group 1 and Group 2 Accounts (including 1592)</t>
  </si>
  <si>
    <r>
      <t>LRAM Variance Account</t>
    </r>
    <r>
      <rPr>
        <b/>
        <vertAlign val="superscript"/>
        <sz val="11"/>
        <color indexed="12"/>
        <rFont val="Arial"/>
        <family val="2"/>
      </rPr>
      <t>11</t>
    </r>
  </si>
  <si>
    <t>Total including Account 1568</t>
  </si>
  <si>
    <r>
      <t>Renewable Generation Connection Capital Deferral Account</t>
    </r>
    <r>
      <rPr>
        <vertAlign val="superscript"/>
        <sz val="11"/>
        <rFont val="Arial"/>
        <family val="2"/>
      </rPr>
      <t>8</t>
    </r>
  </si>
  <si>
    <r>
      <t>Renewable Generation Connection OM&amp;A Deferral Account</t>
    </r>
    <r>
      <rPr>
        <vertAlign val="superscript"/>
        <sz val="11"/>
        <rFont val="Arial"/>
        <family val="2"/>
      </rPr>
      <t>8</t>
    </r>
  </si>
  <si>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</si>
  <si>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</si>
  <si>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</si>
  <si>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</si>
  <si>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</si>
  <si>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</si>
  <si>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Capital and Recovery Offset Variance - Sub-Account - Stranded Meter Costs</t>
    </r>
    <r>
      <rPr>
        <vertAlign val="superscript"/>
        <sz val="11"/>
        <rFont val="Arial"/>
        <family val="2"/>
      </rPr>
      <t>4</t>
    </r>
  </si>
  <si>
    <r>
      <t>Smart Meter OM&amp;A Variance</t>
    </r>
    <r>
      <rPr>
        <vertAlign val="superscript"/>
        <sz val="11"/>
        <rFont val="Arial"/>
        <family val="2"/>
      </rPr>
      <t>4</t>
    </r>
  </si>
  <si>
    <r>
      <t>Meter Cost Deferral Account (MIST Meters)</t>
    </r>
    <r>
      <rPr>
        <vertAlign val="superscript"/>
        <sz val="11"/>
        <rFont val="Arial"/>
        <family val="2"/>
      </rPr>
      <t>10</t>
    </r>
  </si>
  <si>
    <r>
      <t>IFRS-CGAAP Transition PP&amp;E Amounts Balance + Return Component</t>
    </r>
    <r>
      <rPr>
        <vertAlign val="superscript"/>
        <sz val="11"/>
        <rFont val="Arial"/>
        <family val="2"/>
      </rPr>
      <t>5</t>
    </r>
  </si>
  <si>
    <r>
      <t>Accounting Changes Under CGAAP Balance + Return Component</t>
    </r>
    <r>
      <rPr>
        <vertAlign val="superscript"/>
        <sz val="11"/>
        <rFont val="Arial"/>
        <family val="2"/>
      </rPr>
      <t>5</t>
    </r>
  </si>
  <si>
    <t xml:space="preserve">Accounts that produced a variance on the  continuity schedule are listed below.  
Please provide a detailed explanation for each variance below.
</t>
  </si>
  <si>
    <t>Explanation</t>
  </si>
  <si>
    <t>N/A</t>
  </si>
  <si>
    <t>The 2017 approved disposition for CBR class B interest of $85,385 was recorded as part of RSVA - WMS Charge (primary account) for the RRR 2.1.7 Trial Balance.  For the purposes of this continuity, the interest component has been reported in the Sub-account CBR class B line. The amount corresponds to the interest approved in EB-2016-0254. See offsetting amount below in the Sub-account CBR Class B.</t>
  </si>
  <si>
    <t>See above.</t>
  </si>
  <si>
    <t>Notes:</t>
  </si>
  <si>
    <t>Group 2 Rate Riders Development</t>
  </si>
  <si>
    <t>% to split by Class</t>
  </si>
  <si>
    <t>Allocators</t>
  </si>
  <si>
    <t>2016 kWh</t>
  </si>
  <si>
    <t>2017 Distribution Revenue</t>
  </si>
  <si>
    <t>2020 Revenue Offsets</t>
  </si>
  <si>
    <t>2009/10 Reg Assets Allocation</t>
  </si>
  <si>
    <t>2013 Non-RPP kWh</t>
  </si>
  <si>
    <t>LRAMVA</t>
  </si>
  <si>
    <t>2013 SM Entity Rider Recovery</t>
  </si>
  <si>
    <t>Stranded Meters</t>
  </si>
  <si>
    <t>2020 kWh forecast</t>
  </si>
  <si>
    <t>Monthly Billing Conversion</t>
  </si>
  <si>
    <t>Distribution Revenue GS&gt;50 kW</t>
  </si>
  <si>
    <t>AR Credits</t>
  </si>
  <si>
    <t>Other Allocators 5</t>
  </si>
  <si>
    <t>Other Allocators 6</t>
  </si>
  <si>
    <t>Other Allocators 7</t>
  </si>
  <si>
    <t>Other Allocators 8</t>
  </si>
  <si>
    <t>Other Allocators 9</t>
  </si>
  <si>
    <t>Allocators (Drop Down)</t>
  </si>
  <si>
    <t xml:space="preserve"> </t>
  </si>
  <si>
    <t>Total</t>
  </si>
  <si>
    <t>Load / Customers / Devices / Connections Forecast</t>
  </si>
  <si>
    <t>Residential</t>
  </si>
  <si>
    <t>CS Muti-Units Residential</t>
  </si>
  <si>
    <t xml:space="preserve">GS &lt; 50 kW </t>
  </si>
  <si>
    <t xml:space="preserve">GS - 50 to 999 kW   </t>
  </si>
  <si>
    <t>GS &gt; 1,000 to 4,999 kW</t>
  </si>
  <si>
    <t>Large User =&gt;5,000 kW</t>
  </si>
  <si>
    <t>Street Lighting</t>
  </si>
  <si>
    <t>USL (Connections)</t>
  </si>
  <si>
    <t>USL (Customer)</t>
  </si>
  <si>
    <t>2020 Forecast Dist Billing Determinants (Jan - Dec)</t>
  </si>
  <si>
    <t xml:space="preserve">kVA </t>
  </si>
  <si>
    <t>NA</t>
  </si>
  <si>
    <t>kWh</t>
  </si>
  <si>
    <t>Number of Customers</t>
  </si>
  <si>
    <t xml:space="preserve">  Devices/Connections</t>
  </si>
  <si>
    <t>RR Pass-through or not</t>
  </si>
  <si>
    <t>Proposed Recovery Period (years)</t>
  </si>
  <si>
    <t>Amount</t>
  </si>
  <si>
    <t>Rate Rider Start Year</t>
  </si>
  <si>
    <t>Rate Rider End Year</t>
  </si>
  <si>
    <t>Billing Unit</t>
  </si>
  <si>
    <t>Not Pass-through</t>
  </si>
  <si>
    <t>Customers</t>
  </si>
  <si>
    <t>Wireless pole attachments Rev</t>
  </si>
  <si>
    <t>Cust.+ Usage</t>
  </si>
  <si>
    <t>Impact for USGAAP (Actuarial loss on OPEB)</t>
  </si>
  <si>
    <t>IFRS-CGAAP PP&amp;E</t>
  </si>
  <si>
    <t>CRRRVA</t>
  </si>
  <si>
    <t xml:space="preserve">Monthly Billing </t>
  </si>
  <si>
    <t>External Driven Capital</t>
  </si>
  <si>
    <t>OPEB cash vs accrual</t>
  </si>
  <si>
    <t xml:space="preserve">Derecognition </t>
  </si>
  <si>
    <t>Deferred Gain on disposals</t>
  </si>
  <si>
    <t>Operations Consolidation Plan Sharing Variance</t>
  </si>
  <si>
    <t>Excess Expansion Deposits</t>
  </si>
  <si>
    <r>
      <t xml:space="preserve">¹ </t>
    </r>
    <r>
      <rPr>
        <sz val="10"/>
        <rFont val="Arial"/>
        <family val="2"/>
      </rPr>
      <t>"Customers" means Residential, GS &lt; 50 kW and GS 50 to 999 kW rates recovery are based on $/cust/30 days</t>
    </r>
  </si>
  <si>
    <r>
      <t xml:space="preserve">¹ </t>
    </r>
    <r>
      <rPr>
        <sz val="10"/>
        <rFont val="Arial"/>
        <family val="2"/>
      </rPr>
      <t>"Cust.+Usage" means Residential and CSMUR rates recovery are based on $/cust/30 days and all other Rate classes recovery are based on $/kWh or $/kVA or $/Device or $/Connection</t>
    </r>
  </si>
  <si>
    <t>Billing Determinants</t>
  </si>
  <si>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</si>
  <si>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t>A</t>
  </si>
  <si>
    <t>B</t>
  </si>
  <si>
    <t>C</t>
  </si>
  <si>
    <t>D=A-C</t>
  </si>
  <si>
    <t>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</si>
  <si>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</si>
  <si>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</si>
  <si>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</si>
  <si>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</si>
  <si>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</si>
  <si>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</si>
  <si>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</si>
  <si>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</si>
  <si>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</si>
  <si>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8.5"/>
        <color rgb="FFFF0000"/>
        <rFont val="Arial"/>
        <family val="2"/>
      </rPr>
      <t>kVA</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</si>
  <si>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</si>
  <si>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8.5"/>
        <color rgb="FFFF0000"/>
        <rFont val="Arial"/>
        <family val="2"/>
      </rPr>
      <t>kVA</t>
    </r>
    <r>
      <rPr>
        <b/>
        <sz val="10"/>
        <rFont val="Arial"/>
        <family val="2"/>
      </rPr>
      <t xml:space="preserve"> less WMP consumption  
(if applicable)</t>
    </r>
  </si>
  <si>
    <r>
      <t>GA Allocator for Class A, 
Non-WMP Customers 
(if applicable)</t>
    </r>
    <r>
      <rPr>
        <b/>
        <vertAlign val="superscript"/>
        <sz val="10"/>
        <rFont val="Arial"/>
        <family val="2"/>
      </rPr>
      <t>2</t>
    </r>
  </si>
  <si>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</si>
  <si>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</si>
  <si>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</si>
  <si>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</si>
  <si>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</si>
  <si>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</si>
  <si>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</si>
  <si>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</si>
  <si>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</si>
  <si>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</si>
  <si>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</si>
  <si>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</si>
  <si>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</si>
  <si>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</si>
  <si>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</si>
  <si>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</si>
  <si>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COMPETITIVE SECTOR MULTI-UNIT RESIDENTIAL SERVICE CLASSIFICATION</t>
  </si>
  <si>
    <t>GENERAL SERVICE LESS THAN 50 KW SERVICE CLASSIFICATION</t>
  </si>
  <si>
    <t>GENERAL SERVICE 50 TO 999 KW SERVICE CLASSIFICATION</t>
  </si>
  <si>
    <t>kVA</t>
  </si>
  <si>
    <t>GENERAL SERVICE 1,000 TO 4,999 KW SERVICE CLASSIFICATION</t>
  </si>
  <si>
    <t>LARGE USE SERVICE CLASSIFICATION</t>
  </si>
  <si>
    <t>STANDBY POWER SERVICE CLASSIFICATION</t>
  </si>
  <si>
    <t>UNMETERED SCATTERED LOAD SERVICE CLASSIFICATION</t>
  </si>
  <si>
    <t>STREET LIGHTING SERVICE CLASSIFICATION</t>
  </si>
  <si>
    <t>Balance as per Sheet 2</t>
  </si>
  <si>
    <t>Variance</t>
  </si>
  <si>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</si>
  <si>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</si>
  <si>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</si>
  <si>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</si>
  <si>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Allocation of Balances</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</si>
  <si>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</si>
  <si>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</si>
  <si>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</si>
  <si>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</si>
  <si>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</si>
  <si>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</si>
  <si>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</si>
  <si>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</si>
  <si>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</si>
  <si>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</si>
  <si>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</si>
  <si>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</si>
  <si>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</si>
  <si>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</si>
  <si>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</si>
  <si>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</si>
  <si>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Financial Assistance Payment and Recovery Variance - Ontario Clean Energy Benefit Act</t>
  </si>
  <si>
    <t>Other Regulatory Assets - Sub-Account - Other</t>
  </si>
  <si>
    <t/>
  </si>
  <si>
    <t>Total of Group 2 Accounts</t>
  </si>
  <si>
    <t>PILs and Tax Variance for 2006 and Subsequent Years 
      (excludes sub-account and contra account)</t>
  </si>
  <si>
    <t>PILs and Tax Variance for 2006 and Subsequent Years -
      Sub-Account HST/OVAT Input Tax Credits (ITCs)</t>
  </si>
  <si>
    <t>Total of Account 1592</t>
  </si>
  <si>
    <r>
      <t xml:space="preserve">LRAM Variance Account </t>
    </r>
    <r>
      <rPr>
        <b/>
        <sz val="10"/>
        <color theme="0" tint="-0.499984740745262"/>
        <rFont val="Arial"/>
        <family val="2"/>
      </rPr>
      <t>(Enter dollar amount for each class)</t>
    </r>
  </si>
  <si>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</si>
  <si>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</si>
  <si>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</si>
  <si>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</si>
  <si>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</si>
  <si>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</si>
  <si>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</si>
  <si>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</si>
  <si>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</si>
  <si>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</si>
  <si>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</si>
  <si>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</si>
  <si>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</si>
  <si>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</si>
  <si>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Class A Consumption Data</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</si>
  <si>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</si>
  <si>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</si>
  <si>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</si>
  <si>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</si>
  <si>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</si>
  <si>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</si>
  <si>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</si>
  <si>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</si>
  <si>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</si>
  <si>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</si>
  <si>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</si>
  <si>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</si>
  <si>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</si>
  <si>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</si>
  <si>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</si>
  <si>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</si>
  <si>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</si>
  <si>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</si>
  <si>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</si>
  <si>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</si>
  <si>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</si>
  <si>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</si>
  <si>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</si>
  <si>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</si>
  <si>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</si>
  <si>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</si>
  <si>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</si>
  <si>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</si>
  <si>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</si>
  <si>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</si>
  <si>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</si>
  <si>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</si>
  <si>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</si>
  <si>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</si>
  <si>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</si>
  <si>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</si>
  <si>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</si>
  <si>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</si>
  <si>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</si>
  <si>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</si>
  <si>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</si>
  <si>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</si>
  <si>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</si>
  <si>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</si>
  <si>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</si>
  <si>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</si>
  <si>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</si>
  <si>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</si>
  <si>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</si>
  <si>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</si>
  <si>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</si>
  <si>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</si>
  <si>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</si>
  <si>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</si>
  <si>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</si>
  <si>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</si>
  <si>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</si>
  <si>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</si>
  <si>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</si>
  <si>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</si>
  <si>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</si>
  <si>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</si>
  <si>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</si>
  <si>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</si>
  <si>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</si>
  <si>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</si>
  <si>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</si>
  <si>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</si>
  <si>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</si>
  <si>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</si>
  <si>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</si>
  <si>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</si>
  <si>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</si>
  <si>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</si>
  <si>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</si>
  <si>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</si>
  <si>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</si>
  <si>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</si>
  <si>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</si>
  <si>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</si>
  <si>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</si>
  <si>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</si>
  <si>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</si>
  <si>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</si>
  <si>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</si>
  <si>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</si>
  <si>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</si>
  <si>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</si>
  <si>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</si>
  <si>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</si>
  <si>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</si>
  <si>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</si>
  <si>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</si>
  <si>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</si>
  <si>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</si>
  <si>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</si>
  <si>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</si>
  <si>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</si>
  <si>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</si>
  <si>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</si>
  <si>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</si>
  <si>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</si>
  <si>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</si>
  <si>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</si>
  <si>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</si>
  <si>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</si>
  <si>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</si>
  <si>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</si>
  <si>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</si>
  <si>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</si>
  <si>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</si>
  <si>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</si>
  <si>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</si>
  <si>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</si>
  <si>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</si>
  <si>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</si>
  <si>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</si>
  <si>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</si>
  <si>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</si>
  <si>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</si>
  <si>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</si>
  <si>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</si>
  <si>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</si>
  <si>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</si>
  <si>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</si>
  <si>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</si>
  <si>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</si>
  <si>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</si>
  <si>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</si>
  <si>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</si>
  <si>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</si>
  <si>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</si>
  <si>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</si>
  <si>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</si>
  <si>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</si>
  <si>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</si>
  <si>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</si>
  <si>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</si>
  <si>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</si>
  <si>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</si>
  <si>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</si>
  <si>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</si>
  <si>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</si>
  <si>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</si>
  <si>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</si>
  <si>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</si>
  <si>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</si>
  <si>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</si>
  <si>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</si>
  <si>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</si>
  <si>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</si>
  <si>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</si>
  <si>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</si>
  <si>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</si>
  <si>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</si>
  <si>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</si>
  <si>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</si>
  <si>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</si>
  <si>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</si>
  <si>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</si>
  <si>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</si>
  <si>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</si>
  <si>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</si>
  <si>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</si>
  <si>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</si>
  <si>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</si>
  <si>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</si>
  <si>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</si>
  <si>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</si>
  <si>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</si>
  <si>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</si>
  <si>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</si>
  <si>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</si>
  <si>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</si>
  <si>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</si>
  <si>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</si>
  <si>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</si>
  <si>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</si>
  <si>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</si>
  <si>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</si>
  <si>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</si>
  <si>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</si>
  <si>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</si>
  <si>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</si>
  <si>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</si>
  <si>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</si>
  <si>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</si>
  <si>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</si>
  <si>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</si>
  <si>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</si>
  <si>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</si>
  <si>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</si>
  <si>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</si>
  <si>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</si>
  <si>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</si>
  <si>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</si>
  <si>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</si>
  <si>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</si>
  <si>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</si>
  <si>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</si>
  <si>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</si>
  <si>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</si>
  <si>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</si>
  <si>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</si>
  <si>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</si>
  <si>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</si>
  <si>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</si>
  <si>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</si>
  <si>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</si>
  <si>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</si>
  <si>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</si>
  <si>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</si>
  <si>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</si>
  <si>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</si>
  <si>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</si>
  <si>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</si>
  <si>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</si>
  <si>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</si>
  <si>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</si>
  <si>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</si>
  <si>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</si>
  <si>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</si>
  <si>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</si>
  <si>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</si>
  <si>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</si>
  <si>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</si>
  <si>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</si>
  <si>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</si>
  <si>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</si>
  <si>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</si>
  <si>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</si>
  <si>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</si>
  <si>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</si>
  <si>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</si>
  <si>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</si>
  <si>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</si>
  <si>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</si>
  <si>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</si>
  <si>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</si>
  <si>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</si>
  <si>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</si>
  <si>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</si>
  <si>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</si>
  <si>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</si>
  <si>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</si>
  <si>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</si>
  <si>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</si>
  <si>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</si>
  <si>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</si>
  <si>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</si>
  <si>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</si>
  <si>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</si>
  <si>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</si>
  <si>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</si>
  <si>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</si>
  <si>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</si>
  <si>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</si>
  <si>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</si>
  <si>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</si>
  <si>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</si>
  <si>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</si>
  <si>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</si>
  <si>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</si>
  <si>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</si>
  <si>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</si>
  <si>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</si>
  <si>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</si>
  <si>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</si>
  <si>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</si>
  <si>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</si>
  <si>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</si>
  <si>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</si>
  <si>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</si>
  <si>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</si>
  <si>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</si>
  <si>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</si>
  <si>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</si>
  <si>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</si>
  <si>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</si>
  <si>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</si>
  <si>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</si>
  <si>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</si>
  <si>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</si>
  <si>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</si>
  <si>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</si>
  <si>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</si>
  <si>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</si>
  <si>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</si>
  <si>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</si>
  <si>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</si>
  <si>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</si>
  <si>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</si>
  <si>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</si>
  <si>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</si>
  <si>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</si>
  <si>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</si>
  <si>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</si>
  <si>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</si>
  <si>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</si>
  <si>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</si>
  <si>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</si>
  <si>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</si>
  <si>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</si>
  <si>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</si>
  <si>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</si>
  <si>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</si>
  <si>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</si>
  <si>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</si>
  <si>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</si>
  <si>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</si>
  <si>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</si>
  <si>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</si>
  <si>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</si>
  <si>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</si>
  <si>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</si>
  <si>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</si>
  <si>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</si>
  <si>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</si>
  <si>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</si>
  <si>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</si>
  <si>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GA Allocation</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</si>
  <si>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</si>
  <si>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</si>
  <si>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</si>
  <si>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</si>
  <si>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</si>
  <si>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</si>
  <si>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</si>
  <si>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</si>
  <si>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</si>
  <si>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</si>
  <si>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</si>
  <si>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</si>
  <si>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</si>
  <si>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</si>
  <si>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</si>
  <si>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</si>
  <si>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</si>
  <si>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</si>
  <si>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</si>
  <si>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</si>
  <si>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</si>
  <si>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CBR B Allocation</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</si>
  <si>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</si>
  <si>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</si>
  <si>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</si>
  <si>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</si>
  <si>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</si>
  <si>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</si>
  <si>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</si>
  <si>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</si>
  <si>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</si>
  <si>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</si>
  <si>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</si>
  <si>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</si>
  <si>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</si>
  <si>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Metered Class B Consumption (kWh)  for Transition Customers During the Period They were Class B Customers in 2018</t>
  </si>
  <si>
    <t>Customer Specific CBR Class B Allocation During the Period They Were a Class B Customer</t>
  </si>
  <si>
    <t>CBR B</t>
  </si>
  <si>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</si>
  <si>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</si>
  <si>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2018 Consumption Minus WMP</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</si>
  <si>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</si>
  <si>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</si>
  <si>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</si>
  <si>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</si>
  <si>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</si>
  <si>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</si>
  <si>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</si>
  <si>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</si>
  <si>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 Please indicate the Rate Rider Recovery Period (in years)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</si>
  <si>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</si>
  <si>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</si>
  <si>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</si>
  <si>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kVA / kWh / # of Customers</t>
  </si>
  <si>
    <t>Allocated Group 1 Balance (excluding 1589)</t>
  </si>
  <si>
    <t>Rate Rider for Deferral/Variance Accounts</t>
  </si>
  <si>
    <t>ROUNDED 
Rate Rider for Deferral/Variance Accounts</t>
  </si>
  <si>
    <t>Rate Rider Calculation for Group 1 Deferral / Variance Accounts Balances (excluding Global Adj.) - NON-WMP</t>
  </si>
  <si>
    <t>1580 and 1588</t>
  </si>
  <si>
    <t>kW / kWh / # of Customers</t>
  </si>
  <si>
    <t>Allocated Group 1 Balance - Non-WMP</t>
  </si>
  <si>
    <t>Rate Rider for Deferral/Variance Accounts for Non-WMP</t>
  </si>
  <si>
    <t>ROUNDED Rate Rider for Deferral/Variance Accounts for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</si>
  <si>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</si>
  <si>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</si>
  <si>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</si>
  <si>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</si>
  <si>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</si>
  <si>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ROUNDED 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</si>
  <si>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</si>
  <si>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</si>
  <si>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</si>
  <si>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</si>
  <si>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ROUNDED 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</si>
  <si>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</si>
  <si>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</si>
  <si>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</si>
  <si>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</si>
  <si>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</si>
  <si>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</si>
  <si>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</si>
  <si>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 xml:space="preserve"> Please indicate the Rate Rider Recovery Period (in months)</t>
  </si>
  <si>
    <t>Allocated Accounts 1575 and 1576 Balances</t>
  </si>
  <si>
    <t>Rate Rider for Accounts 1575 and 1576</t>
  </si>
  <si>
    <t>Rate Rider Calculation for Accounts 1568</t>
  </si>
  <si>
    <t>Allocated
Account 1568 Balance</t>
  </si>
  <si>
    <t>Rate Rider for Account 1568</t>
  </si>
  <si>
    <t>Rate Rider Calculation</t>
  </si>
  <si>
    <t>GROUP 1 Rate Rider Calculations</t>
  </si>
  <si>
    <t>Group 1 Allocation of Balances</t>
  </si>
  <si>
    <r>
      <t>Excess Expansion Deposits</t>
    </r>
    <r>
      <rPr>
        <b/>
        <vertAlign val="superscript"/>
        <sz val="11"/>
        <rFont val="Arial"/>
        <family val="2"/>
      </rPr>
      <t xml:space="preserve"> (a)</t>
    </r>
  </si>
  <si>
    <r>
      <t xml:space="preserve">Gain on sale-50/60 Eglinton Avenue </t>
    </r>
    <r>
      <rPr>
        <b/>
        <vertAlign val="superscript"/>
        <sz val="11"/>
        <rFont val="Arial"/>
        <family val="2"/>
      </rPr>
      <t>(b)</t>
    </r>
  </si>
  <si>
    <r>
      <t xml:space="preserve">Account receivable credits </t>
    </r>
    <r>
      <rPr>
        <b/>
        <vertAlign val="superscript"/>
        <sz val="11"/>
        <rFont val="Arial"/>
        <family val="2"/>
      </rPr>
      <t>(c)</t>
    </r>
  </si>
  <si>
    <r>
      <rPr>
        <b/>
        <i/>
        <sz val="9"/>
        <rFont val="Arial"/>
        <family val="2"/>
      </rPr>
      <t xml:space="preserve">(a) </t>
    </r>
    <r>
      <rPr>
        <i/>
        <sz val="9"/>
        <rFont val="Arial"/>
        <family val="2"/>
      </rPr>
      <t>Excess Expansion Deposits : This balance relates to the excess expansion deposits for which Toronto Hydro is seeking OEB’s approval for a deferral variance account.  Refer to Exhibit 9, Tab 1, Schedule 1, section 9.1 for details of the new account.  As the new account is not yet approved, it was not included in the original DVA continuity submitted in pre-filed evidence or as part of the 2018 update evidence. Toronto Hydro has included in this as requested by OEB Staff.</t>
    </r>
  </si>
  <si>
    <r>
      <rPr>
        <b/>
        <i/>
        <sz val="9"/>
        <rFont val="Arial"/>
        <family val="2"/>
      </rPr>
      <t>(b)</t>
    </r>
    <r>
      <rPr>
        <i/>
        <sz val="9"/>
        <rFont val="Arial"/>
        <family val="2"/>
      </rPr>
      <t xml:space="preserve"> Gain on sale-50/60 Eglinton Avenue : As described in Exhibit 8, Tab 1, Schedule 1, page 11, Toronto Hydro is seeking approval to clear this amount.  There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event.</t>
    </r>
  </si>
  <si>
    <r>
      <rPr>
        <b/>
        <i/>
        <sz val="9"/>
        <rFont val="Arial"/>
        <family val="2"/>
      </rPr>
      <t xml:space="preserve">(c) </t>
    </r>
    <r>
      <rPr>
        <i/>
        <sz val="9"/>
        <rFont val="Arial"/>
        <family val="2"/>
      </rPr>
      <t xml:space="preserve">Account receivable credits: As noted in Exhibit 9, Tab 1, Schedule 1, page 11, Toronto Hydro is seeking approval to clear this balance, associated with historical AR credits. 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balance. </t>
    </r>
  </si>
  <si>
    <t>Forecast Interest Amount - 2019 &amp; Jan and Feb 2020</t>
  </si>
  <si>
    <t>Projected Interest from January 1, 2020 to February 28, 2020 on Dec 31 -19 balance adjusted for disposition during 2019  (7)</t>
  </si>
  <si>
    <t>Projected Interest from January 1, 2020 to February 28, 2020 on Dec 31 -18 balance adjusted for disposition during 2019  (7)</t>
  </si>
  <si>
    <t>Projected Interest  from Jan 1, 2019 to December 31, 2019 on  Dec 31 -18 balance adjusted for disposition during 2019 (6)</t>
  </si>
  <si>
    <t>Projected Interest on Dec-31-18 Balances</t>
  </si>
  <si>
    <t>Opening Principal Amounts as of Jan-1-12</t>
  </si>
  <si>
    <t>Transactions(1) Debit / (Credit) during 2012</t>
  </si>
  <si>
    <t>OEB-Approved Disposition during 2012</t>
  </si>
  <si>
    <t>Principal Adjustments(2) during 2012</t>
  </si>
  <si>
    <t>Closing Principal Balance as of Dec-31-12</t>
  </si>
  <si>
    <t>Opening Interest Amounts as of Jan-1-12</t>
  </si>
  <si>
    <t>Interest Jan-1 to Dec-31-12</t>
  </si>
  <si>
    <t>Interest Adjustments(1) during 2012</t>
  </si>
  <si>
    <t>Closing Interest Amounts as of Dec-31-12</t>
  </si>
  <si>
    <t>Opening Principal Amounts as of Jan-1-13</t>
  </si>
  <si>
    <t>Transactions(1) Debit / (Credit) during 2013</t>
  </si>
  <si>
    <t>OEB-Approved Disposition during 2013</t>
  </si>
  <si>
    <t>Principal Adjustments(2) during 2013</t>
  </si>
  <si>
    <t>Closing Principal Balance as of Dec-31-13</t>
  </si>
  <si>
    <t>Opening Interest Amounts as of Jan-1-13</t>
  </si>
  <si>
    <t>Interest Jan-1 to Dec-31-13</t>
  </si>
  <si>
    <t>Interest Adjustments(2) during 2013</t>
  </si>
  <si>
    <t>Closing Interest Amounts as of Dec-31-13</t>
  </si>
  <si>
    <t>Opening Principal Amounts as of Jan-1-14</t>
  </si>
  <si>
    <t>Transactions(1) Debit / (Credit) during 2014</t>
  </si>
  <si>
    <t>OEB-Approved Disposition during 2014</t>
  </si>
  <si>
    <t>Principal Adjustments(2) during 2014</t>
  </si>
  <si>
    <t>Closing Principal Balance as of Dec-31-14</t>
  </si>
  <si>
    <t>Opening Interest Amounts as of Jan-1-14</t>
  </si>
  <si>
    <t>Interest Jan-1 to Dec-31-14</t>
  </si>
  <si>
    <t>Interest Adjustments(2) during 2014</t>
  </si>
  <si>
    <t>Closing Interest Amounts as of Dec-31-14</t>
  </si>
  <si>
    <t>Opening Principal Amounts as of Jan-1-15</t>
  </si>
  <si>
    <t>Transactions(1) Debit / (Credit) during 2015</t>
  </si>
  <si>
    <t>OEB-Approved Disposition during 2015</t>
  </si>
  <si>
    <t>Principal Adjustments(2) during 2015</t>
  </si>
  <si>
    <t>Closing Principal Balance as of Dec-31-15</t>
  </si>
  <si>
    <t>Opening Interest Amounts as of Jan-1-15</t>
  </si>
  <si>
    <t>Interest Jan-1 to Dec-31-15</t>
  </si>
  <si>
    <t>Interest Adjustments(2) during 2015</t>
  </si>
  <si>
    <t>Closing Interest Amounts as of Dec-31-15</t>
  </si>
  <si>
    <t>Opening Principal Amounts as of Jan-1-16</t>
  </si>
  <si>
    <t>Transactions(1) Debit / (Credit) during 2016</t>
  </si>
  <si>
    <t>OEB-Approved Disposition during 2016</t>
  </si>
  <si>
    <t>Principal Adjustments(2) during 2016</t>
  </si>
  <si>
    <t>Closing Principal Balance as of Dec-31-16</t>
  </si>
  <si>
    <t>Opening Interest Amounts as of Jan-1-16</t>
  </si>
  <si>
    <t>Interest Jan-1 to Dec-31-16</t>
  </si>
  <si>
    <t>Interest Adjustments(2) during 2016</t>
  </si>
  <si>
    <t>Closing Interest Amounts as of Dec-31-16</t>
  </si>
  <si>
    <t>Opening Principal Amounts as of Jan-1-17</t>
  </si>
  <si>
    <t>Transactions(1) Debit / (Credit) during 2017</t>
  </si>
  <si>
    <t>OEB-Approved Disposition during 2017</t>
  </si>
  <si>
    <t>Principal Adjustments(2) during 2017</t>
  </si>
  <si>
    <t>Closing Principal Balance as of Dec-31-17</t>
  </si>
  <si>
    <t>Opening Interest Amounts as of Jan-1-17</t>
  </si>
  <si>
    <t>Interest Jan-1 to Dec-31-17</t>
  </si>
  <si>
    <t>Interest Adjustments(2) during 2017</t>
  </si>
  <si>
    <t>Closing Interest Amounts as of Dec-31-17</t>
  </si>
  <si>
    <t>Opening Principal Amounts as of Jan-1-18</t>
  </si>
  <si>
    <t>Transactions(1) Debit / (Credit) during 2018</t>
  </si>
  <si>
    <t>OEB-Approved Disposition during 2018</t>
  </si>
  <si>
    <t>Principal Adjustments(2) during 2018</t>
  </si>
  <si>
    <t>Closing Principal Balance as of Dec-31-18</t>
  </si>
  <si>
    <t>Opening Interest Amounts as of Jan-1-18</t>
  </si>
  <si>
    <t>Interest Jan-1 to Dec-31-18</t>
  </si>
  <si>
    <t>Interest Adjustments(2) during 2018</t>
  </si>
  <si>
    <t>Closing Interest Amounts as of Dec-31-18</t>
  </si>
  <si>
    <t>Principal Disposition during 2019 - instructed by  OEB</t>
  </si>
  <si>
    <t>Interest Disposition during 2019 - instructed by  OEB</t>
  </si>
  <si>
    <t>Closing Principal Balances as of Dec 31-18 Adjusted for Dispositions during 2019</t>
  </si>
  <si>
    <t>Closing Interest Balances as of Dec 31-18 Adjusted for Dispositions during 2019</t>
  </si>
  <si>
    <t>As of Dec 31-18</t>
  </si>
  <si>
    <t>Variance                           RRR vs. 2018 Balance                        (Principal + Interest)</t>
  </si>
  <si>
    <t>Principal Adjustments during 2012</t>
  </si>
  <si>
    <t>Other Regulatory Assets - Sub-Account - Externally Driven Capital (EIP)</t>
  </si>
  <si>
    <t>F =B-E (deduct E if applicable)</t>
  </si>
  <si>
    <t xml:space="preserve">PILs and Tax Variance </t>
  </si>
  <si>
    <t>Foregone Revenue Fixed</t>
  </si>
  <si>
    <t xml:space="preserve">Foregone Revenue (per connection) </t>
  </si>
  <si>
    <t xml:space="preserve">Foregone Revenue Variable </t>
  </si>
  <si>
    <t>Accounts Receivable Credits</t>
  </si>
  <si>
    <t>Usage</t>
  </si>
  <si>
    <t>Notes</t>
  </si>
  <si>
    <t xml:space="preserve">For RSVA accounts only, report the net variance to the account during the year.  For all other accounts, record the transactions during the year.  Do not include interest, adjustments, or OEB approved dispositions in this column.  </t>
  </si>
  <si>
    <t>Please provide explanations for the nature of the adjustments.  If the adjustment relates to previously OEB Approved disposed balances, please provide amounts for adjustments and include supporting documentations.</t>
  </si>
  <si>
    <t>As per the January 6, 2011 Letter from the OEB regarding the implementation of the Ontario Clean Energy Benefit:</t>
  </si>
  <si>
    <t>"By way of exception... The Board does anticipate that licensed distributors that cannot adapt their invoices as of January 1, 2011 will require a variance account for OCEB purposes... The Board expects that any principal balances in "Sub account Financial Assistance Payment and Recovery Variance - Ontario Clean Energy Benefit Act" will be addressed through the monthly settlement process with the IESO or the host distributor, as applicable."</t>
  </si>
  <si>
    <t>If the LDC’s rate year begins on January 1, 2018, the projected interest is recorded from January 1, 2017 to December 31, 2017 on the December 31, 2016 balances adjusted for the disposed balances approved by the OEB in the 2017 rate decision.  If the LDC’s rate year begins on May 1, 2018, the projected interest is recorded from January 1, 2017 to April 30, 2018 on the December 31, 2016 balances adjusted for the disposed interest balances approved by the OEB in the 2017 rate decision.</t>
  </si>
  <si>
    <t xml:space="preserve">The OEB requires that disposition of Account 1575 and Account 1576 shall require the use of separate rate riders. In the "Adjustments during 2016" column of the continuity schedule, please enter the amounts to be included in the Account 1575 and 1576 rate rider calculation from the applicable Chapter 2-E appendix line  "Amount included in Deferral and Variance Account Rate Rider Calculation".
</t>
  </si>
  <si>
    <t>Depending on the disposition period, balances may exist in Account 1575 and Account 1576 even if the accounts have been approved for disposition in a previous decision.  Report these account balances in the continuity schedule if this is the case and leave the checkbox "Check to Dispose of Account" in the Total Claim column unchecked.</t>
  </si>
  <si>
    <t xml:space="preserve">The individual sub-accounts as well as the total for all Account 1595 sub-accounts are to agree to the RRR data.  Differences need to be explained. </t>
  </si>
  <si>
    <t xml:space="preserve">For each Account 1595 sub-account, the transfer of the balance approved for disposition into Account 1595 is to be recorded in the "OEB Approved Disposition" column. The recovery/refund is to be recorded in the "Transaction" column. The two are not to be netted together and recorded in one column in the first year.                                                                                                                </t>
  </si>
  <si>
    <t>The audited balance in the account is only to be disposed a year after the recovery/refund period has been completed. Generally, no further transactions would be expected to flow through the account after that. Any vintage year of Account 1595 is only to be disposed once on a final basis. No further dispositions of these accounts are generally expected thereafter, unless justified by the distributor. Select the "Check to dispose of account" checkbox in Total Claims column if the account is requested for disposition.</t>
  </si>
  <si>
    <t>As per the Filing Requirements for 2018 rate applications, request for rate protection on eligible investments are subject to a materiality threshold. If the materiality threshold is met, per the APH March 2015 Guidance, the Direct Benefits portion of Account 1531 should be transferred to rate base.  The Direct Benefits portion of Account 1532 should be included in the DVA continuity schedule to be requested for disposition.  In this continuity schedule, Account 1531 is listed for reference only.  Account 1532 is included in the Group 2 allocation of balances that are used to calculate the rate riders.  Only input the Direct Benefits portion of the account balances in this continuity schedule.</t>
  </si>
  <si>
    <t>Account 1580 RSVA WMS balance inputted into this schedule is to exclude any amounts relating to CBR. CBR amounts are to be inputted into Account 1580, sub-accounts CBR Class A and B separately.  There is no disposition of Account 1580, sub-account CBR Class A, accounting guidance for this sub-account is to be followed. If a balance exists for Account 1580, sub-account CBR Class A as at Dec. 31, 2016, the balance must be explained.</t>
  </si>
  <si>
    <t>Account 1557 is to be recovered in a manner similar to the Smart Meter accounts.  Distributors should request for disposition upon completion of the MIST meter deployment.  A prudence review and disposition should be done in the application, outside of this continuity schedule.</t>
  </si>
  <si>
    <t>Input the LRAMVA balance in the continuity schedule as calculated from the LRAMVA model.  The associated rate riders will be calculated in the DVA continuity schedule.</t>
  </si>
  <si>
    <t>Effective May 23, 2017, per the OEB’s letter titled Guidance on Disposition of Accounts 1588 and 1589, applicants must reflect RPP Settlement true-up claims pertaining to the period that is being requested for disposition in Accounts 1588 and 1589 .  This is to include true ups that impact the GA as well. The amount requested for disposition starts with the audited account balance. If the audited account balance does not reflect the true-up claims for that year, the impacts of the true-up claims are to be shown in the Adjustment column in that year. Note that this true-up claim will need to be reversed in the amount requested for disposition in the following year. However, if the RPP Settlement true-up claim was not reflected at the end of the last year of the account balance that was previously disposed, then no adjustment would have to be made in the first year at the beginning of the current period being requested for disposition. This way the adjustment is appropriately captured in the last year of the previously disposed period and the first year of the current period requested for disposition.</t>
  </si>
  <si>
    <t xml:space="preserve">Note that if a distributor has any balance in Account 1589 that pertains to Class A, this must be excluded from the balance requested for disposition.  </t>
  </si>
  <si>
    <r>
      <t xml:space="preserve">Deferral accounts related to Smart Meter deployment are not to be recovered/refunded through the Deferral and Variance Account rate rider. For details on how to dispose of balances in Smart Meter accounts see the OEB's  Guideline: Smart Meter Disposition and Cost Recovery (G-2011-0001)
</t>
    </r>
    <r>
      <rPr>
        <b/>
        <sz val="10"/>
        <color rgb="FFFF0000"/>
        <rFont val="Arial"/>
        <family val="2"/>
      </rPr>
      <t>The Stranded meters were approved for clearing by OEB as of FY 2016. The balances are cleared in the account 1555 ( Stranded meter accounts). there is no claim balances to this account as of Dec 2017. The balance left in the account is the remaining recoveries.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</si>
</sst>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_ ;[Red]\-#,##0\ "/>
    <numFmt numFmtId="168" formatCode="_-* #,##0_-;\-* #,##0_-;_-* &quot;-&quot;??_-;_-@_-"/>
    <numFmt numFmtId="169" formatCode="0.0%"/>
    <numFmt numFmtId="170" formatCode="_-* #,##0_-;\-\ #,##0_-;_-* &quot;-&quot;_-;_-@_-"/>
    <numFmt numFmtId="171" formatCode="_-#,##0.00_-;\-\ #,##0.00_-;_-* &quot;-&quot;_-;_-@_-"/>
    <numFmt numFmtId="172" formatCode="_(&quot;$&quot;* #,##0_);_(&quot;$&quot;* \(#,##0\);_(&quot;$&quot;* &quot;-&quot;??_);_(@_)"/>
    <numFmt numFmtId="173" formatCode="_-#,##0_-;\-\ #,##0_-;_-* &quot;-&quot;&quot;¹&quot;_-;_-@_-&quot;¹&quot;"/>
    <numFmt numFmtId="174" formatCode="#,##0;[Red]\(#,##0\)"/>
    <numFmt numFmtId="175" formatCode="_-&quot;$&quot;* #,##0_-;\-&quot;$&quot;* #,##0_-;_-&quot;$&quot;* &quot;-&quot;??_-;_-@_-"/>
    <numFmt numFmtId="176" formatCode="0.0000%"/>
    <numFmt numFmtId="177" formatCode="_ #,##0;[Red]\(#,##0\)"/>
    <numFmt numFmtId="178" formatCode="&quot;$&quot;#,##0.0000_);[Red]\(&quot;$&quot;#,##0.0000\)"/>
    <numFmt numFmtId="179" formatCode="_ #,##0.0000;[Red]\(#,##0.0000\)"/>
    <numFmt numFmtId="180" formatCode="_-* #,##0.0000_-;\-* #,##0.0000_-;_-* &quot;-&quot;??_-;_-@_-"/>
    <numFmt numFmtId="181" formatCode="_-* #,##0.00000_-;\-* #,##0.00000_-;_-* &quot;-&quot;??_-;_-@_-"/>
    <numFmt numFmtId="182" formatCode="_-* #,##0.000000_-;\-* #,##0.000000_-;_-* &quot;-&quot;??_-;_-@_-"/>
    <numFmt numFmtId="183" formatCode="_-* #,##0.0000000_-;\-* #,##0.0000000_-;_-* &quot;-&quot;??_-;_-@_-"/>
    <numFmt numFmtId="184" formatCode="_-* #,##0.000000_-;\-* #,##0.000000_-;_-* &quot;-&quot;??????_-;_-@_-"/>
    <numFmt numFmtId="185" formatCode="_ #,##0.00000;[Red]\(#,##0.00000\)"/>
    <numFmt numFmtId="186" formatCode="_-* #,##0.00000_-;\-* #,##0.00000_-;_-* &quot;-&quot;?????_-;_-@_-"/>
    <numFmt numFmtId="187" formatCode="_-&quot;$&quot;* #,##0.0000_-;\-&quot;$&quot;* #,##0.0000_-;_-&quot;$&quot;* &quot;-&quot;????_-;_-@_-"/>
    <numFmt numFmtId="188" formatCode="_-&quot;$&quot;* #,##0.00000_-;\-&quot;$&quot;* #,##0.00000_-;_-&quot;$&quot;* &quot;-&quot;?????_-;_-@_-"/>
    <numFmt numFmtId="189" formatCode="&quot;$&quot;#,##0.00;[Red]\(&quot;$&quot;#,##0.00\)"/>
    <numFmt numFmtId="190" formatCode="&quot;$&quot;#,##0.0000;[Red]&quot;$&quot;#,##0.0000"/>
    <numFmt numFmtId="191" formatCode="_-* #,##0.0000000000_-;\-* #,##0.0000000000_-;_-* &quot;-&quot;??_-;_-@_-"/>
    <numFmt numFmtId="192" formatCode="_-&quot;$&quot;* #,##0.0000_-;\-&quot;$&quot;* #,##0.0000_-;_-&quot;$&quot;* &quot;-&quot;??_-;_-@_-"/>
    <numFmt numFmtId="193" formatCode="_-#,##0_-;\-\ #,##0_-;_-* &quot;-&quot;_-;_-@_-"/>
  </numFmts>
  <fonts count="82" x14ac:knownFonts="1">
    <font>
      <sz val="10"/>
      <name val="Arial"/>
    </font>
    <font>
      <sz val="11"/>
      <color theme="1"/>
      <name val="Calibri"/>
      <family val="2"/>
      <scheme val="minor"/>
    </font>
    <font>
      <sz val="11"/>
      <color theme="1"/>
      <name val="Calibri"/>
      <family val="2"/>
      <scheme val="minor"/>
    </font>
    <font>
      <sz val="8"/>
      <color rgb="FF000000"/>
      <name val="Tahoma"/>
      <family val="2"/>
    </font>
    <font>
      <sz val="10"/>
      <color theme="0"/>
      <name val="Arial"/>
      <family val="2"/>
    </font>
    <font>
      <sz val="10"/>
      <name val="Arial"/>
      <family val="2"/>
    </font>
    <font>
      <b/>
      <sz val="12"/>
      <name val="Arial"/>
      <family val="2"/>
    </font>
    <font>
      <vertAlign val="superscript"/>
      <sz val="10"/>
      <name val="Arial"/>
      <family val="2"/>
    </font>
    <font>
      <b/>
      <sz val="10"/>
      <name val="Book Antiqua"/>
      <family val="1"/>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10"/>
      <name val="Arial"/>
      <family val="2"/>
    </font>
    <font>
      <b/>
      <sz val="11"/>
      <color indexed="12"/>
      <name val="Arial"/>
      <family val="2"/>
    </font>
    <font>
      <b/>
      <vertAlign val="superscript"/>
      <sz val="11"/>
      <color indexed="12"/>
      <name val="Arial"/>
      <family val="2"/>
    </font>
    <font>
      <b/>
      <sz val="9"/>
      <color indexed="81"/>
      <name val="Tahoma"/>
      <family val="2"/>
    </font>
    <font>
      <sz val="9"/>
      <color indexed="81"/>
      <name val="Tahoma"/>
      <family val="2"/>
    </font>
    <font>
      <b/>
      <sz val="10"/>
      <color indexed="10"/>
      <name val="Arial"/>
      <family val="2"/>
    </font>
    <font>
      <i/>
      <sz val="9"/>
      <name val="Arial"/>
      <family val="2"/>
    </font>
    <font>
      <sz val="11"/>
      <color rgb="FFFF0000"/>
      <name val="Calibri"/>
      <family val="2"/>
      <scheme val="minor"/>
    </font>
    <font>
      <b/>
      <sz val="11"/>
      <color theme="1"/>
      <name val="Calibri"/>
      <family val="2"/>
      <scheme val="minor"/>
    </font>
    <font>
      <sz val="10"/>
      <color theme="1"/>
      <name val="Arial"/>
      <family val="2"/>
    </font>
    <font>
      <b/>
      <sz val="10"/>
      <color theme="1"/>
      <name val="Arial"/>
      <family val="2"/>
    </font>
    <font>
      <b/>
      <sz val="28"/>
      <color theme="1"/>
      <name val="Calibri"/>
      <family val="2"/>
      <scheme val="minor"/>
    </font>
    <font>
      <sz val="12"/>
      <name val="Calibri"/>
      <family val="2"/>
      <scheme val="minor"/>
    </font>
    <font>
      <b/>
      <sz val="16"/>
      <name val="Calibri"/>
      <family val="2"/>
      <scheme val="minor"/>
    </font>
    <font>
      <sz val="16"/>
      <name val="Calibri"/>
      <family val="2"/>
      <scheme val="minor"/>
    </font>
    <font>
      <b/>
      <sz val="11"/>
      <name val="Calibri"/>
      <family val="2"/>
      <scheme val="minor"/>
    </font>
    <font>
      <sz val="11"/>
      <name val="Calibri"/>
      <family val="2"/>
      <scheme val="minor"/>
    </font>
    <font>
      <i/>
      <sz val="12"/>
      <name val="Calibri"/>
      <family val="2"/>
      <scheme val="minor"/>
    </font>
    <font>
      <b/>
      <sz val="12"/>
      <name val="Calibri"/>
      <family val="2"/>
      <scheme val="minor"/>
    </font>
    <font>
      <b/>
      <sz val="14"/>
      <name val="Calibri"/>
      <family val="2"/>
      <scheme val="minor"/>
    </font>
    <font>
      <sz val="14"/>
      <name val="Calibri"/>
      <family val="2"/>
      <scheme val="minor"/>
    </font>
    <font>
      <sz val="10"/>
      <color theme="1"/>
      <name val="Calibri"/>
      <family val="2"/>
      <scheme val="minor"/>
    </font>
    <font>
      <b/>
      <sz val="8"/>
      <color rgb="FFFF0000"/>
      <name val="Arial"/>
      <family val="2"/>
    </font>
    <font>
      <b/>
      <sz val="10"/>
      <color rgb="FFFF0000"/>
      <name val="Arial"/>
      <family val="2"/>
    </font>
    <font>
      <b/>
      <vertAlign val="superscript"/>
      <sz val="10"/>
      <name val="Arial"/>
      <family val="2"/>
    </font>
    <font>
      <b/>
      <vertAlign val="superscript"/>
      <sz val="14"/>
      <name val="Arial"/>
      <family val="2"/>
    </font>
    <font>
      <b/>
      <sz val="8.5"/>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sz val="11"/>
      <color theme="1"/>
      <name val="Arial"/>
      <family val="2"/>
    </font>
    <font>
      <b/>
      <sz val="10"/>
      <name val="Arial Narrow"/>
      <family val="2"/>
    </font>
    <font>
      <sz val="10"/>
      <name val="Arial Narrow"/>
      <family val="2"/>
    </font>
    <font>
      <vertAlign val="superscript"/>
      <sz val="11"/>
      <color theme="0" tint="-0.499984740745262"/>
      <name val="Calibri"/>
      <family val="2"/>
      <scheme val="minor"/>
    </font>
    <font>
      <sz val="10"/>
      <color theme="0" tint="-0.499984740745262"/>
      <name val="Arial"/>
      <family val="2"/>
    </font>
    <font>
      <sz val="11"/>
      <color theme="0" tint="-0.499984740745262"/>
      <name val="Calibri"/>
      <family val="2"/>
      <scheme val="minor"/>
    </font>
    <font>
      <vertAlign val="superscript"/>
      <sz val="10"/>
      <color theme="0" tint="-0.499984740745262"/>
      <name val="Arial"/>
      <family val="2"/>
    </font>
    <font>
      <b/>
      <sz val="10"/>
      <color theme="0" tint="-0.499984740745262"/>
      <name val="Arial"/>
      <family val="2"/>
    </font>
    <font>
      <b/>
      <sz val="10"/>
      <color theme="0" tint="-0.34998626667073579"/>
      <name val="Arial"/>
      <family val="2"/>
    </font>
    <font>
      <sz val="10"/>
      <color theme="0" tint="-0.34998626667073579"/>
      <name val="Arial"/>
      <family val="2"/>
    </font>
    <font>
      <b/>
      <sz val="12"/>
      <color theme="1"/>
      <name val="Arial"/>
      <family val="2"/>
    </font>
    <font>
      <sz val="12"/>
      <color theme="1"/>
      <name val="Arial"/>
      <family val="2"/>
    </font>
    <font>
      <b/>
      <sz val="11"/>
      <color theme="1"/>
      <name val="Arial"/>
      <family val="2"/>
    </font>
    <font>
      <sz val="11"/>
      <color rgb="FFFF0000"/>
      <name val="Arial"/>
      <family val="2"/>
    </font>
    <font>
      <sz val="11"/>
      <color theme="0"/>
      <name val="Arial"/>
      <family val="2"/>
    </font>
    <font>
      <sz val="11"/>
      <color theme="0" tint="-0.499984740745262"/>
      <name val="Arial"/>
      <family val="2"/>
    </font>
    <font>
      <b/>
      <sz val="11"/>
      <color theme="0" tint="-0.34998626667073579"/>
      <name val="Calibri"/>
      <family val="2"/>
      <scheme val="minor"/>
    </font>
    <font>
      <b/>
      <sz val="11"/>
      <color rgb="FFFF0000"/>
      <name val="Calibri"/>
      <family val="2"/>
      <scheme val="minor"/>
    </font>
    <font>
      <sz val="11"/>
      <color theme="0" tint="-0.249977111117893"/>
      <name val="Calibri"/>
      <family val="2"/>
      <scheme val="minor"/>
    </font>
    <font>
      <sz val="12"/>
      <name val="Arial"/>
      <family val="2"/>
    </font>
    <font>
      <b/>
      <sz val="14"/>
      <color theme="1"/>
      <name val="Calibri"/>
      <family val="2"/>
      <scheme val="minor"/>
    </font>
    <font>
      <b/>
      <sz val="14"/>
      <name val="Arial"/>
      <family val="2"/>
    </font>
    <font>
      <b/>
      <sz val="8"/>
      <name val="Arial"/>
      <family val="2"/>
    </font>
    <font>
      <u/>
      <sz val="11"/>
      <color theme="1"/>
      <name val="Calibri"/>
      <family val="2"/>
      <scheme val="minor"/>
    </font>
    <font>
      <i/>
      <sz val="8"/>
      <color rgb="FFFF0000"/>
      <name val="Arial"/>
      <family val="2"/>
    </font>
    <font>
      <b/>
      <sz val="16"/>
      <name val="Arial"/>
      <family val="2"/>
    </font>
    <font>
      <sz val="10"/>
      <color rgb="FFFF0000"/>
      <name val="Arial"/>
      <family val="2"/>
    </font>
    <font>
      <b/>
      <vertAlign val="superscript"/>
      <sz val="11"/>
      <name val="Arial"/>
      <family val="2"/>
    </font>
    <font>
      <b/>
      <i/>
      <sz val="9"/>
      <name val="Arial"/>
      <family val="2"/>
    </font>
    <font>
      <sz val="11"/>
      <name val="Calibri"/>
      <family val="2"/>
    </font>
    <font>
      <vertAlign val="superscript"/>
      <sz val="11"/>
      <name val="Calibri"/>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s>
  <borders count="7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auto="1"/>
      </left>
      <right/>
      <top style="medium">
        <color indexed="12"/>
      </top>
      <bottom/>
      <diagonal/>
    </border>
    <border>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auto="1"/>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medium">
        <color indexed="64"/>
      </right>
      <top/>
      <bottom style="medium">
        <color auto="1"/>
      </bottom>
      <diagonal/>
    </border>
    <border>
      <left style="medium">
        <color indexed="64"/>
      </left>
      <right style="medium">
        <color indexed="9"/>
      </right>
      <top style="medium">
        <color indexed="9"/>
      </top>
      <bottom/>
      <diagonal/>
    </border>
    <border>
      <left/>
      <right style="medium">
        <color indexed="9"/>
      </right>
      <top style="medium">
        <color indexed="9"/>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9"/>
      </left>
      <right style="medium">
        <color indexed="9"/>
      </right>
      <top/>
      <bottom/>
      <diagonal/>
    </border>
    <border>
      <left style="medium">
        <color indexed="64"/>
      </left>
      <right style="medium">
        <color indexed="9"/>
      </right>
      <top/>
      <bottom/>
      <diagonal/>
    </border>
    <border>
      <left style="medium">
        <color indexed="64"/>
      </left>
      <right style="medium">
        <color indexed="64"/>
      </right>
      <top style="medium">
        <color indexed="1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medium">
        <color auto="1"/>
      </bottom>
      <diagonal/>
    </border>
    <border>
      <left/>
      <right style="medium">
        <color indexed="64"/>
      </right>
      <top/>
      <bottom style="medium">
        <color auto="1"/>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9"/>
      </right>
      <top style="medium">
        <color indexed="9"/>
      </top>
      <bottom style="medium">
        <color indexed="9"/>
      </bottom>
      <diagonal/>
    </border>
    <border>
      <left style="thin">
        <color indexed="64"/>
      </left>
      <right style="thin">
        <color theme="1"/>
      </right>
      <top/>
      <bottom/>
      <diagonal/>
    </border>
    <border>
      <left style="thin">
        <color theme="1"/>
      </left>
      <right style="thin">
        <color indexed="64"/>
      </right>
      <top/>
      <bottom/>
      <diagonal/>
    </border>
  </borders>
  <cellStyleXfs count="76">
    <xf numFmtId="0" fontId="0"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5" fillId="0" borderId="0"/>
    <xf numFmtId="0" fontId="5" fillId="0" borderId="0"/>
    <xf numFmtId="0" fontId="5" fillId="0" borderId="0"/>
  </cellStyleXfs>
  <cellXfs count="930">
    <xf numFmtId="0" fontId="0" fillId="0" borderId="0" xfId="0"/>
    <xf numFmtId="0" fontId="0" fillId="0" borderId="0" xfId="0" applyProtection="1"/>
    <xf numFmtId="8" fontId="0" fillId="0" borderId="0" xfId="0" applyNumberFormat="1" applyProtection="1"/>
    <xf numFmtId="167" fontId="4" fillId="0" borderId="0" xfId="0" applyNumberFormat="1" applyFont="1" applyProtection="1">
      <protection locked="0"/>
    </xf>
    <xf numFmtId="8" fontId="0" fillId="0" borderId="0" xfId="0" applyNumberFormat="1" applyProtection="1">
      <protection locked="0"/>
    </xf>
    <xf numFmtId="0" fontId="4" fillId="0" borderId="0" xfId="0" applyFont="1" applyProtection="1">
      <protection locked="0"/>
    </xf>
    <xf numFmtId="168" fontId="7" fillId="0" borderId="0" xfId="1" applyNumberFormat="1" applyFont="1" applyProtection="1"/>
    <xf numFmtId="0" fontId="8" fillId="0" borderId="0" xfId="0" applyFont="1" applyProtection="1"/>
    <xf numFmtId="8" fontId="0" fillId="0" borderId="0" xfId="0" applyNumberFormat="1" applyFill="1" applyProtection="1"/>
    <xf numFmtId="8" fontId="5" fillId="0" borderId="0" xfId="0" applyNumberFormat="1" applyFont="1" applyProtection="1"/>
    <xf numFmtId="8" fontId="5" fillId="0" borderId="0" xfId="0" applyNumberFormat="1" applyFont="1" applyProtection="1">
      <protection locked="0"/>
    </xf>
    <xf numFmtId="0" fontId="0" fillId="0" borderId="0" xfId="0" applyNumberFormat="1" applyProtection="1"/>
    <xf numFmtId="0" fontId="9" fillId="0" borderId="0" xfId="0" applyNumberFormat="1" applyFont="1" applyFill="1" applyProtection="1"/>
    <xf numFmtId="0" fontId="10" fillId="0" borderId="0" xfId="0" applyNumberFormat="1" applyFont="1" applyAlignment="1" applyProtection="1">
      <alignment wrapText="1"/>
    </xf>
    <xf numFmtId="0" fontId="12" fillId="0" borderId="4" xfId="0" applyNumberFormat="1" applyFont="1" applyBorder="1" applyAlignment="1" applyProtection="1">
      <alignment horizontal="center"/>
    </xf>
    <xf numFmtId="0" fontId="12" fillId="0" borderId="3" xfId="0" applyNumberFormat="1" applyFont="1" applyBorder="1" applyAlignment="1" applyProtection="1"/>
    <xf numFmtId="0" fontId="13" fillId="0" borderId="0" xfId="0" applyFont="1" applyAlignment="1" applyProtection="1">
      <alignment vertical="center"/>
    </xf>
    <xf numFmtId="0" fontId="4" fillId="0" borderId="0" xfId="0" applyFont="1" applyFill="1" applyProtection="1"/>
    <xf numFmtId="0" fontId="15" fillId="0" borderId="5" xfId="0" applyFont="1" applyBorder="1" applyAlignment="1" applyProtection="1">
      <alignment vertical="center"/>
    </xf>
    <xf numFmtId="0" fontId="16" fillId="0" borderId="6" xfId="0" applyFont="1" applyBorder="1" applyProtection="1"/>
    <xf numFmtId="6" fontId="16" fillId="0" borderId="16" xfId="0" applyNumberFormat="1" applyFont="1" applyBorder="1" applyProtection="1"/>
    <xf numFmtId="6" fontId="16" fillId="0" borderId="0" xfId="0" applyNumberFormat="1" applyFont="1" applyBorder="1" applyProtection="1"/>
    <xf numFmtId="6" fontId="0" fillId="0" borderId="0" xfId="0" applyNumberFormat="1" applyBorder="1" applyAlignment="1" applyProtection="1">
      <alignment wrapText="1"/>
    </xf>
    <xf numFmtId="6" fontId="10" fillId="0" borderId="10" xfId="0" applyNumberFormat="1" applyFont="1" applyBorder="1" applyAlignment="1" applyProtection="1">
      <alignment horizontal="center" vertical="center" wrapText="1"/>
    </xf>
    <xf numFmtId="6" fontId="16" fillId="0" borderId="9" xfId="0" applyNumberFormat="1" applyFont="1" applyBorder="1" applyProtection="1"/>
    <xf numFmtId="6" fontId="16" fillId="0" borderId="0" xfId="0" applyNumberFormat="1" applyFont="1" applyFill="1" applyBorder="1" applyProtection="1"/>
    <xf numFmtId="6" fontId="0" fillId="0" borderId="16" xfId="0" applyNumberFormat="1" applyBorder="1" applyAlignment="1" applyProtection="1">
      <alignment wrapText="1"/>
    </xf>
    <xf numFmtId="6" fontId="0" fillId="0" borderId="17" xfId="0" applyNumberFormat="1" applyBorder="1" applyAlignment="1" applyProtection="1">
      <alignment wrapText="1"/>
    </xf>
    <xf numFmtId="6" fontId="0" fillId="0" borderId="18" xfId="0" applyNumberFormat="1" applyBorder="1" applyAlignment="1" applyProtection="1">
      <alignment wrapText="1"/>
    </xf>
    <xf numFmtId="6" fontId="0" fillId="0" borderId="0" xfId="0" applyNumberFormat="1" applyBorder="1" applyProtection="1"/>
    <xf numFmtId="8" fontId="0" fillId="0" borderId="10" xfId="0" applyNumberFormat="1" applyBorder="1" applyProtection="1"/>
    <xf numFmtId="6" fontId="0" fillId="0" borderId="11" xfId="0" applyNumberFormat="1" applyBorder="1" applyProtection="1"/>
    <xf numFmtId="6" fontId="0" fillId="0" borderId="18" xfId="0" applyNumberFormat="1" applyBorder="1" applyProtection="1"/>
    <xf numFmtId="6" fontId="0" fillId="0" borderId="0" xfId="0" applyNumberFormat="1" applyProtection="1"/>
    <xf numFmtId="0" fontId="16" fillId="0" borderId="9" xfId="0" applyFont="1" applyBorder="1" applyProtection="1"/>
    <xf numFmtId="0" fontId="16" fillId="0" borderId="10" xfId="0" applyFont="1" applyBorder="1" applyAlignment="1" applyProtection="1">
      <alignment horizontal="center"/>
    </xf>
    <xf numFmtId="6" fontId="16" fillId="2" borderId="0" xfId="3" applyNumberFormat="1" applyFont="1" applyFill="1" applyBorder="1" applyProtection="1">
      <protection locked="0"/>
    </xf>
    <xf numFmtId="6" fontId="16" fillId="2" borderId="19" xfId="0" applyNumberFormat="1" applyFont="1" applyFill="1" applyBorder="1" applyProtection="1">
      <protection locked="0"/>
    </xf>
    <xf numFmtId="6" fontId="16" fillId="2" borderId="20" xfId="0" applyNumberFormat="1" applyFont="1" applyFill="1" applyBorder="1" applyProtection="1">
      <protection locked="0"/>
    </xf>
    <xf numFmtId="6" fontId="16" fillId="2" borderId="20" xfId="4" applyNumberFormat="1" applyFont="1" applyFill="1" applyBorder="1" applyProtection="1">
      <protection locked="0"/>
    </xf>
    <xf numFmtId="6" fontId="16" fillId="2" borderId="20" xfId="5" applyNumberFormat="1" applyFont="1" applyFill="1" applyBorder="1" applyProtection="1">
      <protection locked="0"/>
    </xf>
    <xf numFmtId="6" fontId="16" fillId="0" borderId="10" xfId="0" applyNumberFormat="1" applyFont="1" applyFill="1" applyBorder="1" applyProtection="1"/>
    <xf numFmtId="6" fontId="16" fillId="3" borderId="21" xfId="0" applyNumberFormat="1" applyFont="1" applyFill="1" applyBorder="1" applyProtection="1"/>
    <xf numFmtId="6" fontId="16" fillId="3" borderId="20" xfId="0" applyNumberFormat="1" applyFont="1" applyFill="1" applyBorder="1" applyProtection="1"/>
    <xf numFmtId="6" fontId="16" fillId="2" borderId="22" xfId="0" applyNumberFormat="1" applyFont="1" applyFill="1" applyBorder="1" applyProtection="1">
      <protection locked="0"/>
    </xf>
    <xf numFmtId="6" fontId="16" fillId="3" borderId="23" xfId="0" applyNumberFormat="1" applyFont="1" applyFill="1" applyBorder="1" applyProtection="1"/>
    <xf numFmtId="6" fontId="16" fillId="0" borderId="20" xfId="0" applyNumberFormat="1" applyFont="1" applyFill="1" applyBorder="1" applyProtection="1">
      <protection locked="0"/>
    </xf>
    <xf numFmtId="6" fontId="16" fillId="2" borderId="24" xfId="0" applyNumberFormat="1" applyFont="1" applyFill="1" applyBorder="1" applyProtection="1">
      <protection locked="0"/>
    </xf>
    <xf numFmtId="6" fontId="0" fillId="0" borderId="10" xfId="0" applyNumberFormat="1" applyBorder="1" applyProtection="1"/>
    <xf numFmtId="6" fontId="16" fillId="0" borderId="25" xfId="6" applyNumberFormat="1" applyFont="1" applyFill="1" applyBorder="1" applyProtection="1">
      <protection locked="0"/>
    </xf>
    <xf numFmtId="6" fontId="16" fillId="2" borderId="26" xfId="0" applyNumberFormat="1" applyFont="1" applyFill="1" applyBorder="1" applyProtection="1">
      <protection locked="0"/>
    </xf>
    <xf numFmtId="6" fontId="16" fillId="0" borderId="27" xfId="7" applyNumberFormat="1" applyFont="1" applyFill="1" applyBorder="1" applyProtection="1"/>
    <xf numFmtId="6" fontId="16" fillId="2" borderId="27" xfId="0" applyNumberFormat="1" applyFont="1" applyFill="1" applyBorder="1" applyProtection="1">
      <protection locked="0"/>
    </xf>
    <xf numFmtId="0" fontId="16" fillId="0" borderId="9" xfId="0" applyFont="1" applyBorder="1" applyAlignment="1" applyProtection="1"/>
    <xf numFmtId="6" fontId="16" fillId="2" borderId="28" xfId="6" applyNumberFormat="1" applyFont="1" applyFill="1" applyBorder="1" applyProtection="1">
      <protection locked="0"/>
    </xf>
    <xf numFmtId="6" fontId="16" fillId="2" borderId="20" xfId="3" applyNumberFormat="1" applyFont="1" applyFill="1" applyBorder="1" applyProtection="1">
      <protection locked="0"/>
    </xf>
    <xf numFmtId="6" fontId="16" fillId="2" borderId="20" xfId="8" applyNumberFormat="1" applyFont="1" applyFill="1" applyBorder="1" applyProtection="1">
      <protection locked="0"/>
    </xf>
    <xf numFmtId="6" fontId="16" fillId="2" borderId="20" xfId="9" applyNumberFormat="1" applyFont="1" applyFill="1" applyBorder="1" applyProtection="1">
      <protection locked="0"/>
    </xf>
    <xf numFmtId="6" fontId="5" fillId="0" borderId="0" xfId="0" applyNumberFormat="1" applyFont="1" applyProtection="1"/>
    <xf numFmtId="6" fontId="16" fillId="0" borderId="27" xfId="7" applyNumberFormat="1" applyFont="1" applyFill="1" applyBorder="1" applyProtection="1">
      <protection locked="0"/>
    </xf>
    <xf numFmtId="0" fontId="5" fillId="0" borderId="0" xfId="0" applyFont="1" applyProtection="1"/>
    <xf numFmtId="0" fontId="0" fillId="0" borderId="0" xfId="0" applyProtection="1">
      <protection locked="0"/>
    </xf>
    <xf numFmtId="6" fontId="0" fillId="0" borderId="0" xfId="0" applyNumberFormat="1" applyProtection="1">
      <protection locked="0"/>
    </xf>
    <xf numFmtId="6" fontId="16" fillId="2" borderId="20" xfId="10" applyNumberFormat="1" applyFont="1" applyFill="1" applyBorder="1" applyProtection="1">
      <protection locked="0"/>
    </xf>
    <xf numFmtId="6" fontId="16" fillId="2" borderId="28" xfId="0" applyNumberFormat="1" applyFont="1" applyFill="1" applyBorder="1" applyProtection="1">
      <protection locked="0"/>
    </xf>
    <xf numFmtId="6" fontId="16" fillId="2" borderId="20" xfId="11" applyNumberFormat="1" applyFont="1" applyFill="1" applyBorder="1" applyProtection="1">
      <protection locked="0"/>
    </xf>
    <xf numFmtId="6" fontId="16" fillId="2" borderId="20" xfId="12" applyNumberFormat="1" applyFont="1" applyFill="1" applyBorder="1" applyProtection="1">
      <protection locked="0"/>
    </xf>
    <xf numFmtId="6" fontId="16" fillId="2" borderId="20" xfId="13" applyNumberFormat="1" applyFont="1" applyFill="1" applyBorder="1" applyProtection="1">
      <protection locked="0"/>
    </xf>
    <xf numFmtId="6" fontId="16" fillId="2" borderId="20" xfId="14" applyNumberFormat="1" applyFont="1" applyFill="1" applyBorder="1" applyProtection="1">
      <protection locked="0"/>
    </xf>
    <xf numFmtId="0" fontId="16" fillId="0" borderId="9" xfId="0" applyFont="1" applyBorder="1" applyAlignment="1" applyProtection="1">
      <alignment horizontal="left"/>
    </xf>
    <xf numFmtId="6" fontId="16" fillId="2" borderId="20" xfId="15" applyNumberFormat="1" applyFont="1" applyFill="1" applyBorder="1" applyProtection="1">
      <protection locked="0"/>
    </xf>
    <xf numFmtId="0" fontId="16" fillId="0" borderId="9" xfId="16" applyFont="1" applyBorder="1" applyAlignment="1" applyProtection="1">
      <alignment horizontal="left" wrapText="1"/>
    </xf>
    <xf numFmtId="0" fontId="16" fillId="0" borderId="10" xfId="0" applyFont="1" applyBorder="1" applyAlignment="1" applyProtection="1">
      <alignment horizontal="center" vertical="top"/>
    </xf>
    <xf numFmtId="8" fontId="5" fillId="0" borderId="10" xfId="0" applyNumberFormat="1" applyFont="1" applyBorder="1" applyProtection="1"/>
    <xf numFmtId="0" fontId="0" fillId="0" borderId="0" xfId="0" applyFill="1" applyProtection="1"/>
    <xf numFmtId="0" fontId="18" fillId="0" borderId="9" xfId="0" applyFont="1" applyFill="1" applyBorder="1" applyAlignment="1" applyProtection="1">
      <alignment horizontal="left"/>
    </xf>
    <xf numFmtId="0" fontId="16" fillId="0" borderId="10" xfId="0" applyFont="1" applyFill="1" applyBorder="1" applyAlignment="1" applyProtection="1">
      <alignment horizontal="center"/>
    </xf>
    <xf numFmtId="6" fontId="16" fillId="0" borderId="9" xfId="0" applyNumberFormat="1" applyFont="1" applyFill="1" applyBorder="1" applyProtection="1">
      <protection locked="0"/>
    </xf>
    <xf numFmtId="6" fontId="16" fillId="0" borderId="0" xfId="0" applyNumberFormat="1" applyFont="1" applyFill="1" applyBorder="1" applyProtection="1">
      <protection locked="0"/>
    </xf>
    <xf numFmtId="6" fontId="16" fillId="0" borderId="9" xfId="0" applyNumberFormat="1" applyFont="1" applyFill="1" applyBorder="1" applyProtection="1"/>
    <xf numFmtId="8" fontId="0" fillId="0" borderId="10" xfId="0" applyNumberFormat="1" applyFill="1" applyBorder="1" applyProtection="1"/>
    <xf numFmtId="6" fontId="16" fillId="0" borderId="11" xfId="0" applyNumberFormat="1" applyFont="1" applyFill="1" applyBorder="1" applyProtection="1">
      <protection locked="0"/>
    </xf>
    <xf numFmtId="6" fontId="0" fillId="0" borderId="10" xfId="0" applyNumberFormat="1" applyFill="1" applyBorder="1" applyProtection="1"/>
    <xf numFmtId="6" fontId="0" fillId="0" borderId="0" xfId="0" applyNumberFormat="1" applyFill="1" applyProtection="1"/>
    <xf numFmtId="6" fontId="0" fillId="0" borderId="0" xfId="0" applyNumberFormat="1" applyFill="1" applyProtection="1">
      <protection locked="0"/>
    </xf>
    <xf numFmtId="0" fontId="16" fillId="0" borderId="10" xfId="0" applyFont="1" applyBorder="1" applyProtection="1"/>
    <xf numFmtId="6" fontId="0" fillId="0" borderId="0" xfId="0" applyNumberFormat="1" applyFill="1" applyBorder="1" applyProtection="1"/>
    <xf numFmtId="0" fontId="16" fillId="0" borderId="0" xfId="0" applyFont="1" applyProtection="1"/>
    <xf numFmtId="0" fontId="10" fillId="0" borderId="9" xfId="0" applyFont="1" applyBorder="1" applyAlignment="1" applyProtection="1"/>
    <xf numFmtId="6" fontId="16" fillId="0" borderId="0" xfId="0" applyNumberFormat="1" applyFont="1" applyProtection="1"/>
    <xf numFmtId="6" fontId="16" fillId="0" borderId="0" xfId="0" applyNumberFormat="1" applyFont="1" applyProtection="1">
      <protection locked="0"/>
    </xf>
    <xf numFmtId="0" fontId="10" fillId="0" borderId="10" xfId="0" applyFont="1" applyBorder="1" applyAlignment="1" applyProtection="1"/>
    <xf numFmtId="8" fontId="16" fillId="0" borderId="0" xfId="0" applyNumberFormat="1" applyFont="1" applyFill="1" applyBorder="1" applyProtection="1"/>
    <xf numFmtId="6" fontId="16" fillId="0" borderId="11" xfId="0" applyNumberFormat="1" applyFont="1" applyFill="1" applyBorder="1" applyProtection="1"/>
    <xf numFmtId="0" fontId="10" fillId="0" borderId="9" xfId="0" applyFont="1" applyBorder="1" applyAlignment="1" applyProtection="1">
      <alignment horizontal="left"/>
    </xf>
    <xf numFmtId="0" fontId="10" fillId="0" borderId="10" xfId="0" applyFont="1" applyBorder="1" applyAlignment="1" applyProtection="1">
      <alignment horizontal="center"/>
    </xf>
    <xf numFmtId="8" fontId="16" fillId="0" borderId="10" xfId="0" applyNumberFormat="1" applyFont="1" applyBorder="1" applyProtection="1"/>
    <xf numFmtId="0" fontId="16" fillId="0" borderId="29" xfId="0" applyFont="1" applyBorder="1" applyProtection="1"/>
    <xf numFmtId="0" fontId="16" fillId="0" borderId="30" xfId="0" applyFont="1" applyBorder="1" applyAlignment="1" applyProtection="1">
      <alignment horizontal="center"/>
    </xf>
    <xf numFmtId="6" fontId="16" fillId="0" borderId="31" xfId="0" applyNumberFormat="1" applyFont="1" applyFill="1" applyBorder="1" applyProtection="1"/>
    <xf numFmtId="6" fontId="16" fillId="0" borderId="32" xfId="0" applyNumberFormat="1" applyFont="1" applyFill="1" applyBorder="1" applyProtection="1"/>
    <xf numFmtId="8" fontId="0" fillId="0" borderId="33" xfId="0" applyNumberFormat="1" applyBorder="1" applyProtection="1"/>
    <xf numFmtId="6" fontId="0" fillId="0" borderId="34" xfId="0" applyNumberFormat="1" applyBorder="1" applyProtection="1"/>
    <xf numFmtId="0" fontId="19" fillId="0" borderId="0" xfId="17" applyFont="1" applyProtection="1"/>
    <xf numFmtId="0" fontId="5" fillId="0" borderId="0" xfId="17"/>
    <xf numFmtId="0" fontId="0" fillId="0" borderId="0" xfId="0" applyAlignment="1" applyProtection="1">
      <alignment vertical="top"/>
    </xf>
    <xf numFmtId="0" fontId="17" fillId="0" borderId="0" xfId="17" applyFont="1" applyAlignment="1" applyProtection="1">
      <alignment vertical="top"/>
    </xf>
    <xf numFmtId="8" fontId="5" fillId="0" borderId="0" xfId="17" applyNumberFormat="1" applyAlignment="1" applyProtection="1">
      <alignment vertical="top"/>
    </xf>
    <xf numFmtId="8" fontId="16" fillId="0" borderId="0" xfId="0" applyNumberFormat="1" applyFont="1" applyFill="1" applyBorder="1" applyAlignment="1" applyProtection="1">
      <alignment horizontal="right" vertical="top"/>
    </xf>
    <xf numFmtId="0" fontId="5" fillId="0" borderId="0" xfId="17" applyFont="1" applyAlignment="1" applyProtection="1">
      <alignment vertical="top" wrapText="1"/>
    </xf>
    <xf numFmtId="8" fontId="0" fillId="0" borderId="0" xfId="0" applyNumberFormat="1" applyFill="1" applyAlignment="1" applyProtection="1">
      <alignment wrapText="1"/>
    </xf>
    <xf numFmtId="0" fontId="16" fillId="0" borderId="7" xfId="0" applyFont="1" applyBorder="1" applyProtection="1"/>
    <xf numFmtId="6" fontId="10" fillId="0" borderId="0" xfId="0" applyNumberFormat="1" applyFont="1" applyBorder="1" applyAlignment="1" applyProtection="1">
      <alignment horizontal="center" vertical="center" wrapText="1"/>
    </xf>
    <xf numFmtId="6" fontId="0" fillId="0" borderId="9" xfId="0" applyNumberFormat="1" applyBorder="1" applyProtection="1"/>
    <xf numFmtId="0" fontId="16" fillId="0" borderId="0" xfId="0" applyFont="1" applyBorder="1" applyAlignment="1" applyProtection="1">
      <alignment horizontal="center"/>
    </xf>
    <xf numFmtId="6" fontId="16" fillId="3" borderId="19" xfId="0" applyNumberFormat="1" applyFont="1" applyFill="1" applyBorder="1" applyProtection="1"/>
    <xf numFmtId="6" fontId="16" fillId="2" borderId="21" xfId="0" applyNumberFormat="1" applyFont="1" applyFill="1" applyBorder="1" applyProtection="1">
      <protection locked="0"/>
    </xf>
    <xf numFmtId="6" fontId="16" fillId="0" borderId="24" xfId="0" applyNumberFormat="1" applyFont="1" applyFill="1" applyBorder="1" applyProtection="1">
      <protection locked="0"/>
    </xf>
    <xf numFmtId="6" fontId="16" fillId="2" borderId="21" xfId="6" applyNumberFormat="1" applyFont="1" applyFill="1" applyBorder="1" applyProtection="1">
      <protection locked="0"/>
    </xf>
    <xf numFmtId="43" fontId="16" fillId="2" borderId="20" xfId="0" applyNumberFormat="1" applyFont="1" applyFill="1" applyBorder="1" applyProtection="1">
      <protection locked="0"/>
    </xf>
    <xf numFmtId="6" fontId="16" fillId="0" borderId="35" xfId="6" applyNumberFormat="1" applyFont="1" applyFill="1" applyBorder="1" applyProtection="1">
      <protection locked="0"/>
    </xf>
    <xf numFmtId="6" fontId="16" fillId="0" borderId="36" xfId="6" applyNumberFormat="1" applyFont="1" applyFill="1" applyBorder="1" applyProtection="1">
      <protection locked="0"/>
    </xf>
    <xf numFmtId="0" fontId="16" fillId="0" borderId="0" xfId="0" applyFont="1" applyBorder="1" applyAlignment="1" applyProtection="1">
      <alignment horizontal="center" vertical="top"/>
    </xf>
    <xf numFmtId="0" fontId="16" fillId="0" borderId="0" xfId="0" applyFont="1" applyFill="1" applyBorder="1" applyAlignment="1" applyProtection="1">
      <alignment horizontal="center"/>
    </xf>
    <xf numFmtId="0" fontId="16" fillId="0" borderId="0" xfId="0" applyFont="1" applyBorder="1" applyProtection="1"/>
    <xf numFmtId="0" fontId="10" fillId="0" borderId="0" xfId="0" applyFont="1" applyBorder="1" applyAlignment="1" applyProtection="1"/>
    <xf numFmtId="8" fontId="16" fillId="0" borderId="10" xfId="0" applyNumberFormat="1" applyFont="1" applyFill="1" applyBorder="1" applyProtection="1"/>
    <xf numFmtId="0" fontId="10" fillId="0" borderId="0" xfId="0" applyFont="1" applyBorder="1" applyAlignment="1" applyProtection="1">
      <alignment horizontal="center"/>
    </xf>
    <xf numFmtId="0" fontId="10" fillId="0" borderId="0" xfId="0" applyFont="1" applyBorder="1" applyAlignment="1" applyProtection="1">
      <alignment horizontal="left"/>
    </xf>
    <xf numFmtId="6" fontId="16" fillId="0" borderId="29" xfId="0" applyNumberFormat="1" applyFont="1" applyFill="1" applyBorder="1" applyProtection="1"/>
    <xf numFmtId="6" fontId="16" fillId="0" borderId="37" xfId="0" applyNumberFormat="1" applyFont="1" applyFill="1" applyBorder="1" applyProtection="1"/>
    <xf numFmtId="6" fontId="16" fillId="0" borderId="30" xfId="0" applyNumberFormat="1" applyFont="1" applyFill="1" applyBorder="1" applyProtection="1"/>
    <xf numFmtId="6" fontId="0" fillId="0" borderId="29" xfId="0" applyNumberFormat="1" applyBorder="1" applyProtection="1"/>
    <xf numFmtId="6" fontId="0" fillId="0" borderId="37" xfId="0" applyNumberFormat="1" applyBorder="1" applyProtection="1"/>
    <xf numFmtId="6" fontId="0" fillId="0" borderId="37" xfId="0" applyNumberFormat="1" applyFill="1" applyBorder="1" applyProtection="1"/>
    <xf numFmtId="8" fontId="0" fillId="0" borderId="30" xfId="0" applyNumberFormat="1" applyBorder="1" applyProtection="1"/>
    <xf numFmtId="6" fontId="0" fillId="0" borderId="38" xfId="0" applyNumberFormat="1" applyBorder="1" applyProtection="1"/>
    <xf numFmtId="6" fontId="0" fillId="0" borderId="30" xfId="0" applyNumberFormat="1" applyBorder="1" applyProtection="1"/>
    <xf numFmtId="6" fontId="16" fillId="2" borderId="20" xfId="18" applyNumberFormat="1" applyFont="1" applyFill="1" applyBorder="1" applyProtection="1">
      <protection locked="0"/>
    </xf>
    <xf numFmtId="6" fontId="16" fillId="3" borderId="28" xfId="0" applyNumberFormat="1" applyFont="1" applyFill="1" applyBorder="1" applyProtection="1"/>
    <xf numFmtId="6" fontId="16" fillId="2" borderId="20" xfId="19" applyNumberFormat="1" applyFont="1" applyFill="1" applyBorder="1" applyProtection="1">
      <protection locked="0"/>
    </xf>
    <xf numFmtId="6" fontId="16" fillId="2" borderId="20" xfId="20" applyNumberFormat="1" applyFont="1" applyFill="1" applyBorder="1" applyProtection="1">
      <protection locked="0"/>
    </xf>
    <xf numFmtId="0" fontId="16" fillId="0" borderId="9" xfId="0" applyFont="1" applyBorder="1" applyAlignment="1" applyProtection="1">
      <alignment wrapText="1"/>
    </xf>
    <xf numFmtId="6" fontId="16" fillId="2" borderId="27" xfId="7" applyNumberFormat="1" applyFont="1" applyFill="1" applyBorder="1" applyProtection="1">
      <protection locked="0"/>
    </xf>
    <xf numFmtId="6" fontId="16" fillId="2" borderId="25" xfId="0" applyNumberFormat="1" applyFont="1" applyFill="1" applyBorder="1" applyProtection="1">
      <protection locked="0"/>
    </xf>
    <xf numFmtId="0" fontId="10" fillId="0" borderId="9" xfId="0" applyFont="1" applyBorder="1" applyProtection="1"/>
    <xf numFmtId="0" fontId="16" fillId="0" borderId="9" xfId="0" applyFont="1" applyFill="1" applyBorder="1" applyProtection="1"/>
    <xf numFmtId="0" fontId="16" fillId="0" borderId="10" xfId="0" applyFont="1" applyFill="1" applyBorder="1" applyProtection="1"/>
    <xf numFmtId="0" fontId="20" fillId="0" borderId="9" xfId="16" applyFont="1" applyBorder="1" applyProtection="1"/>
    <xf numFmtId="0" fontId="20" fillId="0" borderId="10" xfId="16" applyFont="1" applyBorder="1" applyAlignment="1" applyProtection="1">
      <alignment horizontal="center"/>
    </xf>
    <xf numFmtId="6" fontId="16" fillId="2" borderId="39" xfId="0" applyNumberFormat="1" applyFont="1" applyFill="1" applyBorder="1" applyProtection="1">
      <protection locked="0"/>
    </xf>
    <xf numFmtId="6" fontId="16" fillId="2" borderId="40" xfId="0" applyNumberFormat="1" applyFont="1" applyFill="1" applyBorder="1" applyProtection="1">
      <protection locked="0"/>
    </xf>
    <xf numFmtId="0" fontId="10" fillId="0" borderId="9" xfId="0" applyFont="1" applyFill="1" applyBorder="1" applyProtection="1"/>
    <xf numFmtId="0" fontId="0" fillId="0" borderId="0" xfId="0" applyAlignment="1" applyProtection="1">
      <alignment vertical="center"/>
    </xf>
    <xf numFmtId="0" fontId="12" fillId="0" borderId="1" xfId="0" applyFont="1" applyBorder="1" applyAlignment="1" applyProtection="1"/>
    <xf numFmtId="0" fontId="12" fillId="0" borderId="3" xfId="0" applyFont="1" applyBorder="1" applyAlignment="1" applyProtection="1"/>
    <xf numFmtId="0" fontId="12" fillId="0" borderId="4" xfId="0" applyFont="1" applyBorder="1" applyAlignment="1" applyProtection="1"/>
    <xf numFmtId="0" fontId="24" fillId="0" borderId="9" xfId="0" applyFont="1" applyBorder="1" applyAlignment="1" applyProtection="1">
      <alignment vertical="center"/>
    </xf>
    <xf numFmtId="0" fontId="5" fillId="0" borderId="10" xfId="0" applyFont="1" applyBorder="1" applyProtection="1"/>
    <xf numFmtId="0" fontId="5" fillId="0" borderId="41" xfId="0" applyFont="1" applyBorder="1" applyProtection="1"/>
    <xf numFmtId="0" fontId="0" fillId="0" borderId="10" xfId="0" applyBorder="1" applyProtection="1"/>
    <xf numFmtId="0" fontId="5" fillId="0" borderId="9" xfId="0" applyFont="1" applyBorder="1" applyAlignment="1" applyProtection="1">
      <alignment vertical="center"/>
    </xf>
    <xf numFmtId="0" fontId="5" fillId="0" borderId="0" xfId="0" applyFont="1" applyAlignment="1" applyProtection="1">
      <alignment horizontal="center" vertical="center"/>
    </xf>
    <xf numFmtId="165" fontId="5" fillId="0" borderId="11" xfId="0" applyNumberFormat="1" applyFont="1" applyBorder="1" applyAlignment="1" applyProtection="1">
      <alignment vertical="center"/>
    </xf>
    <xf numFmtId="0" fontId="0" fillId="2" borderId="42" xfId="0" applyFill="1" applyBorder="1" applyAlignment="1" applyProtection="1">
      <alignment horizontal="left" vertical="top" wrapText="1"/>
      <protection locked="0"/>
    </xf>
    <xf numFmtId="0" fontId="5" fillId="2" borderId="42" xfId="0" applyFont="1" applyFill="1" applyBorder="1" applyAlignment="1" applyProtection="1">
      <alignment horizontal="left" vertical="top" wrapText="1"/>
      <protection locked="0"/>
    </xf>
    <xf numFmtId="0" fontId="19" fillId="0" borderId="10" xfId="0" applyFont="1" applyBorder="1" applyAlignment="1" applyProtection="1">
      <alignment horizontal="left" vertical="center"/>
    </xf>
    <xf numFmtId="0" fontId="0" fillId="0" borderId="38" xfId="0" applyBorder="1" applyProtection="1">
      <protection locked="0"/>
    </xf>
    <xf numFmtId="0" fontId="0" fillId="2" borderId="43" xfId="0" applyFill="1" applyBorder="1" applyAlignment="1" applyProtection="1">
      <alignment horizontal="left" vertical="top" wrapText="1"/>
      <protection locked="0"/>
    </xf>
    <xf numFmtId="0" fontId="5" fillId="0" borderId="10" xfId="0" applyFont="1" applyBorder="1" applyAlignment="1" applyProtection="1">
      <alignment horizontal="center" vertical="center"/>
    </xf>
    <xf numFmtId="0" fontId="5" fillId="0" borderId="29" xfId="0" applyFont="1" applyBorder="1" applyAlignment="1" applyProtection="1">
      <alignment vertical="center"/>
    </xf>
    <xf numFmtId="0" fontId="5" fillId="0" borderId="30" xfId="0" applyFont="1" applyBorder="1" applyAlignment="1" applyProtection="1">
      <alignment horizontal="center" vertical="center"/>
    </xf>
    <xf numFmtId="165" fontId="5" fillId="0" borderId="38" xfId="0" applyNumberFormat="1" applyFont="1" applyBorder="1" applyAlignment="1" applyProtection="1">
      <alignment vertical="center"/>
    </xf>
    <xf numFmtId="0" fontId="0" fillId="2" borderId="38" xfId="0" applyFill="1" applyBorder="1" applyAlignment="1" applyProtection="1">
      <alignment horizontal="left" vertical="top" wrapText="1"/>
      <protection locked="0"/>
    </xf>
    <xf numFmtId="0" fontId="0" fillId="4" borderId="0" xfId="0" applyFill="1" applyProtection="1"/>
    <xf numFmtId="0" fontId="19" fillId="4" borderId="0" xfId="17" applyFont="1" applyFill="1" applyProtection="1"/>
    <xf numFmtId="0" fontId="5" fillId="4" borderId="0" xfId="17" applyFill="1"/>
    <xf numFmtId="8" fontId="0" fillId="4" borderId="0" xfId="0" applyNumberFormat="1" applyFill="1" applyProtection="1"/>
    <xf numFmtId="0" fontId="0" fillId="4" borderId="0" xfId="0" applyFill="1" applyAlignment="1" applyProtection="1">
      <alignment vertical="top"/>
    </xf>
    <xf numFmtId="0" fontId="17" fillId="4" borderId="0" xfId="17" applyFont="1" applyFill="1" applyAlignment="1" applyProtection="1">
      <alignment vertical="top"/>
    </xf>
    <xf numFmtId="8" fontId="5" fillId="4" borderId="0" xfId="17" applyNumberFormat="1" applyFill="1" applyAlignment="1" applyProtection="1">
      <alignment vertical="top"/>
    </xf>
    <xf numFmtId="8" fontId="16" fillId="4" borderId="0" xfId="0" applyNumberFormat="1" applyFont="1" applyFill="1" applyBorder="1" applyProtection="1"/>
    <xf numFmtId="0" fontId="5" fillId="4" borderId="0" xfId="17" applyFill="1" applyAlignment="1" applyProtection="1">
      <alignment vertical="top"/>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0" fontId="1" fillId="0" borderId="0" xfId="50" applyFont="1" applyFill="1"/>
    <xf numFmtId="0" fontId="30" fillId="0" borderId="0" xfId="50" applyFont="1" applyFill="1"/>
    <xf numFmtId="0" fontId="31" fillId="5" borderId="44" xfId="50" applyFont="1" applyFill="1" applyBorder="1" applyAlignment="1">
      <alignment horizontal="center" wrapText="1"/>
    </xf>
    <xf numFmtId="0" fontId="32" fillId="5" borderId="45" xfId="50" applyFont="1" applyFill="1" applyBorder="1" applyAlignment="1">
      <alignment horizontal="left" vertical="center" wrapText="1"/>
    </xf>
    <xf numFmtId="0" fontId="33" fillId="5" borderId="46" xfId="50" applyFont="1" applyFill="1" applyBorder="1" applyAlignment="1">
      <alignment horizontal="center" wrapText="1"/>
    </xf>
    <xf numFmtId="0" fontId="34" fillId="5" borderId="44" xfId="50" applyFont="1" applyFill="1" applyBorder="1" applyAlignment="1">
      <alignment horizontal="center" wrapText="1"/>
    </xf>
    <xf numFmtId="0" fontId="1" fillId="0" borderId="47" xfId="50" applyFont="1" applyFill="1" applyBorder="1"/>
    <xf numFmtId="0" fontId="34" fillId="0" borderId="48" xfId="50" applyFont="1" applyFill="1" applyBorder="1"/>
    <xf numFmtId="0" fontId="1" fillId="0" borderId="49" xfId="50" applyFont="1" applyFill="1" applyBorder="1"/>
    <xf numFmtId="0" fontId="35" fillId="0" borderId="47" xfId="50" applyFont="1" applyFill="1" applyBorder="1" applyAlignment="1">
      <alignment horizontal="center" shrinkToFit="1"/>
    </xf>
    <xf numFmtId="0" fontId="35" fillId="0" borderId="47" xfId="50" applyFont="1" applyFill="1" applyBorder="1" applyAlignment="1">
      <alignment horizontal="center"/>
    </xf>
    <xf numFmtId="0" fontId="35" fillId="0" borderId="48" xfId="50" applyFont="1" applyFill="1" applyBorder="1" applyAlignment="1">
      <alignment horizontal="left" indent="1"/>
    </xf>
    <xf numFmtId="169" fontId="35" fillId="0" borderId="47" xfId="51" applyNumberFormat="1" applyFont="1" applyFill="1" applyBorder="1" applyAlignment="1">
      <alignment horizontal="center" shrinkToFit="1"/>
    </xf>
    <xf numFmtId="169" fontId="35" fillId="0" borderId="47" xfId="51" applyNumberFormat="1" applyFont="1" applyFill="1" applyBorder="1" applyAlignment="1">
      <alignment horizontal="center"/>
    </xf>
    <xf numFmtId="169" fontId="35" fillId="0" borderId="47" xfId="51" applyNumberFormat="1" applyFont="1" applyFill="1" applyBorder="1" applyAlignment="1">
      <alignment horizontal="center" vertical="center" shrinkToFit="1"/>
    </xf>
    <xf numFmtId="0" fontId="1" fillId="0" borderId="50" xfId="50" applyFont="1" applyFill="1" applyBorder="1"/>
    <xf numFmtId="0" fontId="36" fillId="0" borderId="51" xfId="50" applyFont="1" applyFill="1" applyBorder="1"/>
    <xf numFmtId="3" fontId="31" fillId="0" borderId="52" xfId="52" applyNumberFormat="1" applyFont="1" applyFill="1" applyBorder="1"/>
    <xf numFmtId="0" fontId="31" fillId="0" borderId="50" xfId="50" applyFont="1" applyFill="1" applyBorder="1" applyAlignment="1">
      <alignment horizontal="center" wrapText="1"/>
    </xf>
    <xf numFmtId="10" fontId="31" fillId="0" borderId="50" xfId="50" applyNumberFormat="1" applyFont="1" applyFill="1" applyBorder="1"/>
    <xf numFmtId="0" fontId="36" fillId="0" borderId="0" xfId="50" applyFont="1" applyFill="1" applyBorder="1"/>
    <xf numFmtId="3" fontId="31" fillId="0" borderId="0" xfId="52" applyNumberFormat="1" applyFont="1" applyFill="1" applyBorder="1"/>
    <xf numFmtId="0" fontId="31" fillId="0" borderId="0" xfId="50" applyFont="1" applyFill="1" applyBorder="1" applyAlignment="1">
      <alignment horizontal="center" wrapText="1"/>
    </xf>
    <xf numFmtId="10" fontId="31" fillId="0" borderId="0" xfId="50" applyNumberFormat="1" applyFont="1" applyFill="1" applyBorder="1"/>
    <xf numFmtId="0" fontId="32" fillId="5" borderId="44" xfId="50" applyFont="1" applyFill="1" applyBorder="1" applyAlignment="1">
      <alignment horizontal="left" vertical="center" wrapText="1"/>
    </xf>
    <xf numFmtId="0" fontId="34" fillId="5" borderId="53" xfId="50" applyFont="1" applyFill="1" applyBorder="1" applyAlignment="1">
      <alignment horizontal="center" wrapText="1"/>
    </xf>
    <xf numFmtId="0" fontId="1" fillId="0" borderId="47" xfId="50" applyFont="1" applyFill="1" applyBorder="1" applyAlignment="1">
      <alignment horizontal="center"/>
    </xf>
    <xf numFmtId="0" fontId="37" fillId="0" borderId="47" xfId="50" applyFont="1" applyFill="1" applyBorder="1"/>
    <xf numFmtId="43" fontId="37" fillId="0" borderId="47" xfId="52" applyFont="1" applyFill="1" applyBorder="1" applyAlignment="1">
      <alignment horizontal="center" wrapText="1"/>
    </xf>
    <xf numFmtId="0" fontId="37" fillId="0" borderId="47" xfId="50" applyFont="1" applyFill="1" applyBorder="1" applyAlignment="1">
      <alignment horizontal="center" wrapText="1"/>
    </xf>
    <xf numFmtId="0" fontId="37" fillId="0" borderId="0" xfId="50" applyFont="1" applyFill="1" applyBorder="1" applyAlignment="1">
      <alignment horizontal="center" wrapText="1"/>
    </xf>
    <xf numFmtId="0" fontId="35" fillId="0" borderId="47" xfId="50" applyFont="1" applyFill="1" applyBorder="1" applyAlignment="1">
      <alignment vertical="center"/>
    </xf>
    <xf numFmtId="44" fontId="35" fillId="0" borderId="47" xfId="53" applyFont="1" applyFill="1" applyBorder="1" applyAlignment="1">
      <alignment horizontal="left" vertical="center"/>
    </xf>
    <xf numFmtId="170" fontId="35" fillId="0" borderId="47" xfId="53" applyNumberFormat="1" applyFont="1" applyFill="1" applyBorder="1" applyAlignment="1">
      <alignment horizontal="right" shrinkToFit="1"/>
    </xf>
    <xf numFmtId="170" fontId="35" fillId="0" borderId="0" xfId="53" applyNumberFormat="1" applyFont="1" applyFill="1" applyBorder="1" applyAlignment="1">
      <alignment horizontal="right" shrinkToFit="1"/>
    </xf>
    <xf numFmtId="0" fontId="1" fillId="0" borderId="44" xfId="50" applyFont="1" applyFill="1" applyBorder="1" applyAlignment="1">
      <alignment horizontal="center" vertical="center"/>
    </xf>
    <xf numFmtId="0" fontId="35" fillId="0" borderId="44" xfId="50" applyFont="1" applyFill="1" applyBorder="1" applyAlignment="1">
      <alignment horizontal="center" vertical="center"/>
    </xf>
    <xf numFmtId="44" fontId="35" fillId="0" borderId="44" xfId="53" applyFont="1" applyFill="1" applyBorder="1" applyAlignment="1">
      <alignment horizontal="left" vertical="center"/>
    </xf>
    <xf numFmtId="170" fontId="35" fillId="0" borderId="44" xfId="53" applyNumberFormat="1" applyFont="1" applyFill="1" applyBorder="1" applyAlignment="1">
      <alignment horizontal="right" vertical="center" shrinkToFit="1"/>
    </xf>
    <xf numFmtId="170" fontId="35" fillId="0" borderId="53" xfId="53" applyNumberFormat="1" applyFont="1" applyFill="1" applyBorder="1" applyAlignment="1">
      <alignment horizontal="right" vertical="center" shrinkToFit="1"/>
    </xf>
    <xf numFmtId="0" fontId="1" fillId="0" borderId="0" xfId="50" applyFont="1" applyFill="1" applyBorder="1" applyAlignment="1">
      <alignment horizontal="center" vertical="center"/>
    </xf>
    <xf numFmtId="0" fontId="35" fillId="0" borderId="0" xfId="50" applyFont="1" applyFill="1" applyBorder="1" applyAlignment="1">
      <alignment horizontal="center" vertical="center"/>
    </xf>
    <xf numFmtId="44" fontId="35" fillId="0" borderId="0" xfId="53" applyFont="1" applyFill="1" applyBorder="1" applyAlignment="1">
      <alignment horizontal="left" vertical="center"/>
    </xf>
    <xf numFmtId="170" fontId="35" fillId="0" borderId="0" xfId="53" applyNumberFormat="1" applyFont="1" applyFill="1" applyBorder="1" applyAlignment="1">
      <alignment horizontal="right" vertical="center" shrinkToFit="1"/>
    </xf>
    <xf numFmtId="0" fontId="1" fillId="0" borderId="0" xfId="50" applyFont="1" applyFill="1" applyAlignment="1">
      <alignment horizontal="right"/>
    </xf>
    <xf numFmtId="0" fontId="38" fillId="5" borderId="45" xfId="50" applyFont="1" applyFill="1" applyBorder="1" applyAlignment="1">
      <alignment horizontal="left" vertical="center"/>
    </xf>
    <xf numFmtId="0" fontId="39" fillId="5" borderId="53" xfId="50" applyFont="1" applyFill="1" applyBorder="1" applyAlignment="1">
      <alignment horizontal="left" vertical="center"/>
    </xf>
    <xf numFmtId="0" fontId="31" fillId="5" borderId="45" xfId="50" applyFont="1" applyFill="1" applyBorder="1" applyAlignment="1">
      <alignment horizontal="center" wrapText="1"/>
    </xf>
    <xf numFmtId="0" fontId="31" fillId="5" borderId="53" xfId="50" applyFont="1" applyFill="1" applyBorder="1" applyAlignment="1">
      <alignment horizontal="center" wrapText="1"/>
    </xf>
    <xf numFmtId="0" fontId="31" fillId="5" borderId="46" xfId="50" applyFont="1" applyFill="1" applyBorder="1" applyAlignment="1">
      <alignment horizontal="center" wrapText="1"/>
    </xf>
    <xf numFmtId="0" fontId="35" fillId="0" borderId="48" xfId="50" applyFont="1" applyFill="1" applyBorder="1"/>
    <xf numFmtId="0" fontId="1" fillId="0" borderId="0" xfId="50" applyFont="1" applyFill="1" applyBorder="1"/>
    <xf numFmtId="0" fontId="1" fillId="0" borderId="54" xfId="50" applyFont="1" applyFill="1" applyBorder="1"/>
    <xf numFmtId="0" fontId="1" fillId="0" borderId="55" xfId="50" applyFont="1" applyFill="1" applyBorder="1"/>
    <xf numFmtId="0" fontId="1" fillId="0" borderId="56" xfId="50" applyFont="1" applyFill="1" applyBorder="1"/>
    <xf numFmtId="0" fontId="40" fillId="0" borderId="0" xfId="50" applyFont="1" applyFill="1" applyBorder="1"/>
    <xf numFmtId="0" fontId="1" fillId="0" borderId="48" xfId="50" applyFont="1" applyFill="1" applyBorder="1"/>
    <xf numFmtId="168"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shrinkToFit="1"/>
    </xf>
    <xf numFmtId="170" fontId="35" fillId="0" borderId="47" xfId="52" applyNumberFormat="1" applyFont="1" applyFill="1" applyBorder="1" applyAlignment="1">
      <alignment horizontal="center"/>
    </xf>
    <xf numFmtId="170" fontId="35" fillId="0" borderId="47" xfId="50" applyNumberFormat="1" applyFont="1" applyFill="1" applyBorder="1" applyAlignment="1">
      <alignment horizontal="center" shrinkToFit="1"/>
    </xf>
    <xf numFmtId="170" fontId="35" fillId="0" borderId="47" xfId="50" applyNumberFormat="1" applyFont="1" applyFill="1" applyBorder="1" applyAlignment="1">
      <alignment horizontal="right" shrinkToFit="1"/>
    </xf>
    <xf numFmtId="0" fontId="35" fillId="0" borderId="51" xfId="50" applyFont="1" applyFill="1" applyBorder="1" applyAlignment="1">
      <alignment horizontal="left" indent="1"/>
    </xf>
    <xf numFmtId="0" fontId="40" fillId="0" borderId="57" xfId="50" applyFont="1" applyFill="1" applyBorder="1"/>
    <xf numFmtId="0" fontId="1" fillId="0" borderId="51" xfId="50" applyFont="1" applyFill="1" applyBorder="1"/>
    <xf numFmtId="0" fontId="1" fillId="0" borderId="57" xfId="50" applyFont="1" applyFill="1" applyBorder="1"/>
    <xf numFmtId="0" fontId="1" fillId="0" borderId="52" xfId="50" applyFont="1" applyFill="1" applyBorder="1"/>
    <xf numFmtId="0" fontId="35" fillId="0" borderId="50" xfId="50" applyFont="1" applyFill="1" applyBorder="1" applyAlignment="1">
      <alignment horizontal="center" shrinkToFit="1"/>
    </xf>
    <xf numFmtId="168" fontId="35" fillId="0" borderId="50" xfId="52" applyNumberFormat="1" applyFont="1" applyFill="1" applyBorder="1" applyAlignment="1">
      <alignment horizontal="center" shrinkToFit="1"/>
    </xf>
    <xf numFmtId="168" fontId="35" fillId="0" borderId="50" xfId="52" applyNumberFormat="1" applyFont="1" applyFill="1" applyBorder="1" applyAlignment="1">
      <alignment horizontal="center"/>
    </xf>
    <xf numFmtId="0" fontId="31" fillId="0" borderId="0" xfId="50" applyFont="1" applyFill="1" applyBorder="1"/>
    <xf numFmtId="43" fontId="31" fillId="0" borderId="0" xfId="50" applyNumberFormat="1" applyFont="1" applyFill="1" applyBorder="1"/>
    <xf numFmtId="0" fontId="34" fillId="0" borderId="47" xfId="50" applyFont="1" applyFill="1" applyBorder="1" applyAlignment="1">
      <alignment horizontal="left"/>
    </xf>
    <xf numFmtId="0" fontId="34" fillId="0" borderId="47" xfId="50" applyFont="1" applyFill="1" applyBorder="1" applyAlignment="1">
      <alignment horizontal="center"/>
    </xf>
    <xf numFmtId="0" fontId="34" fillId="0" borderId="47" xfId="50" applyFont="1" applyFill="1" applyBorder="1" applyAlignment="1">
      <alignment horizontal="center" wrapText="1"/>
    </xf>
    <xf numFmtId="0" fontId="35" fillId="0" borderId="47" xfId="50" applyFont="1" applyFill="1" applyBorder="1" applyAlignment="1">
      <alignment horizontal="center" wrapText="1"/>
    </xf>
    <xf numFmtId="171" fontId="35" fillId="0" borderId="47" xfId="50" applyNumberFormat="1" applyFont="1" applyFill="1" applyBorder="1"/>
    <xf numFmtId="171" fontId="35" fillId="0" borderId="47" xfId="52" applyNumberFormat="1" applyFont="1" applyFill="1" applyBorder="1"/>
    <xf numFmtId="172" fontId="35" fillId="0" borderId="47" xfId="53" applyNumberFormat="1" applyFont="1" applyFill="1" applyBorder="1" applyAlignment="1">
      <alignment horizontal="left"/>
    </xf>
    <xf numFmtId="0" fontId="35" fillId="0" borderId="47" xfId="50" applyFont="1" applyFill="1" applyBorder="1"/>
    <xf numFmtId="2" fontId="35" fillId="0" borderId="47" xfId="50" applyNumberFormat="1" applyFont="1" applyFill="1" applyBorder="1" applyAlignment="1">
      <alignment horizontal="center" shrinkToFit="1"/>
    </xf>
    <xf numFmtId="2" fontId="35" fillId="0" borderId="47" xfId="50" applyNumberFormat="1" applyFont="1" applyFill="1" applyBorder="1" applyAlignment="1">
      <alignment horizontal="center"/>
    </xf>
    <xf numFmtId="170" fontId="35" fillId="0" borderId="47" xfId="53" applyNumberFormat="1" applyFont="1" applyFill="1" applyBorder="1" applyAlignment="1">
      <alignment horizontal="left"/>
    </xf>
    <xf numFmtId="0" fontId="35" fillId="0" borderId="47" xfId="53" applyNumberFormat="1" applyFont="1" applyFill="1" applyBorder="1" applyAlignment="1">
      <alignment horizontal="center"/>
    </xf>
    <xf numFmtId="173" fontId="1" fillId="0" borderId="47" xfId="50" applyNumberFormat="1" applyFont="1" applyFill="1" applyBorder="1" applyAlignment="1">
      <alignment horizontal="center" wrapText="1"/>
    </xf>
    <xf numFmtId="171" fontId="35" fillId="0" borderId="47" xfId="53" applyNumberFormat="1" applyFont="1" applyFill="1" applyBorder="1" applyAlignment="1">
      <alignment horizontal="right"/>
    </xf>
    <xf numFmtId="0" fontId="35" fillId="0" borderId="47" xfId="50" applyNumberFormat="1" applyFont="1" applyFill="1" applyBorder="1" applyAlignment="1">
      <alignment horizontal="center"/>
    </xf>
    <xf numFmtId="0" fontId="35" fillId="0" borderId="47" xfId="52" applyNumberFormat="1" applyFont="1" applyFill="1" applyBorder="1" applyAlignment="1">
      <alignment horizontal="center"/>
    </xf>
    <xf numFmtId="173" fontId="35" fillId="0" borderId="47" xfId="50" applyNumberFormat="1" applyFont="1" applyFill="1" applyBorder="1" applyAlignment="1">
      <alignment horizontal="center" wrapText="1"/>
    </xf>
    <xf numFmtId="0" fontId="35" fillId="0" borderId="50" xfId="50" applyFont="1" applyFill="1" applyBorder="1" applyAlignment="1">
      <alignment horizontal="center"/>
    </xf>
    <xf numFmtId="0" fontId="35" fillId="0" borderId="50" xfId="50" applyFont="1" applyFill="1" applyBorder="1" applyAlignment="1">
      <alignment vertical="center"/>
    </xf>
    <xf numFmtId="0" fontId="35" fillId="0" borderId="50" xfId="52" applyNumberFormat="1" applyFont="1" applyFill="1" applyBorder="1" applyAlignment="1">
      <alignment horizontal="center"/>
    </xf>
    <xf numFmtId="173" fontId="35" fillId="0" borderId="50" xfId="50" applyNumberFormat="1" applyFont="1" applyFill="1" applyBorder="1" applyAlignment="1">
      <alignment horizontal="center" wrapText="1"/>
    </xf>
    <xf numFmtId="171" fontId="35" fillId="0" borderId="50" xfId="53" applyNumberFormat="1" applyFont="1" applyFill="1" applyBorder="1" applyAlignment="1">
      <alignment horizontal="right"/>
    </xf>
    <xf numFmtId="0" fontId="35" fillId="0" borderId="0" xfId="50" applyFont="1" applyFill="1" applyBorder="1" applyAlignment="1">
      <alignment horizontal="center"/>
    </xf>
    <xf numFmtId="0" fontId="35" fillId="0" borderId="0" xfId="50" applyFont="1" applyFill="1" applyBorder="1" applyAlignment="1">
      <alignment vertical="center"/>
    </xf>
    <xf numFmtId="0" fontId="35" fillId="0" borderId="0" xfId="52" applyNumberFormat="1" applyFont="1" applyFill="1" applyBorder="1" applyAlignment="1">
      <alignment horizontal="center"/>
    </xf>
    <xf numFmtId="171" fontId="35" fillId="0" borderId="0" xfId="53" applyNumberFormat="1" applyFont="1" applyFill="1" applyBorder="1" applyAlignment="1">
      <alignment horizontal="right"/>
    </xf>
    <xf numFmtId="0" fontId="6" fillId="0" borderId="0" xfId="54" applyFont="1" applyProtection="1"/>
    <xf numFmtId="0" fontId="1" fillId="0" borderId="0" xfId="54" applyProtection="1"/>
    <xf numFmtId="0" fontId="1" fillId="0" borderId="0" xfId="54" applyProtection="1">
      <protection locked="0"/>
    </xf>
    <xf numFmtId="0" fontId="27" fillId="0" borderId="0" xfId="54" applyFont="1" applyProtection="1"/>
    <xf numFmtId="0" fontId="5" fillId="0" borderId="0" xfId="54" applyFont="1" applyAlignment="1" applyProtection="1">
      <alignment horizontal="left" vertical="top" wrapText="1"/>
    </xf>
    <xf numFmtId="0" fontId="1" fillId="0" borderId="0" xfId="54" applyAlignment="1" applyProtection="1">
      <alignment horizontal="center" vertical="center"/>
    </xf>
    <xf numFmtId="0" fontId="5" fillId="0" borderId="58" xfId="54" applyFont="1" applyBorder="1" applyAlignment="1" applyProtection="1">
      <alignment horizontal="center" wrapText="1"/>
    </xf>
    <xf numFmtId="0" fontId="5" fillId="2" borderId="58" xfId="54" applyFont="1" applyFill="1" applyBorder="1" applyProtection="1">
      <protection locked="0"/>
    </xf>
    <xf numFmtId="0" fontId="5" fillId="7" borderId="58" xfId="54" applyFont="1" applyFill="1" applyBorder="1" applyProtection="1">
      <protection locked="0"/>
    </xf>
    <xf numFmtId="168" fontId="5" fillId="2" borderId="58" xfId="56" applyNumberFormat="1" applyFont="1" applyFill="1" applyBorder="1" applyProtection="1">
      <protection locked="0"/>
    </xf>
    <xf numFmtId="168" fontId="5" fillId="8" borderId="58" xfId="56" applyNumberFormat="1" applyFont="1" applyFill="1" applyBorder="1" applyProtection="1">
      <protection locked="0"/>
    </xf>
    <xf numFmtId="168" fontId="5" fillId="2" borderId="58" xfId="57" applyNumberFormat="1" applyFont="1" applyFill="1" applyBorder="1" applyProtection="1">
      <protection locked="0"/>
    </xf>
    <xf numFmtId="168" fontId="5" fillId="8" borderId="58" xfId="57" applyNumberFormat="1" applyFont="1" applyFill="1" applyBorder="1" applyProtection="1">
      <protection locked="0"/>
    </xf>
    <xf numFmtId="168" fontId="5" fillId="4" borderId="58" xfId="56" applyNumberFormat="1" applyFont="1" applyFill="1" applyBorder="1" applyProtection="1"/>
    <xf numFmtId="169" fontId="5" fillId="4" borderId="58" xfId="56" applyNumberFormat="1" applyFont="1" applyFill="1" applyBorder="1" applyProtection="1">
      <protection locked="0"/>
    </xf>
    <xf numFmtId="168" fontId="5" fillId="0" borderId="58" xfId="56" applyNumberFormat="1" applyFont="1" applyBorder="1" applyProtection="1"/>
    <xf numFmtId="168" fontId="19" fillId="0" borderId="58" xfId="56" applyNumberFormat="1" applyFont="1" applyBorder="1" applyProtection="1"/>
    <xf numFmtId="9" fontId="5" fillId="2" borderId="58" xfId="58" applyFont="1" applyFill="1" applyBorder="1" applyProtection="1">
      <protection locked="0"/>
    </xf>
    <xf numFmtId="168" fontId="5" fillId="0" borderId="58" xfId="56" applyNumberFormat="1" applyFont="1" applyFill="1" applyBorder="1" applyProtection="1"/>
    <xf numFmtId="169" fontId="5" fillId="2" borderId="58" xfId="59" applyNumberFormat="1" applyFont="1" applyFill="1" applyBorder="1" applyProtection="1">
      <protection locked="0"/>
    </xf>
    <xf numFmtId="9" fontId="5" fillId="2" borderId="58" xfId="59" applyFont="1" applyFill="1" applyBorder="1" applyProtection="1">
      <protection locked="0"/>
    </xf>
    <xf numFmtId="174" fontId="5" fillId="2" borderId="58" xfId="56" applyNumberFormat="1" applyFont="1" applyFill="1" applyBorder="1" applyProtection="1">
      <protection locked="0"/>
    </xf>
    <xf numFmtId="0" fontId="5" fillId="2" borderId="58" xfId="54" applyFont="1" applyFill="1" applyBorder="1" applyAlignment="1" applyProtection="1">
      <alignment horizontal="left" vertical="center"/>
    </xf>
    <xf numFmtId="0" fontId="5" fillId="7" borderId="58" xfId="54" applyFont="1" applyFill="1" applyBorder="1" applyAlignment="1" applyProtection="1">
      <alignment horizontal="center" vertical="center"/>
    </xf>
    <xf numFmtId="0" fontId="1" fillId="9" borderId="0" xfId="54" applyFill="1" applyProtection="1"/>
    <xf numFmtId="168" fontId="5" fillId="8" borderId="58" xfId="60" applyNumberFormat="1" applyFont="1" applyFill="1" applyBorder="1" applyProtection="1">
      <protection locked="0"/>
    </xf>
    <xf numFmtId="168" fontId="5" fillId="2" borderId="58" xfId="60" applyNumberFormat="1" applyFont="1" applyFill="1" applyBorder="1" applyProtection="1">
      <protection locked="0"/>
    </xf>
    <xf numFmtId="168" fontId="5" fillId="2" borderId="58" xfId="61" applyNumberFormat="1" applyFont="1" applyFill="1" applyBorder="1" applyProtection="1">
      <protection locked="0"/>
    </xf>
    <xf numFmtId="168" fontId="5" fillId="2" borderId="58" xfId="62" applyNumberFormat="1" applyFont="1" applyFill="1" applyBorder="1" applyProtection="1">
      <protection locked="0"/>
    </xf>
    <xf numFmtId="169" fontId="5" fillId="10" borderId="58" xfId="56" applyNumberFormat="1" applyFont="1" applyFill="1" applyBorder="1" applyProtection="1">
      <protection locked="0"/>
    </xf>
    <xf numFmtId="0" fontId="5" fillId="2" borderId="58" xfId="54" applyFont="1" applyFill="1" applyBorder="1" applyAlignment="1" applyProtection="1">
      <alignment horizontal="left" vertical="center"/>
      <protection locked="0"/>
    </xf>
    <xf numFmtId="0" fontId="19" fillId="0" borderId="0" xfId="54" applyFont="1" applyProtection="1"/>
    <xf numFmtId="0" fontId="19" fillId="0" borderId="58" xfId="54" applyFont="1" applyBorder="1" applyProtection="1"/>
    <xf numFmtId="3" fontId="19" fillId="0" borderId="58" xfId="54" applyNumberFormat="1" applyFont="1" applyBorder="1" applyProtection="1"/>
    <xf numFmtId="175" fontId="19" fillId="0" borderId="58" xfId="63" applyNumberFormat="1" applyFont="1" applyBorder="1" applyProtection="1"/>
    <xf numFmtId="9" fontId="19" fillId="0" borderId="58" xfId="59" applyFont="1" applyBorder="1" applyProtection="1"/>
    <xf numFmtId="168" fontId="19" fillId="0" borderId="58" xfId="56" applyNumberFormat="1" applyFont="1" applyFill="1" applyBorder="1" applyProtection="1"/>
    <xf numFmtId="0" fontId="5" fillId="0" borderId="0" xfId="54" applyFont="1" applyProtection="1"/>
    <xf numFmtId="0" fontId="49" fillId="0" borderId="0" xfId="54" applyFont="1" applyAlignment="1" applyProtection="1">
      <alignment horizontal="right" indent="1"/>
    </xf>
    <xf numFmtId="175" fontId="49" fillId="0" borderId="0" xfId="63" applyNumberFormat="1" applyFont="1" applyFill="1" applyAlignment="1" applyProtection="1">
      <alignment horizontal="right" indent="1"/>
    </xf>
    <xf numFmtId="10" fontId="0" fillId="0" borderId="0" xfId="51" applyNumberFormat="1" applyFont="1" applyFill="1" applyProtection="1"/>
    <xf numFmtId="0" fontId="1" fillId="0" borderId="0" xfId="54" applyFill="1" applyProtection="1"/>
    <xf numFmtId="0" fontId="1" fillId="0" borderId="0" xfId="54" applyFill="1" applyAlignment="1" applyProtection="1">
      <alignment horizontal="right"/>
    </xf>
    <xf numFmtId="0" fontId="1" fillId="0" borderId="0" xfId="54" applyFill="1" applyBorder="1" applyAlignment="1" applyProtection="1">
      <alignment horizontal="right"/>
    </xf>
    <xf numFmtId="0" fontId="1" fillId="0" borderId="0" xfId="54" applyFill="1" applyBorder="1" applyProtection="1"/>
    <xf numFmtId="0" fontId="1" fillId="0" borderId="0" xfId="54" applyFill="1" applyBorder="1" applyAlignment="1">
      <alignment horizontal="right"/>
    </xf>
    <xf numFmtId="0" fontId="1" fillId="0" borderId="0" xfId="54" applyFill="1" applyBorder="1"/>
    <xf numFmtId="0" fontId="49" fillId="0" borderId="0" xfId="54" applyFont="1" applyFill="1" applyBorder="1" applyAlignment="1" applyProtection="1">
      <alignment horizontal="right" indent="1"/>
    </xf>
    <xf numFmtId="175" fontId="49" fillId="0" borderId="0" xfId="54" applyNumberFormat="1" applyFont="1" applyFill="1" applyAlignment="1" applyProtection="1">
      <alignment horizontal="right" indent="1"/>
    </xf>
    <xf numFmtId="43" fontId="1" fillId="0" borderId="0" xfId="54" applyNumberFormat="1" applyProtection="1"/>
    <xf numFmtId="176" fontId="0" fillId="0" borderId="0" xfId="51" applyNumberFormat="1" applyFont="1" applyFill="1" applyProtection="1"/>
    <xf numFmtId="10" fontId="0" fillId="0" borderId="0" xfId="51" applyNumberFormat="1" applyFont="1" applyProtection="1"/>
    <xf numFmtId="3" fontId="1" fillId="0" borderId="0" xfId="54" applyNumberFormat="1" applyFill="1" applyBorder="1"/>
    <xf numFmtId="43" fontId="1" fillId="0" borderId="0" xfId="54" applyNumberFormat="1" applyFill="1" applyBorder="1"/>
    <xf numFmtId="0" fontId="50" fillId="0" borderId="0" xfId="54" applyFont="1" applyAlignment="1" applyProtection="1">
      <alignment vertical="top" wrapText="1"/>
    </xf>
    <xf numFmtId="168" fontId="51" fillId="0" borderId="0" xfId="50" applyNumberFormat="1" applyFont="1"/>
    <xf numFmtId="0" fontId="50" fillId="0" borderId="0" xfId="54" applyFont="1" applyFill="1" applyAlignment="1" applyProtection="1">
      <alignment vertical="top" wrapText="1"/>
    </xf>
    <xf numFmtId="0" fontId="27" fillId="0" borderId="0" xfId="54" applyFont="1" applyFill="1" applyBorder="1" applyAlignment="1">
      <alignment horizontal="right"/>
    </xf>
    <xf numFmtId="43" fontId="27" fillId="0" borderId="0" xfId="54" applyNumberFormat="1" applyFont="1" applyFill="1" applyBorder="1" applyAlignment="1">
      <alignment horizontal="right"/>
    </xf>
    <xf numFmtId="0" fontId="27" fillId="0" borderId="0" xfId="54" applyFont="1" applyFill="1" applyBorder="1"/>
    <xf numFmtId="43" fontId="50" fillId="0" borderId="0" xfId="54" applyNumberFormat="1" applyFont="1" applyAlignment="1" applyProtection="1">
      <alignment vertical="top" wrapText="1"/>
    </xf>
    <xf numFmtId="168" fontId="0" fillId="0" borderId="0" xfId="52" applyNumberFormat="1" applyFont="1" applyFill="1" applyBorder="1"/>
    <xf numFmtId="169" fontId="0" fillId="0" borderId="0" xfId="51" applyNumberFormat="1" applyFont="1" applyFill="1" applyBorder="1"/>
    <xf numFmtId="9" fontId="0" fillId="0" borderId="0" xfId="51" applyFont="1" applyFill="1" applyBorder="1" applyProtection="1"/>
    <xf numFmtId="0" fontId="56" fillId="0" borderId="0" xfId="54" applyFont="1" applyFill="1" applyBorder="1" applyAlignment="1" applyProtection="1">
      <alignment horizontal="right"/>
    </xf>
    <xf numFmtId="0" fontId="56" fillId="0" borderId="0" xfId="54" applyFont="1" applyFill="1" applyBorder="1" applyProtection="1"/>
    <xf numFmtId="0" fontId="56" fillId="0" borderId="0" xfId="54" applyFont="1" applyProtection="1"/>
    <xf numFmtId="0" fontId="54" fillId="0" borderId="0" xfId="54" applyFont="1" applyProtection="1"/>
    <xf numFmtId="0" fontId="5" fillId="0" borderId="0" xfId="54" applyFont="1" applyFill="1" applyBorder="1" applyProtection="1">
      <protection locked="0"/>
    </xf>
    <xf numFmtId="168" fontId="5" fillId="0" borderId="0" xfId="56" applyNumberFormat="1" applyFont="1" applyFill="1" applyBorder="1" applyProtection="1">
      <protection locked="0"/>
    </xf>
    <xf numFmtId="168" fontId="53" fillId="0" borderId="0" xfId="52" applyNumberFormat="1" applyFont="1" applyFill="1" applyBorder="1" applyAlignment="1">
      <alignment horizontal="center" vertical="top"/>
    </xf>
    <xf numFmtId="168" fontId="1" fillId="0" borderId="0" xfId="54" applyNumberFormat="1" applyFill="1" applyBorder="1"/>
    <xf numFmtId="0" fontId="5" fillId="0" borderId="0" xfId="50" applyFont="1" applyProtection="1"/>
    <xf numFmtId="0" fontId="6" fillId="0" borderId="0" xfId="50" applyFont="1" applyProtection="1"/>
    <xf numFmtId="177" fontId="51" fillId="0" borderId="0" xfId="50" applyNumberFormat="1" applyFont="1" applyBorder="1" applyProtection="1"/>
    <xf numFmtId="0" fontId="5" fillId="0" borderId="0" xfId="50" applyFont="1" applyFill="1" applyProtection="1"/>
    <xf numFmtId="168" fontId="5" fillId="0" borderId="0" xfId="52" applyNumberFormat="1" applyFont="1" applyFill="1" applyProtection="1"/>
    <xf numFmtId="0" fontId="19" fillId="0" borderId="59" xfId="50" applyFont="1" applyBorder="1" applyAlignment="1" applyProtection="1">
      <alignment horizontal="center" vertical="center" wrapText="1"/>
    </xf>
    <xf numFmtId="0" fontId="19" fillId="0" borderId="59" xfId="50" applyFont="1" applyBorder="1" applyAlignment="1" applyProtection="1">
      <alignment horizontal="center" vertical="center"/>
    </xf>
    <xf numFmtId="0" fontId="5" fillId="0" borderId="58" xfId="50" applyFont="1" applyBorder="1" applyProtection="1"/>
    <xf numFmtId="0" fontId="5" fillId="0" borderId="58" xfId="50" applyFont="1" applyFill="1" applyBorder="1" applyAlignment="1" applyProtection="1">
      <alignment horizontal="center"/>
    </xf>
    <xf numFmtId="174" fontId="5" fillId="0" borderId="58" xfId="63" applyNumberFormat="1" applyFont="1" applyFill="1" applyBorder="1" applyAlignment="1" applyProtection="1">
      <alignment horizontal="center" vertical="center"/>
    </xf>
    <xf numFmtId="0" fontId="5" fillId="7" borderId="58" xfId="50" applyFont="1" applyFill="1" applyBorder="1" applyAlignment="1" applyProtection="1">
      <alignment horizontal="center" vertical="center"/>
      <protection locked="0"/>
    </xf>
    <xf numFmtId="174" fontId="5" fillId="0" borderId="58" xfId="63" applyNumberFormat="1" applyFont="1" applyBorder="1" applyAlignment="1" applyProtection="1">
      <alignment horizontal="center" vertical="center"/>
    </xf>
    <xf numFmtId="0" fontId="5" fillId="0" borderId="58" xfId="50" applyFont="1" applyBorder="1" applyAlignment="1" applyProtection="1"/>
    <xf numFmtId="0" fontId="5" fillId="0" borderId="58" xfId="50" applyFont="1" applyFill="1" applyBorder="1" applyAlignment="1" applyProtection="1">
      <alignment horizontal="center" vertical="center"/>
      <protection locked="0"/>
    </xf>
    <xf numFmtId="177" fontId="1" fillId="0" borderId="0" xfId="50" applyNumberFormat="1" applyFill="1" applyAlignment="1" applyProtection="1">
      <alignment horizontal="center"/>
    </xf>
    <xf numFmtId="0" fontId="5" fillId="0" borderId="0" xfId="50" applyFont="1" applyFill="1" applyBorder="1" applyProtection="1"/>
    <xf numFmtId="174" fontId="28" fillId="0" borderId="58" xfId="63" applyNumberFormat="1" applyFont="1" applyFill="1" applyBorder="1" applyAlignment="1" applyProtection="1">
      <alignment horizontal="center" vertical="center"/>
    </xf>
    <xf numFmtId="0" fontId="5" fillId="0" borderId="58" xfId="50" applyFont="1" applyFill="1" applyBorder="1" applyAlignment="1" applyProtection="1">
      <alignment horizontal="center" vertical="center"/>
    </xf>
    <xf numFmtId="0" fontId="5" fillId="0" borderId="58" xfId="50" applyFont="1" applyBorder="1" applyAlignment="1" applyProtection="1">
      <alignment horizontal="left"/>
    </xf>
    <xf numFmtId="0" fontId="5" fillId="0" borderId="58" xfId="50" applyFont="1" applyBorder="1" applyAlignment="1" applyProtection="1">
      <alignment horizontal="center"/>
    </xf>
    <xf numFmtId="0" fontId="19" fillId="11" borderId="58" xfId="50" applyFont="1" applyFill="1" applyBorder="1" applyProtection="1">
      <protection locked="0"/>
    </xf>
    <xf numFmtId="174" fontId="19" fillId="11" borderId="58" xfId="63" applyNumberFormat="1" applyFont="1" applyFill="1" applyBorder="1" applyAlignment="1" applyProtection="1">
      <alignment horizontal="center" vertical="center"/>
      <protection locked="0"/>
    </xf>
    <xf numFmtId="174" fontId="19" fillId="11" borderId="58" xfId="50" applyNumberFormat="1" applyFont="1" applyFill="1" applyBorder="1" applyAlignment="1" applyProtection="1">
      <alignment vertical="center"/>
      <protection locked="0"/>
    </xf>
    <xf numFmtId="0" fontId="19" fillId="0" borderId="0" xfId="50" applyFont="1" applyProtection="1"/>
    <xf numFmtId="0" fontId="19" fillId="0" borderId="0" xfId="50" applyFont="1" applyAlignment="1" applyProtection="1"/>
    <xf numFmtId="175" fontId="19" fillId="0" borderId="0" xfId="63" applyNumberFormat="1" applyFont="1" applyAlignment="1" applyProtection="1"/>
    <xf numFmtId="0" fontId="19" fillId="0" borderId="0" xfId="50" applyFont="1" applyAlignment="1" applyProtection="1">
      <alignment vertical="center"/>
      <protection locked="0"/>
    </xf>
    <xf numFmtId="0" fontId="55" fillId="0" borderId="0" xfId="50" applyFont="1" applyProtection="1"/>
    <xf numFmtId="0" fontId="55" fillId="0" borderId="58" xfId="50" applyFont="1" applyBorder="1" applyProtection="1"/>
    <xf numFmtId="0" fontId="55" fillId="0" borderId="58" xfId="50" applyFont="1" applyBorder="1" applyAlignment="1" applyProtection="1">
      <alignment horizontal="center"/>
    </xf>
    <xf numFmtId="174" fontId="55" fillId="0" borderId="58" xfId="63" applyNumberFormat="1" applyFont="1" applyBorder="1" applyAlignment="1" applyProtection="1">
      <alignment horizontal="center" vertical="center"/>
    </xf>
    <xf numFmtId="0" fontId="55" fillId="7" borderId="58" xfId="50" applyFont="1" applyFill="1" applyBorder="1" applyAlignment="1" applyProtection="1">
      <alignment horizontal="center" vertical="center"/>
      <protection locked="0"/>
    </xf>
    <xf numFmtId="0" fontId="55" fillId="0" borderId="0" xfId="50" applyFont="1" applyFill="1" applyBorder="1" applyProtection="1"/>
    <xf numFmtId="0" fontId="55" fillId="0" borderId="58" xfId="50" applyFont="1" applyBorder="1" applyAlignment="1" applyProtection="1">
      <alignment horizontal="left" vertical="top" wrapText="1"/>
    </xf>
    <xf numFmtId="174" fontId="55" fillId="0" borderId="58" xfId="63" applyNumberFormat="1" applyFont="1" applyBorder="1" applyAlignment="1" applyProtection="1">
      <alignment horizontal="left" vertical="center"/>
    </xf>
    <xf numFmtId="0" fontId="55" fillId="0" borderId="58" xfId="50" applyFont="1" applyBorder="1" applyAlignment="1" applyProtection="1">
      <alignment wrapText="1"/>
    </xf>
    <xf numFmtId="0" fontId="55" fillId="0" borderId="58" xfId="50" applyFont="1" applyBorder="1" applyAlignment="1" applyProtection="1"/>
    <xf numFmtId="0" fontId="58" fillId="11" borderId="58" xfId="50" applyFont="1" applyFill="1" applyBorder="1" applyProtection="1">
      <protection locked="0"/>
    </xf>
    <xf numFmtId="0" fontId="58" fillId="11" borderId="58" xfId="50" applyFont="1" applyFill="1" applyBorder="1" applyAlignment="1" applyProtection="1">
      <alignment horizontal="center" vertical="center"/>
      <protection locked="0"/>
    </xf>
    <xf numFmtId="174" fontId="58" fillId="11" borderId="58" xfId="63" applyNumberFormat="1" applyFont="1" applyFill="1" applyBorder="1" applyAlignment="1" applyProtection="1">
      <alignment horizontal="center" vertical="center"/>
      <protection locked="0"/>
    </xf>
    <xf numFmtId="0" fontId="58" fillId="0" borderId="0" xfId="50" applyFont="1" applyProtection="1"/>
    <xf numFmtId="0" fontId="19" fillId="0" borderId="0" xfId="50" applyFont="1" applyBorder="1" applyProtection="1"/>
    <xf numFmtId="0" fontId="5" fillId="0" borderId="0" xfId="50" applyFont="1" applyBorder="1" applyAlignment="1" applyProtection="1">
      <alignment horizontal="center"/>
    </xf>
    <xf numFmtId="174" fontId="5" fillId="0" borderId="0" xfId="63" applyNumberFormat="1" applyFont="1" applyBorder="1" applyAlignment="1" applyProtection="1">
      <alignment horizontal="center" vertical="center"/>
    </xf>
    <xf numFmtId="0" fontId="5" fillId="0" borderId="0" xfId="50" applyFont="1" applyBorder="1" applyAlignment="1" applyProtection="1">
      <alignment horizontal="center" vertical="center"/>
      <protection locked="0"/>
    </xf>
    <xf numFmtId="0" fontId="5" fillId="0" borderId="0" xfId="50" applyFont="1" applyBorder="1" applyProtection="1"/>
    <xf numFmtId="0" fontId="55" fillId="0" borderId="58" xfId="50" applyFont="1" applyBorder="1" applyAlignment="1" applyProtection="1">
      <alignment horizontal="left" vertical="center" wrapText="1"/>
    </xf>
    <xf numFmtId="0" fontId="55" fillId="0" borderId="58" xfId="50" applyFont="1" applyBorder="1" applyAlignment="1" applyProtection="1">
      <alignment horizontal="center" vertical="center"/>
    </xf>
    <xf numFmtId="175" fontId="5" fillId="0" borderId="0" xfId="63" applyNumberFormat="1" applyFont="1" applyBorder="1" applyProtection="1"/>
    <xf numFmtId="174" fontId="58" fillId="0" borderId="58" xfId="63" applyNumberFormat="1" applyFont="1" applyBorder="1" applyAlignment="1" applyProtection="1">
      <alignment horizontal="center" vertical="center"/>
    </xf>
    <xf numFmtId="0" fontId="55" fillId="4" borderId="58" xfId="50" applyFont="1" applyFill="1" applyBorder="1" applyAlignment="1" applyProtection="1">
      <alignment horizontal="center" vertical="center"/>
    </xf>
    <xf numFmtId="174" fontId="55" fillId="0" borderId="58" xfId="63" applyNumberFormat="1" applyFont="1" applyFill="1" applyBorder="1" applyAlignment="1" applyProtection="1">
      <alignment horizontal="center" vertical="center"/>
    </xf>
    <xf numFmtId="174" fontId="55" fillId="0" borderId="58" xfId="50" applyNumberFormat="1" applyFont="1" applyBorder="1" applyAlignment="1" applyProtection="1">
      <alignment horizontal="center" vertical="center"/>
    </xf>
    <xf numFmtId="0" fontId="55" fillId="0" borderId="0" xfId="50" applyFont="1" applyBorder="1" applyProtection="1"/>
    <xf numFmtId="0" fontId="55" fillId="4" borderId="0" xfId="50" applyFont="1" applyFill="1" applyBorder="1" applyAlignment="1" applyProtection="1">
      <alignment horizontal="center" vertical="center"/>
    </xf>
    <xf numFmtId="0" fontId="19" fillId="0" borderId="0" xfId="50" applyFont="1" applyBorder="1" applyAlignment="1" applyProtection="1">
      <alignment horizontal="right" vertical="center" wrapText="1" indent="1"/>
    </xf>
    <xf numFmtId="174" fontId="19" fillId="0" borderId="0" xfId="63" applyNumberFormat="1" applyFont="1" applyBorder="1" applyAlignment="1" applyProtection="1">
      <alignment horizontal="center" vertical="center"/>
    </xf>
    <xf numFmtId="0" fontId="5" fillId="4" borderId="0" xfId="50" applyFont="1" applyFill="1" applyBorder="1" applyAlignment="1" applyProtection="1">
      <alignment horizontal="center" vertical="center"/>
    </xf>
    <xf numFmtId="0" fontId="55" fillId="0" borderId="58" xfId="50" applyFont="1" applyBorder="1" applyAlignment="1" applyProtection="1">
      <alignment vertical="center" wrapText="1"/>
    </xf>
    <xf numFmtId="0" fontId="55" fillId="0" borderId="58" xfId="50" applyFont="1" applyBorder="1" applyAlignment="1" applyProtection="1">
      <alignment horizontal="right" vertical="center" wrapText="1" indent="1"/>
    </xf>
    <xf numFmtId="0" fontId="19" fillId="0" borderId="0" xfId="50" applyFont="1" applyFill="1" applyBorder="1" applyProtection="1"/>
    <xf numFmtId="0" fontId="19" fillId="0" borderId="58" xfId="50" applyFont="1" applyFill="1" applyBorder="1" applyAlignment="1" applyProtection="1">
      <alignment vertical="center" wrapText="1"/>
    </xf>
    <xf numFmtId="0" fontId="19" fillId="0" borderId="58" xfId="50" applyFont="1" applyBorder="1" applyAlignment="1" applyProtection="1">
      <alignment horizontal="right" vertical="center" wrapText="1" indent="1"/>
    </xf>
    <xf numFmtId="174" fontId="19" fillId="0" borderId="58" xfId="63" applyNumberFormat="1" applyFont="1" applyFill="1" applyBorder="1" applyAlignment="1" applyProtection="1">
      <alignment horizontal="center" vertical="center"/>
    </xf>
    <xf numFmtId="0" fontId="19" fillId="7" borderId="58" xfId="50" applyFont="1" applyFill="1" applyBorder="1" applyAlignment="1" applyProtection="1">
      <alignment horizontal="center" vertical="center"/>
      <protection locked="0"/>
    </xf>
    <xf numFmtId="174" fontId="19" fillId="0" borderId="58" xfId="63" applyNumberFormat="1" applyFont="1" applyBorder="1" applyAlignment="1" applyProtection="1">
      <alignment horizontal="center" vertical="center"/>
    </xf>
    <xf numFmtId="174" fontId="19" fillId="4" borderId="58" xfId="63" applyNumberFormat="1" applyFont="1" applyFill="1" applyBorder="1" applyAlignment="1" applyProtection="1">
      <alignment horizontal="center" vertical="center"/>
    </xf>
    <xf numFmtId="0" fontId="19" fillId="4" borderId="58" xfId="50" applyFont="1" applyFill="1" applyBorder="1" applyAlignment="1" applyProtection="1">
      <alignment horizontal="center" vertical="center"/>
    </xf>
    <xf numFmtId="0" fontId="5" fillId="4" borderId="0" xfId="50" applyFont="1" applyFill="1" applyBorder="1" applyProtection="1"/>
    <xf numFmtId="0" fontId="5" fillId="4" borderId="0" xfId="50" applyFont="1" applyFill="1" applyProtection="1"/>
    <xf numFmtId="0" fontId="55" fillId="0" borderId="0" xfId="50" applyFont="1" applyFill="1" applyProtection="1"/>
    <xf numFmtId="174" fontId="58" fillId="0" borderId="58" xfId="63" applyNumberFormat="1" applyFont="1" applyFill="1" applyBorder="1" applyAlignment="1" applyProtection="1">
      <alignment horizontal="center" vertical="center"/>
    </xf>
    <xf numFmtId="174" fontId="58" fillId="4" borderId="58" xfId="63" applyNumberFormat="1" applyFont="1" applyFill="1" applyBorder="1" applyAlignment="1" applyProtection="1">
      <alignment horizontal="center" vertical="center"/>
    </xf>
    <xf numFmtId="0" fontId="58" fillId="4" borderId="58" xfId="50" applyFont="1" applyFill="1" applyBorder="1" applyAlignment="1" applyProtection="1">
      <alignment horizontal="center" vertical="center"/>
    </xf>
    <xf numFmtId="0" fontId="55" fillId="4" borderId="0" xfId="50" applyFont="1" applyFill="1" applyBorder="1" applyProtection="1"/>
    <xf numFmtId="0" fontId="58" fillId="0" borderId="58" xfId="50" applyFont="1" applyFill="1" applyBorder="1" applyProtection="1">
      <protection locked="0"/>
    </xf>
    <xf numFmtId="174" fontId="58" fillId="0" borderId="58" xfId="63" applyNumberFormat="1" applyFont="1" applyFill="1" applyBorder="1" applyAlignment="1" applyProtection="1">
      <alignment horizontal="center" vertical="center"/>
      <protection locked="0"/>
    </xf>
    <xf numFmtId="0" fontId="59" fillId="0" borderId="58" xfId="50" applyFont="1" applyFill="1" applyBorder="1" applyAlignment="1" applyProtection="1">
      <alignment vertical="center"/>
    </xf>
    <xf numFmtId="0" fontId="59" fillId="0" borderId="58" xfId="50" applyFont="1" applyFill="1" applyBorder="1" applyAlignment="1" applyProtection="1">
      <alignment horizontal="right" indent="2"/>
    </xf>
    <xf numFmtId="164" fontId="60" fillId="0" borderId="58" xfId="63" applyNumberFormat="1" applyFont="1" applyFill="1" applyBorder="1" applyProtection="1"/>
    <xf numFmtId="178" fontId="60" fillId="0" borderId="58" xfId="63" applyNumberFormat="1" applyFont="1" applyFill="1" applyBorder="1" applyProtection="1"/>
    <xf numFmtId="44" fontId="1" fillId="0" borderId="0" xfId="50" applyNumberFormat="1" applyFill="1" applyProtection="1"/>
    <xf numFmtId="179" fontId="1" fillId="0" borderId="0" xfId="50" applyNumberFormat="1" applyFill="1" applyAlignment="1" applyProtection="1">
      <alignment horizontal="center" vertical="center"/>
    </xf>
    <xf numFmtId="0" fontId="61" fillId="0" borderId="0" xfId="50" applyFont="1" applyAlignment="1">
      <alignment vertical="top"/>
    </xf>
    <xf numFmtId="0" fontId="62" fillId="0" borderId="0" xfId="50" applyFont="1"/>
    <xf numFmtId="0" fontId="51" fillId="0" borderId="0" xfId="50" applyFont="1"/>
    <xf numFmtId="0" fontId="63" fillId="0" borderId="0" xfId="50" applyFont="1" applyAlignment="1">
      <alignment horizontal="left"/>
    </xf>
    <xf numFmtId="0" fontId="63" fillId="0" borderId="0" xfId="50" applyFont="1" applyAlignment="1" applyProtection="1">
      <alignment horizontal="left" vertical="center" wrapText="1"/>
    </xf>
    <xf numFmtId="0" fontId="51" fillId="7" borderId="58" xfId="50" applyFont="1" applyFill="1" applyBorder="1" applyAlignment="1" applyProtection="1">
      <alignment horizontal="center"/>
      <protection locked="0"/>
    </xf>
    <xf numFmtId="0" fontId="64" fillId="0" borderId="0" xfId="50" applyFont="1"/>
    <xf numFmtId="168" fontId="5" fillId="2" borderId="58" xfId="64" applyNumberFormat="1" applyFont="1" applyFill="1" applyBorder="1" applyProtection="1">
      <protection locked="0"/>
    </xf>
    <xf numFmtId="0" fontId="10" fillId="0" borderId="0" xfId="50" applyFont="1"/>
    <xf numFmtId="0" fontId="65" fillId="0" borderId="0" xfId="50" applyFont="1"/>
    <xf numFmtId="0" fontId="63" fillId="0" borderId="59" xfId="50" applyFont="1" applyBorder="1" applyAlignment="1">
      <alignment horizontal="center"/>
    </xf>
    <xf numFmtId="0" fontId="63" fillId="0" borderId="60" xfId="50" applyFont="1" applyBorder="1" applyAlignment="1">
      <alignment horizontal="center"/>
    </xf>
    <xf numFmtId="0" fontId="63" fillId="0" borderId="58" xfId="50" applyFont="1" applyBorder="1" applyAlignment="1">
      <alignment horizontal="center"/>
    </xf>
    <xf numFmtId="168" fontId="66" fillId="0" borderId="0" xfId="50" applyNumberFormat="1" applyFont="1"/>
    <xf numFmtId="0" fontId="51" fillId="0" borderId="59" xfId="50" applyFont="1" applyBorder="1" applyAlignment="1">
      <alignment horizontal="left" vertical="top"/>
    </xf>
    <xf numFmtId="0" fontId="51" fillId="7" borderId="58" xfId="50" applyFont="1" applyFill="1" applyBorder="1" applyProtection="1">
      <protection locked="0"/>
    </xf>
    <xf numFmtId="0" fontId="51" fillId="0" borderId="59" xfId="50" applyFont="1" applyBorder="1" applyAlignment="1">
      <alignment horizontal="right"/>
    </xf>
    <xf numFmtId="168" fontId="0" fillId="2" borderId="58" xfId="64" applyNumberFormat="1" applyFont="1" applyFill="1" applyBorder="1" applyProtection="1">
      <protection locked="0"/>
    </xf>
    <xf numFmtId="0" fontId="51" fillId="0" borderId="64" xfId="50" applyFont="1" applyBorder="1" applyAlignment="1">
      <alignment horizontal="left" vertical="top"/>
    </xf>
    <xf numFmtId="0" fontId="65" fillId="0" borderId="59" xfId="50" applyFont="1" applyFill="1" applyBorder="1"/>
    <xf numFmtId="0" fontId="51" fillId="0" borderId="64" xfId="50" applyFont="1" applyBorder="1" applyAlignment="1">
      <alignment horizontal="right"/>
    </xf>
    <xf numFmtId="0" fontId="51" fillId="0" borderId="60" xfId="50" applyFont="1" applyBorder="1" applyAlignment="1">
      <alignment vertical="top"/>
    </xf>
    <xf numFmtId="0" fontId="51" fillId="0" borderId="58" xfId="50" applyFont="1" applyFill="1" applyBorder="1"/>
    <xf numFmtId="0" fontId="51" fillId="0" borderId="60" xfId="50" applyFont="1" applyBorder="1" applyAlignment="1">
      <alignment horizontal="right"/>
    </xf>
    <xf numFmtId="168" fontId="1" fillId="2" borderId="58" xfId="64" applyNumberFormat="1" applyFont="1" applyFill="1" applyBorder="1" applyProtection="1">
      <protection locked="0"/>
    </xf>
    <xf numFmtId="168" fontId="16" fillId="2" borderId="58" xfId="64" applyNumberFormat="1" applyFont="1" applyFill="1" applyBorder="1" applyProtection="1">
      <protection locked="0"/>
    </xf>
    <xf numFmtId="0" fontId="65" fillId="0" borderId="59" xfId="50" applyFont="1" applyFill="1" applyBorder="1" applyProtection="1"/>
    <xf numFmtId="0" fontId="51" fillId="0" borderId="59" xfId="50" applyFont="1" applyBorder="1" applyAlignment="1">
      <alignment vertical="top"/>
    </xf>
    <xf numFmtId="0" fontId="51" fillId="0" borderId="64" xfId="50" applyFont="1" applyBorder="1" applyAlignment="1">
      <alignment vertical="top"/>
    </xf>
    <xf numFmtId="0" fontId="51" fillId="0" borderId="0" xfId="50" applyFont="1" applyBorder="1"/>
    <xf numFmtId="0" fontId="64" fillId="0" borderId="0" xfId="50" applyFont="1" applyFill="1"/>
    <xf numFmtId="0" fontId="63" fillId="0" borderId="58" xfId="50" applyFont="1" applyBorder="1" applyAlignment="1"/>
    <xf numFmtId="0" fontId="51" fillId="0" borderId="58" xfId="50" applyFont="1" applyBorder="1" applyAlignment="1">
      <alignment horizontal="right"/>
    </xf>
    <xf numFmtId="0" fontId="51" fillId="0" borderId="58" xfId="50" applyFont="1" applyBorder="1" applyAlignment="1">
      <alignment horizontal="left" vertical="top"/>
    </xf>
    <xf numFmtId="0" fontId="65" fillId="0" borderId="58" xfId="50" applyFont="1" applyFill="1" applyBorder="1"/>
    <xf numFmtId="0" fontId="51" fillId="0" borderId="58" xfId="50" applyFont="1" applyBorder="1" applyAlignment="1">
      <alignment vertical="top"/>
    </xf>
    <xf numFmtId="0" fontId="65" fillId="0" borderId="58" xfId="50" applyFont="1" applyFill="1" applyBorder="1" applyProtection="1"/>
    <xf numFmtId="0" fontId="61" fillId="0" borderId="0" xfId="50" applyFont="1"/>
    <xf numFmtId="0" fontId="1" fillId="0" borderId="0" xfId="50"/>
    <xf numFmtId="0" fontId="1" fillId="0" borderId="0" xfId="50" applyProtection="1"/>
    <xf numFmtId="0" fontId="63" fillId="0" borderId="0" xfId="50" applyFont="1" applyAlignment="1" applyProtection="1">
      <alignment horizontal="left" wrapText="1"/>
    </xf>
    <xf numFmtId="0" fontId="63" fillId="0" borderId="58" xfId="50" applyFont="1" applyFill="1" applyBorder="1" applyAlignment="1" applyProtection="1">
      <alignment horizontal="left" vertical="center" wrapText="1"/>
    </xf>
    <xf numFmtId="10" fontId="1" fillId="0" borderId="0" xfId="51" applyNumberFormat="1"/>
    <xf numFmtId="0" fontId="27" fillId="0" borderId="0" xfId="50" applyFont="1" applyAlignment="1" applyProtection="1">
      <alignment horizontal="left" wrapText="1"/>
    </xf>
    <xf numFmtId="0" fontId="27" fillId="0" borderId="59" xfId="50" applyFont="1" applyBorder="1" applyAlignment="1" applyProtection="1">
      <alignment horizontal="center" wrapText="1"/>
    </xf>
    <xf numFmtId="0" fontId="27" fillId="0" borderId="58" xfId="50" applyFont="1" applyBorder="1" applyAlignment="1" applyProtection="1">
      <alignment horizontal="center"/>
    </xf>
    <xf numFmtId="0" fontId="28" fillId="0" borderId="58" xfId="50" applyFont="1" applyBorder="1" applyAlignment="1" applyProtection="1">
      <alignment wrapText="1"/>
    </xf>
    <xf numFmtId="0" fontId="28" fillId="0" borderId="62" xfId="50" applyFont="1" applyBorder="1" applyAlignment="1" applyProtection="1">
      <alignment horizontal="center" wrapText="1"/>
    </xf>
    <xf numFmtId="168" fontId="0" fillId="0" borderId="4" xfId="64" applyNumberFormat="1" applyFont="1" applyBorder="1" applyProtection="1"/>
    <xf numFmtId="168" fontId="0" fillId="2" borderId="65" xfId="64" applyNumberFormat="1" applyFont="1" applyFill="1" applyBorder="1" applyProtection="1">
      <protection locked="0"/>
    </xf>
    <xf numFmtId="0" fontId="67" fillId="0" borderId="0" xfId="50" applyFont="1" applyFill="1"/>
    <xf numFmtId="0" fontId="27" fillId="0" borderId="0" xfId="50" applyFont="1"/>
    <xf numFmtId="168" fontId="0" fillId="0" borderId="63" xfId="64" applyNumberFormat="1" applyFont="1" applyBorder="1" applyProtection="1"/>
    <xf numFmtId="168" fontId="27" fillId="0" borderId="0" xfId="50" applyNumberFormat="1" applyFont="1"/>
    <xf numFmtId="3" fontId="67" fillId="0" borderId="0" xfId="50" applyNumberFormat="1" applyFont="1" applyFill="1"/>
    <xf numFmtId="0" fontId="29" fillId="0" borderId="58" xfId="50" applyFont="1" applyBorder="1" applyAlignment="1" applyProtection="1">
      <alignment horizontal="left" wrapText="1"/>
    </xf>
    <xf numFmtId="0" fontId="28" fillId="0" borderId="62" xfId="50" quotePrefix="1" applyFont="1" applyBorder="1" applyAlignment="1" applyProtection="1">
      <alignment horizontal="center" wrapText="1"/>
    </xf>
    <xf numFmtId="10" fontId="27" fillId="0" borderId="4" xfId="66" applyNumberFormat="1" applyFont="1" applyBorder="1" applyProtection="1"/>
    <xf numFmtId="168" fontId="27" fillId="0" borderId="63" xfId="66" applyNumberFormat="1" applyFont="1" applyBorder="1" applyProtection="1"/>
    <xf numFmtId="168" fontId="0" fillId="0" borderId="0" xfId="64" applyNumberFormat="1" applyFont="1" applyProtection="1"/>
    <xf numFmtId="0" fontId="63" fillId="0" borderId="0" xfId="50" applyFont="1" applyAlignment="1" applyProtection="1">
      <alignment horizontal="left"/>
    </xf>
    <xf numFmtId="0" fontId="28" fillId="0" borderId="66" xfId="50" applyFont="1" applyBorder="1" applyProtection="1"/>
    <xf numFmtId="0" fontId="1" fillId="0" borderId="0" xfId="50" applyBorder="1" applyAlignment="1" applyProtection="1">
      <alignment horizontal="left"/>
    </xf>
    <xf numFmtId="168" fontId="1" fillId="0" borderId="0" xfId="50" applyNumberFormat="1"/>
    <xf numFmtId="0" fontId="28" fillId="0" borderId="58" xfId="50" applyFont="1" applyBorder="1" applyProtection="1"/>
    <xf numFmtId="175" fontId="0" fillId="0" borderId="3" xfId="67" applyNumberFormat="1" applyFont="1" applyFill="1" applyBorder="1" applyProtection="1"/>
    <xf numFmtId="175" fontId="0" fillId="0" borderId="0" xfId="67" applyNumberFormat="1" applyFont="1" applyBorder="1" applyProtection="1"/>
    <xf numFmtId="0" fontId="28" fillId="0" borderId="62" xfId="50" applyFont="1" applyBorder="1" applyAlignment="1" applyProtection="1">
      <alignment wrapText="1"/>
    </xf>
    <xf numFmtId="175" fontId="0" fillId="0" borderId="4" xfId="67" applyNumberFormat="1" applyFont="1" applyFill="1" applyBorder="1" applyAlignment="1" applyProtection="1">
      <alignment vertical="center"/>
    </xf>
    <xf numFmtId="175" fontId="0" fillId="0" borderId="0" xfId="67" applyNumberFormat="1" applyFont="1" applyFill="1" applyBorder="1" applyAlignment="1" applyProtection="1">
      <alignment vertical="center"/>
    </xf>
    <xf numFmtId="175" fontId="0" fillId="0" borderId="4" xfId="67" applyNumberFormat="1" applyFont="1" applyBorder="1" applyProtection="1"/>
    <xf numFmtId="0" fontId="29" fillId="0" borderId="59" xfId="50" applyFont="1" applyBorder="1" applyAlignment="1" applyProtection="1">
      <alignment wrapText="1"/>
    </xf>
    <xf numFmtId="0" fontId="1" fillId="0" borderId="59" xfId="50" applyBorder="1" applyProtection="1"/>
    <xf numFmtId="0" fontId="29" fillId="0" borderId="59" xfId="50" applyFont="1" applyBorder="1" applyProtection="1"/>
    <xf numFmtId="0" fontId="29" fillId="0" borderId="59" xfId="50" applyFont="1" applyFill="1" applyBorder="1" applyAlignment="1" applyProtection="1">
      <alignment vertical="center" wrapText="1"/>
    </xf>
    <xf numFmtId="0" fontId="29" fillId="0" borderId="69" xfId="50" applyFont="1" applyBorder="1" applyAlignment="1" applyProtection="1">
      <alignment wrapText="1"/>
    </xf>
    <xf numFmtId="0" fontId="5" fillId="0" borderId="62" xfId="50" applyFont="1" applyBorder="1"/>
    <xf numFmtId="0" fontId="1" fillId="0" borderId="62" xfId="50" applyBorder="1"/>
    <xf numFmtId="174" fontId="1" fillId="0" borderId="62" xfId="50" applyNumberFormat="1" applyBorder="1"/>
    <xf numFmtId="10" fontId="1" fillId="0" borderId="62" xfId="50" applyNumberFormat="1" applyBorder="1"/>
    <xf numFmtId="175" fontId="1" fillId="0" borderId="62" xfId="68" applyNumberFormat="1" applyBorder="1"/>
    <xf numFmtId="175" fontId="1" fillId="0" borderId="58" xfId="68" applyNumberFormat="1" applyBorder="1"/>
    <xf numFmtId="0" fontId="1" fillId="0" borderId="0" xfId="50" applyFill="1" applyBorder="1"/>
    <xf numFmtId="0" fontId="1" fillId="0" borderId="67" xfId="50" applyBorder="1"/>
    <xf numFmtId="174" fontId="1" fillId="0" borderId="67" xfId="50" applyNumberFormat="1" applyBorder="1"/>
    <xf numFmtId="0" fontId="5" fillId="0" borderId="67" xfId="50" applyFont="1" applyBorder="1"/>
    <xf numFmtId="0" fontId="1" fillId="0" borderId="61" xfId="50" applyBorder="1"/>
    <xf numFmtId="174" fontId="1" fillId="0" borderId="61" xfId="50" applyNumberFormat="1" applyBorder="1"/>
    <xf numFmtId="10" fontId="1" fillId="0" borderId="67" xfId="50" applyNumberFormat="1" applyBorder="1"/>
    <xf numFmtId="175" fontId="1" fillId="0" borderId="67" xfId="68" applyNumberFormat="1" applyBorder="1"/>
    <xf numFmtId="0" fontId="5" fillId="0" borderId="70" xfId="50" applyFont="1" applyBorder="1"/>
    <xf numFmtId="0" fontId="1" fillId="0" borderId="70" xfId="50" applyBorder="1"/>
    <xf numFmtId="174" fontId="1" fillId="0" borderId="70" xfId="50" applyNumberFormat="1" applyBorder="1"/>
    <xf numFmtId="10" fontId="1" fillId="0" borderId="70" xfId="50" applyNumberFormat="1" applyBorder="1"/>
    <xf numFmtId="175" fontId="1" fillId="0" borderId="70" xfId="68" applyNumberFormat="1" applyBorder="1"/>
    <xf numFmtId="175" fontId="1" fillId="0" borderId="60" xfId="68" applyNumberFormat="1" applyBorder="1"/>
    <xf numFmtId="175" fontId="1" fillId="0" borderId="63" xfId="68" applyNumberFormat="1" applyBorder="1"/>
    <xf numFmtId="0" fontId="19" fillId="0" borderId="62" xfId="50" applyFont="1" applyBorder="1"/>
    <xf numFmtId="174" fontId="19" fillId="0" borderId="62" xfId="50" applyNumberFormat="1" applyFont="1" applyBorder="1"/>
    <xf numFmtId="10" fontId="19" fillId="0" borderId="62" xfId="50" applyNumberFormat="1" applyFont="1" applyBorder="1"/>
    <xf numFmtId="175" fontId="27" fillId="0" borderId="58" xfId="68" applyNumberFormat="1" applyFont="1" applyBorder="1"/>
    <xf numFmtId="0" fontId="61" fillId="0" borderId="0" xfId="69" applyFont="1"/>
    <xf numFmtId="0" fontId="1" fillId="0" borderId="0" xfId="69"/>
    <xf numFmtId="0" fontId="1" fillId="0" borderId="0" xfId="69" applyProtection="1"/>
    <xf numFmtId="0" fontId="1" fillId="0" borderId="0" xfId="69" applyFill="1"/>
    <xf numFmtId="0" fontId="63" fillId="0" borderId="0" xfId="69" applyFont="1" applyAlignment="1" applyProtection="1">
      <alignment horizontal="left" wrapText="1"/>
    </xf>
    <xf numFmtId="0" fontId="1" fillId="0" borderId="0" xfId="69" applyFill="1" applyProtection="1"/>
    <xf numFmtId="0" fontId="63" fillId="0" borderId="0" xfId="69" applyFont="1" applyAlignment="1" applyProtection="1">
      <alignment horizontal="left" vertical="center" wrapText="1"/>
    </xf>
    <xf numFmtId="0" fontId="63" fillId="7" borderId="58" xfId="50" applyFont="1" applyFill="1" applyBorder="1" applyAlignment="1" applyProtection="1">
      <alignment horizontal="left" vertical="center" wrapText="1"/>
      <protection locked="0"/>
    </xf>
    <xf numFmtId="0" fontId="1" fillId="0" borderId="0" xfId="69" applyFill="1" applyAlignment="1" applyProtection="1"/>
    <xf numFmtId="0" fontId="27" fillId="0" borderId="0" xfId="69" applyFont="1" applyFill="1" applyAlignment="1" applyProtection="1">
      <alignment horizontal="left" wrapText="1"/>
    </xf>
    <xf numFmtId="0" fontId="27" fillId="0" borderId="59" xfId="69" applyFont="1" applyFill="1" applyBorder="1" applyAlignment="1" applyProtection="1">
      <alignment horizontal="center" wrapText="1"/>
    </xf>
    <xf numFmtId="0" fontId="27" fillId="0" borderId="58" xfId="69" applyFont="1" applyFill="1" applyBorder="1" applyAlignment="1" applyProtection="1">
      <alignment horizontal="center"/>
    </xf>
    <xf numFmtId="0" fontId="28" fillId="0" borderId="58" xfId="69" applyFont="1" applyFill="1" applyBorder="1" applyAlignment="1" applyProtection="1">
      <alignment wrapText="1"/>
    </xf>
    <xf numFmtId="0" fontId="28" fillId="0" borderId="62" xfId="69" applyFont="1" applyFill="1" applyBorder="1" applyAlignment="1" applyProtection="1">
      <alignment horizontal="center" wrapText="1"/>
    </xf>
    <xf numFmtId="168" fontId="0" fillId="0" borderId="4" xfId="70" applyNumberFormat="1" applyFont="1" applyFill="1" applyBorder="1" applyProtection="1"/>
    <xf numFmtId="168" fontId="0" fillId="2" borderId="65" xfId="70" applyNumberFormat="1" applyFont="1" applyFill="1" applyBorder="1" applyProtection="1">
      <protection locked="0"/>
    </xf>
    <xf numFmtId="3" fontId="67" fillId="0" borderId="0" xfId="69" applyNumberFormat="1" applyFont="1" applyFill="1"/>
    <xf numFmtId="43" fontId="67" fillId="0" borderId="0" xfId="52" applyFont="1" applyFill="1"/>
    <xf numFmtId="0" fontId="27" fillId="0" borderId="0" xfId="69" applyFont="1" applyFill="1"/>
    <xf numFmtId="168" fontId="0" fillId="0" borderId="63" xfId="70" applyNumberFormat="1" applyFont="1" applyFill="1" applyBorder="1" applyProtection="1"/>
    <xf numFmtId="168" fontId="67" fillId="0" borderId="0" xfId="69" applyNumberFormat="1" applyFont="1" applyFill="1"/>
    <xf numFmtId="0" fontId="67" fillId="0" borderId="0" xfId="69" applyFont="1" applyFill="1"/>
    <xf numFmtId="0" fontId="29" fillId="0" borderId="58" xfId="69" applyFont="1" applyFill="1" applyBorder="1" applyAlignment="1" applyProtection="1">
      <alignment horizontal="left" wrapText="1"/>
    </xf>
    <xf numFmtId="0" fontId="28" fillId="0" borderId="62" xfId="69" quotePrefix="1" applyFont="1" applyFill="1" applyBorder="1" applyAlignment="1" applyProtection="1">
      <alignment horizontal="center" wrapText="1"/>
    </xf>
    <xf numFmtId="10" fontId="1" fillId="0" borderId="4" xfId="71" applyNumberFormat="1" applyFont="1" applyFill="1" applyBorder="1" applyProtection="1"/>
    <xf numFmtId="168" fontId="1" fillId="0" borderId="63" xfId="71" applyNumberFormat="1" applyFont="1" applyFill="1" applyBorder="1" applyProtection="1"/>
    <xf numFmtId="168" fontId="27" fillId="0" borderId="0" xfId="69" applyNumberFormat="1" applyFont="1" applyFill="1"/>
    <xf numFmtId="168" fontId="0" fillId="0" borderId="0" xfId="70" applyNumberFormat="1" applyFont="1" applyFill="1" applyProtection="1"/>
    <xf numFmtId="9" fontId="0" fillId="0" borderId="0" xfId="71" applyFont="1" applyFill="1" applyProtection="1"/>
    <xf numFmtId="0" fontId="28" fillId="0" borderId="58" xfId="69" applyFont="1" applyFill="1" applyBorder="1" applyProtection="1"/>
    <xf numFmtId="0" fontId="28" fillId="0" borderId="62" xfId="69" applyFont="1" applyFill="1" applyBorder="1" applyProtection="1"/>
    <xf numFmtId="175" fontId="0" fillId="0" borderId="4" xfId="72" applyNumberFormat="1" applyFont="1" applyFill="1" applyBorder="1" applyProtection="1"/>
    <xf numFmtId="0" fontId="26" fillId="0" borderId="0" xfId="69" applyFont="1" applyFill="1" applyProtection="1"/>
    <xf numFmtId="0" fontId="28" fillId="0" borderId="62" xfId="69" applyFont="1" applyFill="1" applyBorder="1" applyAlignment="1" applyProtection="1">
      <alignment wrapText="1"/>
    </xf>
    <xf numFmtId="175" fontId="0" fillId="0" borderId="4" xfId="72" applyNumberFormat="1" applyFont="1" applyFill="1" applyBorder="1" applyAlignment="1" applyProtection="1">
      <alignment vertical="center"/>
    </xf>
    <xf numFmtId="180" fontId="0" fillId="0" borderId="0" xfId="70" applyNumberFormat="1" applyFont="1" applyFill="1" applyProtection="1"/>
    <xf numFmtId="0" fontId="29" fillId="0" borderId="59" xfId="69" applyFont="1" applyBorder="1" applyAlignment="1" applyProtection="1">
      <alignment wrapText="1"/>
    </xf>
    <xf numFmtId="0" fontId="63" fillId="0" borderId="58" xfId="69" applyFont="1" applyFill="1" applyBorder="1" applyAlignment="1" applyProtection="1">
      <alignment horizontal="left" wrapText="1"/>
    </xf>
    <xf numFmtId="0" fontId="51" fillId="0" borderId="58" xfId="69" applyFont="1" applyFill="1" applyBorder="1" applyAlignment="1" applyProtection="1">
      <alignment horizontal="center" wrapText="1"/>
    </xf>
    <xf numFmtId="0" fontId="63" fillId="0" borderId="0" xfId="69" applyFont="1" applyFill="1" applyBorder="1" applyAlignment="1" applyProtection="1">
      <alignment horizontal="left" wrapText="1"/>
    </xf>
    <xf numFmtId="0" fontId="29" fillId="0" borderId="67" xfId="69" applyFont="1" applyFill="1" applyBorder="1" applyProtection="1"/>
    <xf numFmtId="0" fontId="29" fillId="0" borderId="58" xfId="69" applyFont="1" applyFill="1" applyBorder="1" applyAlignment="1" applyProtection="1">
      <alignment vertical="center" wrapText="1"/>
    </xf>
    <xf numFmtId="0" fontId="27" fillId="0" borderId="59" xfId="50" applyFont="1" applyFill="1" applyBorder="1" applyAlignment="1" applyProtection="1">
      <alignment horizontal="center" wrapText="1"/>
    </xf>
    <xf numFmtId="0" fontId="1" fillId="0" borderId="58" xfId="69" applyFont="1" applyFill="1" applyBorder="1"/>
    <xf numFmtId="168" fontId="1" fillId="0" borderId="58" xfId="69" applyNumberFormat="1" applyFont="1" applyFill="1" applyBorder="1" applyAlignment="1" applyProtection="1">
      <alignment horizontal="center" wrapText="1"/>
    </xf>
    <xf numFmtId="168" fontId="1" fillId="0" borderId="58" xfId="69" applyNumberFormat="1" applyFont="1" applyFill="1" applyBorder="1" applyAlignment="1">
      <alignment horizontal="center"/>
    </xf>
    <xf numFmtId="10" fontId="1" fillId="0" borderId="58" xfId="50" applyNumberFormat="1" applyFont="1" applyFill="1" applyBorder="1"/>
    <xf numFmtId="175" fontId="1" fillId="0" borderId="58" xfId="50" applyNumberFormat="1" applyFont="1" applyBorder="1"/>
    <xf numFmtId="175" fontId="1" fillId="0" borderId="58" xfId="69" applyNumberFormat="1" applyFont="1" applyBorder="1"/>
    <xf numFmtId="0" fontId="1" fillId="0" borderId="0" xfId="69" applyFill="1" applyBorder="1"/>
    <xf numFmtId="0" fontId="27" fillId="0" borderId="62" xfId="69" applyFont="1" applyFill="1" applyBorder="1"/>
    <xf numFmtId="168" fontId="27" fillId="0" borderId="58" xfId="69" applyNumberFormat="1" applyFont="1" applyFill="1" applyBorder="1" applyAlignment="1" applyProtection="1">
      <alignment horizontal="center" wrapText="1"/>
    </xf>
    <xf numFmtId="175" fontId="27" fillId="0" borderId="62" xfId="69" applyNumberFormat="1" applyFont="1" applyBorder="1"/>
    <xf numFmtId="175" fontId="27" fillId="0" borderId="58" xfId="69" applyNumberFormat="1" applyFont="1" applyBorder="1"/>
    <xf numFmtId="0" fontId="27" fillId="0" borderId="0" xfId="69" applyFont="1"/>
    <xf numFmtId="0" fontId="61" fillId="0" borderId="0" xfId="69" applyFont="1" applyProtection="1"/>
    <xf numFmtId="0" fontId="1" fillId="0" borderId="0" xfId="69" applyAlignment="1" applyProtection="1">
      <alignment horizontal="center"/>
    </xf>
    <xf numFmtId="0" fontId="1" fillId="0" borderId="0" xfId="69" applyProtection="1">
      <protection locked="0"/>
    </xf>
    <xf numFmtId="0" fontId="1" fillId="0" borderId="0" xfId="69" applyAlignment="1" applyProtection="1">
      <alignment vertical="top"/>
    </xf>
    <xf numFmtId="0" fontId="1" fillId="0" borderId="0" xfId="69" applyAlignment="1" applyProtection="1">
      <alignment horizontal="center" vertical="top"/>
    </xf>
    <xf numFmtId="0" fontId="1" fillId="0" borderId="0" xfId="69" applyAlignment="1">
      <alignment vertical="top"/>
    </xf>
    <xf numFmtId="0" fontId="9" fillId="0" borderId="0" xfId="69" applyFont="1" applyAlignment="1" applyProtection="1">
      <alignment horizontal="left" vertical="center" wrapText="1"/>
    </xf>
    <xf numFmtId="0" fontId="1" fillId="0" borderId="58" xfId="50" applyBorder="1" applyAlignment="1" applyProtection="1">
      <alignment horizontal="center" vertical="center"/>
      <protection locked="0"/>
    </xf>
    <xf numFmtId="0" fontId="27" fillId="0" borderId="0" xfId="69" applyFont="1" applyProtection="1"/>
    <xf numFmtId="0" fontId="27" fillId="0" borderId="66" xfId="69" applyFont="1" applyBorder="1" applyProtection="1"/>
    <xf numFmtId="0" fontId="29" fillId="0" borderId="66" xfId="69" applyFont="1" applyBorder="1" applyAlignment="1" applyProtection="1">
      <alignment horizontal="center"/>
    </xf>
    <xf numFmtId="0" fontId="29" fillId="0" borderId="66" xfId="69" applyFont="1" applyBorder="1" applyAlignment="1" applyProtection="1">
      <alignment horizontal="center" wrapText="1"/>
    </xf>
    <xf numFmtId="0" fontId="19" fillId="0" borderId="0" xfId="73" applyFont="1" applyFill="1" applyAlignment="1" applyProtection="1">
      <alignment horizontal="center"/>
    </xf>
    <xf numFmtId="0" fontId="68" fillId="0" borderId="0" xfId="69" applyFont="1" applyAlignment="1" applyProtection="1">
      <alignment horizontal="center"/>
    </xf>
    <xf numFmtId="0" fontId="1" fillId="0" borderId="0" xfId="69" applyAlignment="1">
      <alignment horizontal="center"/>
    </xf>
    <xf numFmtId="0" fontId="1" fillId="0" borderId="0" xfId="69" applyFill="1" applyBorder="1" applyProtection="1"/>
    <xf numFmtId="0" fontId="27" fillId="0" borderId="0" xfId="69" applyFont="1" applyFill="1" applyBorder="1" applyAlignment="1" applyProtection="1">
      <alignment horizontal="center"/>
    </xf>
    <xf numFmtId="168" fontId="1" fillId="0" borderId="0" xfId="56" applyNumberFormat="1" applyFont="1" applyFill="1" applyBorder="1" applyProtection="1"/>
    <xf numFmtId="168" fontId="69" fillId="0" borderId="0" xfId="56" applyNumberFormat="1" applyFont="1" applyFill="1" applyBorder="1" applyProtection="1"/>
    <xf numFmtId="0" fontId="5" fillId="0" borderId="0" xfId="74" applyFont="1" applyFill="1" applyBorder="1" applyAlignment="1" applyProtection="1">
      <alignment horizontal="center" vertical="center"/>
      <protection locked="0"/>
    </xf>
    <xf numFmtId="168" fontId="1" fillId="0" borderId="0" xfId="56" applyNumberFormat="1" applyFont="1"/>
    <xf numFmtId="174" fontId="1" fillId="0" borderId="0" xfId="56" applyNumberFormat="1" applyFont="1" applyProtection="1">
      <protection locked="0"/>
    </xf>
    <xf numFmtId="174" fontId="35" fillId="0" borderId="0" xfId="56" applyNumberFormat="1" applyFont="1" applyProtection="1">
      <protection locked="0"/>
    </xf>
    <xf numFmtId="174" fontId="35" fillId="0" borderId="0" xfId="56" applyNumberFormat="1" applyFont="1"/>
    <xf numFmtId="168" fontId="35" fillId="0" borderId="0" xfId="56" applyNumberFormat="1" applyFont="1"/>
    <xf numFmtId="168" fontId="69" fillId="0" borderId="0" xfId="56" applyNumberFormat="1" applyFont="1"/>
    <xf numFmtId="9" fontId="1" fillId="0" borderId="0" xfId="59" applyFont="1"/>
    <xf numFmtId="174" fontId="35" fillId="0" borderId="0" xfId="56" applyNumberFormat="1" applyFont="1" applyFill="1"/>
    <xf numFmtId="174" fontId="69" fillId="0" borderId="0" xfId="56" applyNumberFormat="1" applyFont="1" applyProtection="1">
      <protection locked="0"/>
    </xf>
    <xf numFmtId="174" fontId="69" fillId="0" borderId="0" xfId="56" applyNumberFormat="1" applyFont="1"/>
    <xf numFmtId="0" fontId="27" fillId="0" borderId="68" xfId="69" applyFont="1" applyBorder="1"/>
    <xf numFmtId="168" fontId="1" fillId="0" borderId="68" xfId="56" applyNumberFormat="1" applyFont="1" applyBorder="1"/>
    <xf numFmtId="168" fontId="1" fillId="0" borderId="68" xfId="56" applyNumberFormat="1" applyFont="1" applyBorder="1" applyProtection="1">
      <protection locked="0"/>
    </xf>
    <xf numFmtId="168" fontId="35" fillId="0" borderId="68" xfId="56" applyNumberFormat="1" applyFont="1" applyBorder="1"/>
    <xf numFmtId="9" fontId="1" fillId="0" borderId="68" xfId="59" applyFont="1" applyBorder="1"/>
    <xf numFmtId="0" fontId="1" fillId="0" borderId="68" xfId="69" applyBorder="1"/>
    <xf numFmtId="0" fontId="71" fillId="0" borderId="0" xfId="50" applyFont="1" applyProtection="1"/>
    <xf numFmtId="0" fontId="19" fillId="0" borderId="0" xfId="73" applyFont="1" applyAlignment="1" applyProtection="1">
      <alignment vertical="top"/>
    </xf>
    <xf numFmtId="0" fontId="19" fillId="0" borderId="0" xfId="73" applyFont="1" applyAlignment="1" applyProtection="1">
      <alignment vertical="top" wrapText="1"/>
    </xf>
    <xf numFmtId="0" fontId="19" fillId="2" borderId="58" xfId="73" applyFont="1" applyFill="1" applyBorder="1" applyAlignment="1" applyProtection="1">
      <alignment horizontal="center"/>
      <protection locked="0"/>
    </xf>
    <xf numFmtId="43" fontId="1" fillId="0" borderId="0" xfId="1" applyFont="1" applyFill="1" applyProtection="1"/>
    <xf numFmtId="0" fontId="1" fillId="0" borderId="0" xfId="50" applyFill="1" applyProtection="1"/>
    <xf numFmtId="0" fontId="72" fillId="0" borderId="0" xfId="50" applyFont="1" applyProtection="1"/>
    <xf numFmtId="0" fontId="42" fillId="0" borderId="0" xfId="50" applyFont="1" applyProtection="1"/>
    <xf numFmtId="0" fontId="1" fillId="0" borderId="0" xfId="50" quotePrefix="1" applyFill="1" applyProtection="1"/>
    <xf numFmtId="0" fontId="74" fillId="0" borderId="0" xfId="50" applyFont="1" applyFill="1" applyAlignment="1" applyProtection="1">
      <alignment horizontal="center"/>
    </xf>
    <xf numFmtId="0" fontId="5" fillId="4" borderId="58" xfId="50" applyFont="1" applyFill="1" applyBorder="1" applyProtection="1"/>
    <xf numFmtId="168" fontId="0" fillId="0" borderId="58" xfId="56" applyNumberFormat="1" applyFont="1" applyBorder="1" applyAlignment="1" applyProtection="1">
      <alignment horizontal="center" vertical="center"/>
    </xf>
    <xf numFmtId="175" fontId="0" fillId="0" borderId="58" xfId="63" applyNumberFormat="1" applyFont="1" applyBorder="1" applyProtection="1"/>
    <xf numFmtId="181" fontId="19" fillId="0" borderId="58" xfId="56" applyNumberFormat="1" applyFont="1" applyBorder="1" applyAlignment="1" applyProtection="1">
      <alignment horizontal="center" vertical="center"/>
    </xf>
    <xf numFmtId="181" fontId="1" fillId="0" borderId="58" xfId="50" applyNumberFormat="1" applyBorder="1" applyProtection="1"/>
    <xf numFmtId="182" fontId="1" fillId="0" borderId="0" xfId="1" quotePrefix="1" applyNumberFormat="1" applyFont="1" applyFill="1" applyAlignment="1" applyProtection="1">
      <alignment horizontal="left" vertical="center"/>
    </xf>
    <xf numFmtId="183" fontId="1" fillId="0" borderId="0" xfId="1" applyNumberFormat="1" applyFont="1" applyFill="1" applyProtection="1"/>
    <xf numFmtId="184" fontId="1" fillId="0" borderId="0" xfId="50" applyNumberFormat="1" applyFill="1" applyAlignment="1" applyProtection="1">
      <alignment horizontal="center"/>
    </xf>
    <xf numFmtId="43" fontId="1" fillId="0" borderId="0" xfId="50" applyNumberFormat="1" applyFill="1" applyProtection="1"/>
    <xf numFmtId="185" fontId="1" fillId="0" borderId="0" xfId="50" applyNumberFormat="1" applyAlignment="1" applyProtection="1">
      <alignment horizontal="center" vertical="center"/>
    </xf>
    <xf numFmtId="186" fontId="1" fillId="0" borderId="0" xfId="50" applyNumberFormat="1" applyProtection="1"/>
    <xf numFmtId="182" fontId="1" fillId="0" borderId="0" xfId="1" applyNumberFormat="1" applyFont="1" applyFill="1" applyAlignment="1" applyProtection="1">
      <alignment horizontal="center" vertical="center"/>
    </xf>
    <xf numFmtId="182" fontId="1" fillId="0" borderId="0" xfId="1" applyNumberFormat="1" applyFont="1" applyFill="1" applyProtection="1"/>
    <xf numFmtId="179" fontId="1" fillId="0" borderId="0" xfId="50" applyNumberFormat="1" applyAlignment="1" applyProtection="1">
      <alignment horizontal="center" vertical="center"/>
    </xf>
    <xf numFmtId="182" fontId="1" fillId="0" borderId="0" xfId="1" quotePrefix="1" applyNumberFormat="1" applyFont="1" applyFill="1" applyProtection="1"/>
    <xf numFmtId="168" fontId="1" fillId="0" borderId="0" xfId="50" applyNumberFormat="1" applyFill="1" applyProtection="1"/>
    <xf numFmtId="0" fontId="19" fillId="12" borderId="58" xfId="50" applyFont="1" applyFill="1" applyBorder="1" applyProtection="1"/>
    <xf numFmtId="0" fontId="19" fillId="12" borderId="58" xfId="50" applyFont="1" applyFill="1" applyBorder="1" applyAlignment="1" applyProtection="1">
      <alignment horizontal="center" vertical="center"/>
    </xf>
    <xf numFmtId="168" fontId="19" fillId="12" borderId="58" xfId="56" applyNumberFormat="1" applyFont="1" applyFill="1" applyBorder="1" applyAlignment="1" applyProtection="1">
      <alignment horizontal="center" vertical="center"/>
    </xf>
    <xf numFmtId="175" fontId="19" fillId="12" borderId="58" xfId="63" applyNumberFormat="1" applyFont="1" applyFill="1" applyBorder="1" applyProtection="1"/>
    <xf numFmtId="0" fontId="74" fillId="0" borderId="0" xfId="50" applyFont="1" applyAlignment="1" applyProtection="1">
      <alignment horizontal="center"/>
    </xf>
    <xf numFmtId="187" fontId="1" fillId="0" borderId="0" xfId="50" applyNumberFormat="1" applyProtection="1"/>
    <xf numFmtId="188" fontId="1" fillId="0" borderId="0" xfId="50" applyNumberFormat="1" applyProtection="1"/>
    <xf numFmtId="168" fontId="1" fillId="0" borderId="0" xfId="50" applyNumberFormat="1" applyProtection="1"/>
    <xf numFmtId="0" fontId="6" fillId="0" borderId="0" xfId="75" applyFont="1" applyFill="1" applyProtection="1"/>
    <xf numFmtId="0" fontId="5" fillId="0" borderId="0" xfId="75" applyFill="1" applyProtection="1"/>
    <xf numFmtId="174" fontId="1" fillId="0" borderId="0" xfId="50" applyNumberFormat="1" applyProtection="1"/>
    <xf numFmtId="189" fontId="1" fillId="0" borderId="0" xfId="50" applyNumberFormat="1" applyProtection="1"/>
    <xf numFmtId="190" fontId="1" fillId="0" borderId="0" xfId="50" applyNumberFormat="1" applyProtection="1"/>
    <xf numFmtId="0" fontId="35" fillId="3" borderId="0" xfId="50" applyFont="1" applyFill="1" applyBorder="1" applyAlignment="1">
      <alignment vertical="center" wrapText="1"/>
    </xf>
    <xf numFmtId="0" fontId="1" fillId="0" borderId="0" xfId="50" applyAlignment="1">
      <alignment wrapText="1"/>
    </xf>
    <xf numFmtId="0" fontId="1" fillId="0" borderId="0" xfId="50" applyFill="1" applyBorder="1" applyProtection="1"/>
    <xf numFmtId="0" fontId="5" fillId="0" borderId="58" xfId="55" applyFont="1" applyFill="1" applyBorder="1" applyAlignment="1" applyProtection="1">
      <alignment horizontal="left" vertical="center"/>
    </xf>
    <xf numFmtId="175" fontId="5" fillId="0" borderId="58" xfId="63" applyNumberFormat="1" applyFont="1" applyFill="1" applyBorder="1" applyProtection="1"/>
    <xf numFmtId="182" fontId="35" fillId="3" borderId="0" xfId="1" applyNumberFormat="1" applyFont="1" applyFill="1" applyBorder="1" applyAlignment="1">
      <alignment vertical="center" wrapText="1"/>
    </xf>
    <xf numFmtId="43" fontId="35" fillId="3" borderId="0" xfId="50" applyNumberFormat="1" applyFont="1" applyFill="1" applyBorder="1" applyAlignment="1">
      <alignment vertical="center" wrapText="1"/>
    </xf>
    <xf numFmtId="180" fontId="1" fillId="0" borderId="0" xfId="50" applyNumberFormat="1" applyAlignment="1">
      <alignment wrapText="1"/>
    </xf>
    <xf numFmtId="180" fontId="1" fillId="0" borderId="0" xfId="50" applyNumberFormat="1" applyProtection="1"/>
    <xf numFmtId="180" fontId="19" fillId="0" borderId="0" xfId="56" applyNumberFormat="1" applyFont="1" applyFill="1" applyBorder="1" applyAlignment="1" applyProtection="1">
      <alignment horizontal="center" vertical="center"/>
    </xf>
    <xf numFmtId="182" fontId="1" fillId="0" borderId="0" xfId="1" applyNumberFormat="1" applyFont="1" applyAlignment="1">
      <alignment wrapText="1"/>
    </xf>
    <xf numFmtId="182" fontId="1" fillId="0" borderId="0" xfId="1" applyNumberFormat="1" applyFont="1" applyProtection="1"/>
    <xf numFmtId="44" fontId="0" fillId="0" borderId="58" xfId="63" applyFont="1" applyBorder="1" applyProtection="1"/>
    <xf numFmtId="0" fontId="5" fillId="0" borderId="0" xfId="75" applyFont="1" applyFill="1" applyBorder="1" applyAlignment="1" applyProtection="1">
      <alignment horizontal="left"/>
    </xf>
    <xf numFmtId="0" fontId="5" fillId="0" borderId="0" xfId="75" applyFill="1" applyBorder="1" applyAlignment="1" applyProtection="1">
      <alignment horizontal="left" wrapText="1"/>
    </xf>
    <xf numFmtId="0" fontId="5" fillId="4" borderId="0" xfId="50" applyFont="1" applyFill="1" applyBorder="1" applyAlignment="1" applyProtection="1">
      <alignment vertical="center" wrapText="1"/>
    </xf>
    <xf numFmtId="0" fontId="19" fillId="4" borderId="0" xfId="50" applyFont="1" applyFill="1" applyBorder="1" applyAlignment="1" applyProtection="1">
      <alignment vertical="center" wrapText="1"/>
    </xf>
    <xf numFmtId="9" fontId="0" fillId="0" borderId="0" xfId="59" applyFont="1" applyProtection="1"/>
    <xf numFmtId="180" fontId="19" fillId="0" borderId="58" xfId="56" applyNumberFormat="1" applyFont="1" applyBorder="1" applyAlignment="1" applyProtection="1">
      <alignment horizontal="center" vertical="center"/>
    </xf>
    <xf numFmtId="0" fontId="1" fillId="10" borderId="0" xfId="50" applyFill="1" applyProtection="1"/>
    <xf numFmtId="0" fontId="72" fillId="10" borderId="0" xfId="50" applyFont="1" applyFill="1" applyProtection="1"/>
    <xf numFmtId="0" fontId="5" fillId="10" borderId="0" xfId="50" applyFont="1" applyFill="1" applyProtection="1"/>
    <xf numFmtId="0" fontId="75" fillId="10" borderId="0" xfId="50" applyFont="1" applyFill="1" applyProtection="1"/>
    <xf numFmtId="0" fontId="5" fillId="10" borderId="0" xfId="50" applyFont="1" applyFill="1" applyBorder="1" applyAlignment="1" applyProtection="1">
      <alignment vertical="center" wrapText="1"/>
    </xf>
    <xf numFmtId="0" fontId="5" fillId="10" borderId="58" xfId="50" applyFont="1" applyFill="1" applyBorder="1" applyProtection="1"/>
    <xf numFmtId="0" fontId="5" fillId="10" borderId="58" xfId="50" applyFont="1" applyFill="1" applyBorder="1" applyAlignment="1" applyProtection="1">
      <alignment horizontal="center" vertical="center"/>
      <protection locked="0"/>
    </xf>
    <xf numFmtId="168" fontId="0" fillId="10" borderId="58" xfId="56" applyNumberFormat="1" applyFont="1" applyFill="1" applyBorder="1" applyAlignment="1" applyProtection="1">
      <alignment horizontal="center" vertical="center"/>
    </xf>
    <xf numFmtId="175" fontId="0" fillId="10" borderId="58" xfId="63" applyNumberFormat="1" applyFont="1" applyFill="1" applyBorder="1" applyProtection="1"/>
    <xf numFmtId="180" fontId="19" fillId="10" borderId="58" xfId="56" applyNumberFormat="1" applyFont="1" applyFill="1" applyBorder="1" applyAlignment="1" applyProtection="1">
      <alignment horizontal="center" vertical="center"/>
    </xf>
    <xf numFmtId="0" fontId="19" fillId="10" borderId="58" xfId="50" applyFont="1" applyFill="1" applyBorder="1" applyProtection="1"/>
    <xf numFmtId="0" fontId="19" fillId="10" borderId="58" xfId="50" applyFont="1" applyFill="1" applyBorder="1" applyAlignment="1" applyProtection="1">
      <alignment horizontal="center" vertical="center"/>
    </xf>
    <xf numFmtId="168" fontId="19" fillId="10" borderId="58" xfId="56" applyNumberFormat="1" applyFont="1" applyFill="1" applyBorder="1" applyAlignment="1" applyProtection="1">
      <alignment horizontal="center" vertical="center"/>
    </xf>
    <xf numFmtId="175" fontId="19" fillId="10" borderId="58" xfId="63" applyNumberFormat="1" applyFont="1" applyFill="1" applyBorder="1" applyProtection="1"/>
    <xf numFmtId="0" fontId="75" fillId="0" borderId="0" xfId="50" applyFont="1" applyProtection="1"/>
    <xf numFmtId="191" fontId="1" fillId="0" borderId="0" xfId="50" applyNumberFormat="1" applyProtection="1"/>
    <xf numFmtId="44" fontId="19" fillId="0" borderId="58" xfId="63" applyFont="1" applyBorder="1" applyAlignment="1" applyProtection="1">
      <alignment horizontal="center" vertical="center"/>
    </xf>
    <xf numFmtId="192" fontId="19" fillId="0" borderId="58" xfId="63" applyNumberFormat="1" applyFont="1" applyBorder="1" applyAlignment="1" applyProtection="1">
      <alignment horizontal="center" vertical="center"/>
    </xf>
    <xf numFmtId="0" fontId="1" fillId="0" borderId="0" xfId="54" applyFill="1" applyBorder="1"/>
    <xf numFmtId="0" fontId="5" fillId="6" borderId="0" xfId="17" applyFill="1"/>
    <xf numFmtId="168" fontId="1" fillId="6" borderId="58" xfId="69" applyNumberFormat="1" applyFont="1" applyFill="1" applyBorder="1" applyAlignment="1" applyProtection="1">
      <alignment horizontal="center" wrapText="1"/>
    </xf>
    <xf numFmtId="168" fontId="1" fillId="6" borderId="58" xfId="69" applyNumberFormat="1" applyFont="1" applyFill="1" applyBorder="1" applyAlignment="1">
      <alignment horizontal="center"/>
    </xf>
    <xf numFmtId="10" fontId="1" fillId="6" borderId="58" xfId="50" applyNumberFormat="1" applyFont="1" applyFill="1" applyBorder="1"/>
    <xf numFmtId="175" fontId="1" fillId="6" borderId="58" xfId="50" applyNumberFormat="1" applyFont="1" applyFill="1" applyBorder="1"/>
    <xf numFmtId="175" fontId="1" fillId="6" borderId="58" xfId="69" applyNumberFormat="1" applyFont="1" applyFill="1" applyBorder="1"/>
    <xf numFmtId="174" fontId="1" fillId="6" borderId="62" xfId="50" applyNumberFormat="1" applyFill="1" applyBorder="1"/>
    <xf numFmtId="10" fontId="1" fillId="6" borderId="62" xfId="50" applyNumberFormat="1" applyFill="1" applyBorder="1"/>
    <xf numFmtId="175" fontId="1" fillId="6" borderId="62" xfId="68" applyNumberFormat="1" applyFill="1" applyBorder="1"/>
    <xf numFmtId="175" fontId="1" fillId="6" borderId="58" xfId="68" applyNumberFormat="1" applyFill="1" applyBorder="1"/>
    <xf numFmtId="0" fontId="51" fillId="6" borderId="64" xfId="50" applyFont="1" applyFill="1" applyBorder="1" applyAlignment="1">
      <alignment horizontal="left" vertical="top"/>
    </xf>
    <xf numFmtId="0" fontId="65" fillId="6" borderId="59" xfId="50" applyFont="1" applyFill="1" applyBorder="1"/>
    <xf numFmtId="0" fontId="51" fillId="6" borderId="64" xfId="50" applyFont="1" applyFill="1" applyBorder="1" applyAlignment="1">
      <alignment horizontal="right"/>
    </xf>
    <xf numFmtId="168" fontId="5" fillId="6" borderId="58" xfId="64" applyNumberFormat="1" applyFont="1" applyFill="1" applyBorder="1" applyProtection="1">
      <protection locked="0"/>
    </xf>
    <xf numFmtId="0" fontId="51" fillId="6" borderId="0" xfId="50" applyFont="1" applyFill="1"/>
    <xf numFmtId="0" fontId="51" fillId="6" borderId="60" xfId="50" applyFont="1" applyFill="1" applyBorder="1" applyAlignment="1">
      <alignment vertical="top"/>
    </xf>
    <xf numFmtId="0" fontId="51" fillId="6" borderId="58" xfId="50" applyFont="1" applyFill="1" applyBorder="1"/>
    <xf numFmtId="0" fontId="51" fillId="6" borderId="60" xfId="50" applyFont="1" applyFill="1" applyBorder="1" applyAlignment="1">
      <alignment horizontal="right"/>
    </xf>
    <xf numFmtId="0" fontId="51" fillId="6" borderId="58" xfId="50" applyFont="1" applyFill="1" applyBorder="1" applyAlignment="1" applyProtection="1">
      <alignment horizontal="center"/>
      <protection locked="0"/>
    </xf>
    <xf numFmtId="0" fontId="55" fillId="6" borderId="58" xfId="50" applyFont="1" applyFill="1" applyBorder="1" applyAlignment="1" applyProtection="1">
      <alignment horizontal="center"/>
    </xf>
    <xf numFmtId="174" fontId="55" fillId="6" borderId="58" xfId="63" applyNumberFormat="1" applyFont="1" applyFill="1" applyBorder="1" applyAlignment="1" applyProtection="1">
      <alignment horizontal="center" vertical="center"/>
    </xf>
    <xf numFmtId="0" fontId="55" fillId="6" borderId="58" xfId="50" applyFont="1" applyFill="1" applyBorder="1" applyAlignment="1" applyProtection="1">
      <alignment horizontal="center" vertical="center"/>
      <protection locked="0"/>
    </xf>
    <xf numFmtId="0" fontId="56" fillId="0" borderId="0" xfId="54" applyFont="1" applyFill="1" applyProtection="1"/>
    <xf numFmtId="0" fontId="5" fillId="0" borderId="0" xfId="0" applyFont="1" applyBorder="1" applyAlignment="1" applyProtection="1">
      <alignment horizontal="center" vertical="center"/>
    </xf>
    <xf numFmtId="0" fontId="5" fillId="0" borderId="73" xfId="0" applyFont="1" applyBorder="1" applyAlignment="1" applyProtection="1">
      <alignment horizontal="center" vertical="center"/>
    </xf>
    <xf numFmtId="0" fontId="5" fillId="2" borderId="74" xfId="0" applyFont="1" applyFill="1" applyBorder="1" applyAlignment="1" applyProtection="1">
      <alignment horizontal="left" vertical="top" wrapText="1"/>
      <protection locked="0"/>
    </xf>
    <xf numFmtId="170" fontId="35" fillId="0" borderId="47" xfId="52" applyNumberFormat="1" applyFont="1" applyFill="1" applyBorder="1" applyAlignment="1">
      <alignment horizontal="right" shrinkToFit="1"/>
    </xf>
    <xf numFmtId="173" fontId="35" fillId="0" borderId="0" xfId="50" applyNumberFormat="1" applyFont="1" applyFill="1" applyBorder="1" applyAlignment="1">
      <alignment horizontal="center" wrapText="1"/>
    </xf>
    <xf numFmtId="43" fontId="1" fillId="0" borderId="0" xfId="1" applyFont="1" applyFill="1"/>
    <xf numFmtId="0" fontId="32" fillId="5" borderId="53" xfId="50" applyFont="1" applyFill="1" applyBorder="1" applyAlignment="1">
      <alignment horizontal="left" vertical="center" wrapText="1"/>
    </xf>
    <xf numFmtId="0" fontId="34" fillId="0" borderId="0" xfId="50" applyFont="1" applyFill="1" applyBorder="1"/>
    <xf numFmtId="0" fontId="35" fillId="0" borderId="0" xfId="50" applyFont="1" applyFill="1" applyBorder="1" applyAlignment="1">
      <alignment horizontal="left" indent="1"/>
    </xf>
    <xf numFmtId="0" fontId="36" fillId="0" borderId="57" xfId="50" applyFont="1" applyFill="1" applyBorder="1"/>
    <xf numFmtId="0" fontId="38" fillId="5" borderId="53" xfId="50" applyFont="1" applyFill="1" applyBorder="1" applyAlignment="1">
      <alignment horizontal="left" vertical="center"/>
    </xf>
    <xf numFmtId="0" fontId="35" fillId="0" borderId="0" xfId="50" applyFont="1" applyFill="1" applyBorder="1"/>
    <xf numFmtId="0" fontId="35" fillId="0" borderId="57" xfId="50" applyFont="1" applyFill="1" applyBorder="1" applyAlignment="1">
      <alignment horizontal="left" indent="1"/>
    </xf>
    <xf numFmtId="0" fontId="34" fillId="5" borderId="44" xfId="50" applyFont="1" applyFill="1" applyBorder="1" applyAlignment="1">
      <alignment horizontal="center" vertical="center" wrapText="1"/>
    </xf>
    <xf numFmtId="0" fontId="34" fillId="0" borderId="47" xfId="50" applyFont="1" applyFill="1" applyBorder="1" applyAlignment="1">
      <alignment horizontal="center" vertical="center"/>
    </xf>
    <xf numFmtId="0" fontId="35" fillId="0" borderId="47" xfId="50" applyFont="1" applyFill="1" applyBorder="1" applyAlignment="1">
      <alignment horizontal="center" vertical="center"/>
    </xf>
    <xf numFmtId="0" fontId="35" fillId="0" borderId="50" xfId="50" applyFont="1" applyFill="1" applyBorder="1" applyAlignment="1">
      <alignment horizontal="center" vertical="center"/>
    </xf>
    <xf numFmtId="0" fontId="37" fillId="0" borderId="47" xfId="50" applyFont="1" applyFill="1" applyBorder="1" applyAlignment="1">
      <alignment horizontal="center"/>
    </xf>
    <xf numFmtId="0" fontId="32" fillId="5" borderId="44" xfId="50" applyFont="1" applyFill="1" applyBorder="1" applyAlignment="1">
      <alignment horizontal="left" vertical="center"/>
    </xf>
    <xf numFmtId="0" fontId="76" fillId="0" borderId="0" xfId="50" applyFont="1" applyProtection="1"/>
    <xf numFmtId="0" fontId="71" fillId="0" borderId="0" xfId="50" applyFont="1" applyFill="1"/>
    <xf numFmtId="193" fontId="35" fillId="0" borderId="47" xfId="53" applyNumberFormat="1" applyFont="1" applyFill="1" applyBorder="1" applyAlignment="1">
      <alignment horizontal="right"/>
    </xf>
    <xf numFmtId="0" fontId="5" fillId="0" borderId="58" xfId="50" applyFont="1" applyFill="1" applyBorder="1" applyProtection="1"/>
    <xf numFmtId="168" fontId="0" fillId="0" borderId="58" xfId="56" applyNumberFormat="1" applyFont="1" applyFill="1" applyBorder="1" applyAlignment="1" applyProtection="1">
      <alignment horizontal="center" vertical="center"/>
    </xf>
    <xf numFmtId="175" fontId="0" fillId="0" borderId="58" xfId="63" applyNumberFormat="1" applyFont="1" applyFill="1" applyBorder="1" applyProtection="1"/>
    <xf numFmtId="181" fontId="19" fillId="0" borderId="58" xfId="56" applyNumberFormat="1" applyFont="1" applyFill="1" applyBorder="1" applyAlignment="1" applyProtection="1">
      <alignment horizontal="center" vertical="center"/>
    </xf>
    <xf numFmtId="181" fontId="1" fillId="0" borderId="58" xfId="50" applyNumberFormat="1" applyFill="1" applyBorder="1" applyProtection="1"/>
    <xf numFmtId="187" fontId="1" fillId="0" borderId="0" xfId="50" applyNumberFormat="1" applyFill="1" applyProtection="1"/>
    <xf numFmtId="186" fontId="1" fillId="0" borderId="0" xfId="50" applyNumberFormat="1" applyFill="1" applyProtection="1"/>
    <xf numFmtId="188" fontId="1" fillId="0" borderId="0" xfId="50" applyNumberFormat="1" applyFill="1" applyProtection="1"/>
    <xf numFmtId="0" fontId="77" fillId="0" borderId="0" xfId="50" applyFont="1" applyProtection="1"/>
    <xf numFmtId="0" fontId="77" fillId="0" borderId="0" xfId="75" applyFont="1" applyFill="1" applyProtection="1"/>
    <xf numFmtId="0" fontId="5" fillId="0" borderId="0" xfId="17" applyFill="1"/>
    <xf numFmtId="6" fontId="10" fillId="0" borderId="0"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left" vertical="center"/>
    </xf>
    <xf numFmtId="6" fontId="16" fillId="2" borderId="75" xfId="0" applyNumberFormat="1" applyFont="1" applyFill="1" applyBorder="1" applyProtection="1">
      <protection locked="0"/>
    </xf>
    <xf numFmtId="0" fontId="5" fillId="0" borderId="58" xfId="50" applyFont="1" applyFill="1" applyBorder="1" applyAlignment="1" applyProtection="1"/>
    <xf numFmtId="171" fontId="35" fillId="0" borderId="77" xfId="53" applyNumberFormat="1" applyFont="1" applyFill="1" applyBorder="1" applyAlignment="1">
      <alignment horizontal="right"/>
    </xf>
    <xf numFmtId="170" fontId="35" fillId="0" borderId="0" xfId="50" applyNumberFormat="1" applyFont="1" applyFill="1" applyBorder="1" applyAlignment="1">
      <alignment horizontal="center"/>
    </xf>
    <xf numFmtId="170" fontId="35" fillId="0" borderId="77" xfId="53" applyNumberFormat="1" applyFont="1" applyFill="1" applyBorder="1" applyAlignment="1">
      <alignment horizontal="left"/>
    </xf>
    <xf numFmtId="1" fontId="35" fillId="0" borderId="47" xfId="50" applyNumberFormat="1" applyFont="1" applyFill="1" applyBorder="1" applyAlignment="1">
      <alignment horizontal="center"/>
    </xf>
    <xf numFmtId="175" fontId="1" fillId="0" borderId="0" xfId="50" applyNumberFormat="1" applyProtection="1"/>
    <xf numFmtId="168" fontId="64" fillId="0" borderId="0" xfId="50" applyNumberFormat="1" applyFont="1" applyFill="1"/>
    <xf numFmtId="0" fontId="51" fillId="0" borderId="0" xfId="50" applyFont="1" applyFill="1"/>
    <xf numFmtId="168" fontId="51" fillId="0" borderId="0" xfId="50" applyNumberFormat="1" applyFont="1" applyFill="1"/>
    <xf numFmtId="43" fontId="35" fillId="0" borderId="47" xfId="1" applyFont="1" applyFill="1" applyBorder="1" applyAlignment="1">
      <alignment horizontal="center" vertical="center"/>
    </xf>
    <xf numFmtId="0" fontId="80" fillId="0" borderId="0" xfId="0" applyFont="1" applyBorder="1"/>
    <xf numFmtId="0" fontId="35" fillId="0" borderId="76" xfId="50" applyFont="1" applyFill="1" applyBorder="1" applyAlignment="1">
      <alignment horizontal="center" vertical="center"/>
    </xf>
    <xf numFmtId="2" fontId="1" fillId="0" borderId="0" xfId="50" applyNumberFormat="1" applyFont="1" applyFill="1"/>
    <xf numFmtId="2" fontId="35" fillId="0" borderId="47" xfId="53" applyNumberFormat="1" applyFont="1" applyFill="1" applyBorder="1" applyAlignment="1">
      <alignment horizontal="right"/>
    </xf>
    <xf numFmtId="0" fontId="5" fillId="0" borderId="0" xfId="17" applyFont="1" applyAlignment="1" applyProtection="1">
      <alignment horizontal="left" vertical="top" wrapText="1"/>
    </xf>
    <xf numFmtId="0" fontId="5" fillId="0" borderId="0" xfId="17" applyFont="1" applyFill="1" applyAlignment="1" applyProtection="1">
      <alignment horizontal="left" vertical="top" wrapText="1"/>
    </xf>
    <xf numFmtId="0" fontId="5" fillId="0" borderId="0" xfId="17" applyFont="1" applyFill="1" applyAlignment="1" applyProtection="1">
      <alignment vertical="top" wrapText="1"/>
    </xf>
    <xf numFmtId="0" fontId="5" fillId="0" borderId="0" xfId="0" applyFont="1" applyAlignment="1" applyProtection="1">
      <alignment wrapText="1"/>
    </xf>
    <xf numFmtId="0" fontId="81" fillId="0" borderId="0" xfId="17" applyFont="1" applyAlignment="1" applyProtection="1">
      <alignment vertical="top"/>
    </xf>
    <xf numFmtId="0" fontId="81" fillId="0" borderId="0" xfId="17" applyFont="1" applyFill="1" applyAlignment="1" applyProtection="1">
      <alignment vertical="top"/>
    </xf>
    <xf numFmtId="0" fontId="0" fillId="0" borderId="0" xfId="0" applyFont="1" applyProtection="1"/>
    <xf numFmtId="0" fontId="5" fillId="4" borderId="0" xfId="17" applyFont="1" applyFill="1" applyAlignment="1" applyProtection="1">
      <alignment vertical="top" wrapText="1"/>
    </xf>
    <xf numFmtId="0" fontId="5" fillId="4" borderId="0" xfId="0" applyFont="1" applyFill="1" applyAlignment="1" applyProtection="1">
      <alignment wrapText="1"/>
    </xf>
    <xf numFmtId="0" fontId="5" fillId="0" borderId="0" xfId="0" applyFont="1" applyAlignment="1" applyProtection="1">
      <alignment horizontal="left" vertical="top" wrapText="1"/>
    </xf>
    <xf numFmtId="0" fontId="5" fillId="0" borderId="0" xfId="0" applyFont="1" applyAlignment="1" applyProtection="1">
      <alignment wrapText="1"/>
    </xf>
    <xf numFmtId="0" fontId="5" fillId="0" borderId="0" xfId="0" applyFont="1" applyAlignment="1" applyProtection="1">
      <alignment horizontal="left" wrapText="1"/>
    </xf>
    <xf numFmtId="0" fontId="5" fillId="0" borderId="0" xfId="17" applyFont="1" applyFill="1" applyAlignment="1" applyProtection="1">
      <alignment horizontal="left" vertical="top" wrapText="1"/>
    </xf>
    <xf numFmtId="0" fontId="5" fillId="0" borderId="0" xfId="17" applyFont="1" applyAlignment="1" applyProtection="1">
      <alignment horizontal="left" vertical="top" wrapText="1"/>
    </xf>
    <xf numFmtId="0" fontId="5" fillId="0" borderId="0" xfId="17" applyFont="1" applyAlignment="1" applyProtection="1">
      <alignment vertical="top" wrapText="1"/>
    </xf>
    <xf numFmtId="8" fontId="8" fillId="0" borderId="7" xfId="0" applyNumberFormat="1" applyFont="1" applyFill="1" applyBorder="1" applyAlignment="1" applyProtection="1">
      <alignment horizontal="center" vertical="center" wrapText="1"/>
    </xf>
    <xf numFmtId="8" fontId="8" fillId="0" borderId="0" xfId="0" applyNumberFormat="1" applyFont="1" applyFill="1" applyBorder="1" applyAlignment="1" applyProtection="1">
      <alignment horizontal="center" vertical="center" wrapText="1"/>
    </xf>
    <xf numFmtId="8" fontId="8" fillId="0" borderId="13" xfId="0" applyNumberFormat="1" applyFont="1" applyFill="1" applyBorder="1" applyAlignment="1" applyProtection="1">
      <alignment horizontal="center" vertical="center" wrapText="1"/>
    </xf>
    <xf numFmtId="8" fontId="8" fillId="0" borderId="6" xfId="0" applyNumberFormat="1" applyFont="1" applyFill="1" applyBorder="1" applyAlignment="1" applyProtection="1">
      <alignment horizontal="center" vertical="center" wrapText="1"/>
    </xf>
    <xf numFmtId="8" fontId="8" fillId="0" borderId="10" xfId="0" applyNumberFormat="1" applyFont="1" applyFill="1" applyBorder="1" applyAlignment="1" applyProtection="1">
      <alignment horizontal="center" vertical="center" wrapText="1"/>
    </xf>
    <xf numFmtId="8" fontId="8" fillId="0" borderId="14" xfId="0" applyNumberFormat="1" applyFont="1" applyFill="1" applyBorder="1" applyAlignment="1" applyProtection="1">
      <alignment horizontal="center" vertical="center" wrapText="1"/>
    </xf>
    <xf numFmtId="8" fontId="8" fillId="0" borderId="8" xfId="0" applyNumberFormat="1" applyFont="1" applyFill="1" applyBorder="1" applyAlignment="1" applyProtection="1">
      <alignment horizontal="center" vertical="center" wrapText="1"/>
    </xf>
    <xf numFmtId="8" fontId="8" fillId="0" borderId="11" xfId="0" applyNumberFormat="1" applyFont="1" applyFill="1" applyBorder="1" applyAlignment="1" applyProtection="1">
      <alignment horizontal="center" vertical="center" wrapText="1"/>
    </xf>
    <xf numFmtId="8" fontId="8" fillId="0" borderId="15" xfId="0" applyNumberFormat="1" applyFont="1" applyFill="1" applyBorder="1" applyAlignment="1" applyProtection="1">
      <alignment horizontal="center" vertical="center" wrapText="1"/>
    </xf>
    <xf numFmtId="0" fontId="10" fillId="0" borderId="0" xfId="17" applyFont="1" applyFill="1" applyBorder="1" applyAlignment="1" applyProtection="1">
      <alignment horizontal="left" vertical="top" wrapText="1"/>
    </xf>
    <xf numFmtId="8" fontId="5" fillId="0" borderId="0" xfId="0" applyNumberFormat="1" applyFont="1" applyFill="1" applyAlignment="1" applyProtection="1">
      <alignment horizontal="left" vertical="top" wrapText="1"/>
    </xf>
    <xf numFmtId="8" fontId="0" fillId="0" borderId="0" xfId="0" applyNumberFormat="1" applyFill="1" applyAlignment="1" applyProtection="1">
      <alignment horizontal="left" vertical="top" wrapText="1"/>
    </xf>
    <xf numFmtId="8" fontId="14" fillId="0" borderId="0" xfId="0" applyNumberFormat="1" applyFont="1" applyFill="1" applyBorder="1" applyAlignment="1" applyProtection="1">
      <alignment horizontal="center" vertical="center" wrapText="1"/>
    </xf>
    <xf numFmtId="8" fontId="14" fillId="0" borderId="13" xfId="0" applyNumberFormat="1" applyFont="1" applyFill="1" applyBorder="1" applyAlignment="1" applyProtection="1">
      <alignment horizontal="center" vertical="center" wrapText="1"/>
    </xf>
    <xf numFmtId="8" fontId="8" fillId="0" borderId="5" xfId="0" applyNumberFormat="1" applyFont="1" applyFill="1" applyBorder="1" applyAlignment="1" applyProtection="1">
      <alignment horizontal="center" vertical="center" wrapText="1"/>
    </xf>
    <xf numFmtId="8" fontId="8" fillId="0" borderId="9" xfId="0" applyNumberFormat="1" applyFont="1" applyFill="1" applyBorder="1" applyAlignment="1" applyProtection="1">
      <alignment horizontal="center" vertical="center" wrapText="1"/>
    </xf>
    <xf numFmtId="8" fontId="8" fillId="0" borderId="12" xfId="0" applyNumberFormat="1" applyFont="1" applyFill="1" applyBorder="1" applyAlignment="1" applyProtection="1">
      <alignment horizontal="center" vertical="center" wrapText="1"/>
    </xf>
    <xf numFmtId="0" fontId="6" fillId="0" borderId="0" xfId="2" applyFont="1" applyFill="1" applyAlignment="1" applyProtection="1">
      <alignment horizontal="left" wrapText="1"/>
    </xf>
    <xf numFmtId="0" fontId="11" fillId="0" borderId="1" xfId="0" applyNumberFormat="1" applyFont="1" applyFill="1" applyBorder="1" applyAlignment="1" applyProtection="1">
      <alignment horizontal="center" vertical="center"/>
      <protection locked="0"/>
    </xf>
    <xf numFmtId="0" fontId="11" fillId="0" borderId="2" xfId="0" applyNumberFormat="1" applyFont="1" applyFill="1" applyBorder="1" applyAlignment="1" applyProtection="1">
      <alignment horizontal="center" vertical="center"/>
      <protection locked="0"/>
    </xf>
    <xf numFmtId="0" fontId="11" fillId="0" borderId="3" xfId="0" applyNumberFormat="1" applyFont="1" applyFill="1" applyBorder="1" applyAlignment="1" applyProtection="1">
      <alignment horizontal="center" vertical="center"/>
      <protection locked="0"/>
    </xf>
    <xf numFmtId="0" fontId="11" fillId="0" borderId="1"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0" fontId="19" fillId="0" borderId="0" xfId="17" applyFont="1" applyAlignment="1" applyProtection="1">
      <alignment horizontal="left" wrapText="1"/>
    </xf>
    <xf numFmtId="0" fontId="12" fillId="0" borderId="1" xfId="0" applyNumberFormat="1" applyFont="1" applyBorder="1" applyAlignment="1" applyProtection="1">
      <alignment horizontal="center"/>
    </xf>
    <xf numFmtId="0" fontId="12" fillId="0" borderId="2" xfId="0" applyNumberFormat="1" applyFont="1" applyBorder="1" applyAlignment="1" applyProtection="1">
      <alignment horizontal="center"/>
    </xf>
    <xf numFmtId="0" fontId="12" fillId="0" borderId="3" xfId="0" applyNumberFormat="1" applyFont="1" applyBorder="1" applyAlignment="1" applyProtection="1">
      <alignment horizontal="center"/>
    </xf>
    <xf numFmtId="0" fontId="13" fillId="0" borderId="5"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8" fillId="0" borderId="6"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0" fontId="0" fillId="4" borderId="0" xfId="0" applyFill="1" applyProtection="1"/>
    <xf numFmtId="0" fontId="5" fillId="0" borderId="0" xfId="0" applyFont="1" applyAlignment="1" applyProtection="1">
      <alignment vertical="top" wrapText="1"/>
    </xf>
    <xf numFmtId="0" fontId="46" fillId="0" borderId="0" xfId="17" applyFont="1" applyAlignment="1" applyProtection="1">
      <alignment horizontal="left" wrapText="1"/>
    </xf>
    <xf numFmtId="0" fontId="10" fillId="4" borderId="0" xfId="17" applyFont="1" applyFill="1" applyBorder="1" applyAlignment="1" applyProtection="1">
      <alignment horizontal="left" vertical="top" wrapText="1"/>
    </xf>
    <xf numFmtId="0" fontId="10" fillId="4" borderId="0" xfId="17" applyFont="1" applyFill="1" applyAlignment="1" applyProtection="1">
      <alignment horizontal="left" vertical="top" wrapText="1"/>
    </xf>
    <xf numFmtId="0" fontId="25" fillId="0" borderId="9" xfId="0" applyFont="1" applyBorder="1" applyAlignment="1" applyProtection="1">
      <alignment horizontal="left" vertical="top" wrapText="1"/>
    </xf>
    <xf numFmtId="0" fontId="25" fillId="0" borderId="0" xfId="0" applyFont="1" applyBorder="1" applyAlignment="1" applyProtection="1">
      <alignment horizontal="left" vertical="top" wrapText="1"/>
    </xf>
    <xf numFmtId="8" fontId="14" fillId="0" borderId="10" xfId="0" applyNumberFormat="1" applyFont="1" applyFill="1" applyBorder="1" applyAlignment="1" applyProtection="1">
      <alignment horizontal="center" vertical="center" wrapText="1"/>
    </xf>
    <xf numFmtId="8" fontId="14" fillId="0" borderId="14" xfId="0" applyNumberFormat="1" applyFont="1" applyFill="1" applyBorder="1" applyAlignment="1" applyProtection="1">
      <alignment horizontal="center" vertical="center" wrapText="1"/>
    </xf>
    <xf numFmtId="8" fontId="14" fillId="0" borderId="9" xfId="0" applyNumberFormat="1" applyFont="1" applyFill="1" applyBorder="1" applyAlignment="1" applyProtection="1">
      <alignment horizontal="center" vertical="center" wrapText="1"/>
    </xf>
    <xf numFmtId="8" fontId="14" fillId="0" borderId="12" xfId="0" applyNumberFormat="1"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19" fillId="0" borderId="0" xfId="0" applyFont="1" applyAlignment="1" applyProtection="1">
      <alignment horizontal="left" vertical="top" wrapText="1"/>
    </xf>
    <xf numFmtId="0" fontId="13" fillId="0" borderId="5" xfId="0" applyFont="1" applyBorder="1" applyAlignment="1" applyProtection="1">
      <alignment horizontal="left" vertical="center" wrapText="1"/>
    </xf>
    <xf numFmtId="0" fontId="13" fillId="0" borderId="9" xfId="0" applyFont="1" applyBorder="1" applyAlignment="1" applyProtection="1">
      <alignment horizontal="left" vertical="center" wrapText="1"/>
    </xf>
    <xf numFmtId="0" fontId="13" fillId="0" borderId="12" xfId="0" applyFont="1" applyBorder="1" applyAlignment="1" applyProtection="1">
      <alignment horizontal="left" vertical="center" wrapText="1"/>
    </xf>
    <xf numFmtId="0" fontId="8" fillId="0" borderId="10" xfId="0" applyFont="1" applyBorder="1" applyAlignment="1" applyProtection="1">
      <alignment horizontal="center" vertical="center" wrapText="1"/>
    </xf>
    <xf numFmtId="0" fontId="8" fillId="0" borderId="14"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53" fillId="0" borderId="0" xfId="54" applyFont="1" applyFill="1" applyBorder="1" applyAlignment="1">
      <alignment vertical="top" wrapText="1"/>
    </xf>
    <xf numFmtId="0" fontId="52" fillId="0" borderId="0" xfId="54" applyFont="1" applyFill="1" applyBorder="1" applyAlignment="1">
      <alignment vertical="top" wrapText="1"/>
    </xf>
    <xf numFmtId="0" fontId="52" fillId="0" borderId="0" xfId="54" applyFont="1" applyFill="1" applyBorder="1" applyAlignment="1">
      <alignment horizontal="center" vertical="top"/>
    </xf>
    <xf numFmtId="0" fontId="54" fillId="0" borderId="0" xfId="54" applyFont="1" applyAlignment="1" applyProtection="1">
      <alignment horizontal="left" vertical="top" wrapText="1"/>
    </xf>
    <xf numFmtId="0" fontId="55" fillId="0" borderId="0" xfId="54" applyFont="1" applyAlignment="1" applyProtection="1">
      <alignment horizontal="left" wrapText="1"/>
    </xf>
    <xf numFmtId="10" fontId="19" fillId="4" borderId="58" xfId="55" applyNumberFormat="1" applyFont="1" applyFill="1" applyBorder="1" applyAlignment="1" applyProtection="1">
      <alignment horizontal="center" vertical="center" wrapText="1"/>
    </xf>
    <xf numFmtId="0" fontId="19" fillId="4" borderId="58" xfId="55" applyNumberFormat="1" applyFont="1" applyFill="1" applyBorder="1" applyAlignment="1" applyProtection="1">
      <alignment horizontal="center" vertical="center" wrapText="1"/>
    </xf>
    <xf numFmtId="0" fontId="27" fillId="4" borderId="59" xfId="54" applyFont="1" applyFill="1" applyBorder="1" applyAlignment="1" applyProtection="1">
      <alignment horizontal="center" vertical="center" wrapText="1"/>
    </xf>
    <xf numFmtId="0" fontId="27" fillId="0" borderId="60" xfId="54" applyFont="1" applyBorder="1" applyAlignment="1" applyProtection="1">
      <alignment wrapText="1"/>
    </xf>
    <xf numFmtId="0" fontId="1" fillId="0" borderId="0" xfId="54" applyFill="1" applyBorder="1"/>
    <xf numFmtId="174" fontId="19" fillId="4" borderId="58" xfId="55" applyNumberFormat="1" applyFont="1" applyFill="1" applyBorder="1" applyAlignment="1" applyProtection="1">
      <alignment horizontal="center" vertical="center" wrapText="1"/>
    </xf>
    <xf numFmtId="0" fontId="5" fillId="0" borderId="58" xfId="54" quotePrefix="1" applyFont="1" applyBorder="1" applyAlignment="1" applyProtection="1">
      <alignment horizontal="center" vertical="center"/>
    </xf>
    <xf numFmtId="0" fontId="1" fillId="0" borderId="58" xfId="54" applyBorder="1" applyAlignment="1" applyProtection="1">
      <alignment horizontal="center" vertical="center"/>
    </xf>
    <xf numFmtId="0" fontId="5" fillId="0" borderId="58" xfId="54" applyFont="1" applyBorder="1" applyAlignment="1" applyProtection="1">
      <alignment horizontal="center" vertical="center"/>
    </xf>
    <xf numFmtId="0" fontId="5" fillId="0" borderId="0" xfId="54" applyFont="1" applyFill="1" applyAlignment="1" applyProtection="1">
      <alignment horizontal="left" vertical="top" wrapText="1"/>
    </xf>
    <xf numFmtId="0" fontId="19" fillId="0" borderId="58" xfId="55" applyFont="1" applyBorder="1" applyAlignment="1" applyProtection="1">
      <alignment horizontal="center" vertical="center" wrapText="1"/>
    </xf>
    <xf numFmtId="0" fontId="19" fillId="0" borderId="58" xfId="55" applyFont="1" applyBorder="1" applyAlignment="1" applyProtection="1">
      <alignment horizontal="center" vertical="center"/>
    </xf>
    <xf numFmtId="0" fontId="19" fillId="4" borderId="58" xfId="55" applyFont="1" applyFill="1" applyBorder="1" applyAlignment="1" applyProtection="1">
      <alignment horizontal="center" vertical="center"/>
    </xf>
    <xf numFmtId="174" fontId="19" fillId="4" borderId="58" xfId="55" applyNumberFormat="1" applyFont="1" applyFill="1" applyBorder="1" applyAlignment="1" applyProtection="1">
      <alignment horizontal="center" vertical="center"/>
    </xf>
    <xf numFmtId="0" fontId="58" fillId="4" borderId="58" xfId="50" applyFont="1" applyFill="1" applyBorder="1" applyAlignment="1" applyProtection="1">
      <alignment horizontal="right" vertical="center" wrapText="1" indent="1"/>
    </xf>
    <xf numFmtId="0" fontId="55" fillId="0" borderId="58" xfId="50" applyFont="1" applyBorder="1" applyAlignment="1" applyProtection="1">
      <alignment horizontal="right" vertical="center" wrapText="1" indent="1"/>
    </xf>
    <xf numFmtId="0" fontId="58" fillId="0" borderId="58" xfId="50" applyFont="1" applyBorder="1" applyAlignment="1" applyProtection="1">
      <alignment horizontal="right" vertical="center" wrapText="1" indent="1"/>
    </xf>
    <xf numFmtId="0" fontId="19" fillId="4" borderId="58" xfId="50" applyFont="1" applyFill="1" applyBorder="1" applyAlignment="1" applyProtection="1">
      <alignment horizontal="right" vertical="center" wrapText="1" indent="1"/>
    </xf>
    <xf numFmtId="0" fontId="58" fillId="0" borderId="58" xfId="50" applyFont="1" applyFill="1" applyBorder="1" applyAlignment="1" applyProtection="1">
      <alignment horizontal="right" vertical="center" wrapText="1" indent="1"/>
    </xf>
    <xf numFmtId="168" fontId="5" fillId="2" borderId="62" xfId="64" applyNumberFormat="1" applyFont="1" applyFill="1" applyBorder="1" applyAlignment="1" applyProtection="1">
      <protection locked="0"/>
    </xf>
    <xf numFmtId="0" fontId="51" fillId="0" borderId="63" xfId="50" applyFont="1" applyBorder="1" applyAlignment="1" applyProtection="1">
      <protection locked="0"/>
    </xf>
    <xf numFmtId="0" fontId="63" fillId="0" borderId="62" xfId="50" applyFont="1" applyBorder="1" applyAlignment="1">
      <alignment horizontal="center"/>
    </xf>
    <xf numFmtId="0" fontId="51" fillId="0" borderId="63" xfId="50" applyFont="1" applyBorder="1" applyAlignment="1">
      <alignment horizontal="center"/>
    </xf>
    <xf numFmtId="168" fontId="1" fillId="2" borderId="62" xfId="65" applyNumberFormat="1" applyFont="1" applyFill="1" applyBorder="1" applyAlignment="1" applyProtection="1">
      <protection locked="0"/>
    </xf>
    <xf numFmtId="0" fontId="1" fillId="0" borderId="63" xfId="50" applyFont="1" applyBorder="1" applyAlignment="1" applyProtection="1">
      <protection locked="0"/>
    </xf>
    <xf numFmtId="168" fontId="35" fillId="2" borderId="62" xfId="64" applyNumberFormat="1" applyFont="1" applyFill="1" applyBorder="1" applyAlignment="1" applyProtection="1">
      <protection locked="0"/>
    </xf>
    <xf numFmtId="0" fontId="63" fillId="0" borderId="61" xfId="50" applyFont="1" applyFill="1" applyBorder="1" applyAlignment="1" applyProtection="1">
      <alignment horizontal="left" vertical="center" wrapText="1" indent="1"/>
    </xf>
    <xf numFmtId="0" fontId="63" fillId="0" borderId="0" xfId="50" applyFont="1" applyFill="1" applyBorder="1" applyAlignment="1" applyProtection="1">
      <alignment horizontal="left" vertical="center" wrapText="1" indent="1"/>
    </xf>
    <xf numFmtId="0" fontId="63" fillId="0" borderId="0" xfId="50" applyFont="1" applyBorder="1" applyAlignment="1" applyProtection="1">
      <alignment horizontal="left" vertical="center" wrapText="1"/>
    </xf>
    <xf numFmtId="0" fontId="51" fillId="0" borderId="0" xfId="50" applyFont="1" applyBorder="1" applyAlignment="1">
      <alignment horizontal="left" vertical="center" wrapText="1"/>
    </xf>
    <xf numFmtId="0" fontId="51" fillId="0" borderId="0" xfId="50" applyFont="1" applyFill="1" applyBorder="1" applyAlignment="1">
      <alignment horizontal="center"/>
    </xf>
    <xf numFmtId="0" fontId="51" fillId="0" borderId="0" xfId="50" applyFont="1" applyBorder="1" applyAlignment="1"/>
    <xf numFmtId="0" fontId="63" fillId="0" borderId="61" xfId="50" applyFont="1" applyBorder="1" applyAlignment="1">
      <alignment horizontal="left" vertical="top" wrapText="1"/>
    </xf>
    <xf numFmtId="0" fontId="63" fillId="0" borderId="0" xfId="50" applyFont="1" applyAlignment="1">
      <alignment horizontal="left" vertical="top" wrapText="1"/>
    </xf>
    <xf numFmtId="0" fontId="63" fillId="0" borderId="59" xfId="50" applyFont="1" applyBorder="1" applyAlignment="1">
      <alignment horizontal="center"/>
    </xf>
    <xf numFmtId="0" fontId="63" fillId="0" borderId="60" xfId="50" applyFont="1" applyBorder="1" applyAlignment="1">
      <alignment horizontal="center"/>
    </xf>
    <xf numFmtId="0" fontId="63" fillId="0" borderId="62" xfId="50" applyFont="1" applyFill="1" applyBorder="1" applyAlignment="1">
      <alignment horizontal="center"/>
    </xf>
    <xf numFmtId="0" fontId="1" fillId="0" borderId="67" xfId="50" applyFill="1" applyBorder="1" applyAlignment="1">
      <alignment horizontal="center"/>
    </xf>
    <xf numFmtId="0" fontId="1" fillId="0" borderId="68" xfId="50" applyFill="1" applyBorder="1" applyAlignment="1">
      <alignment horizontal="center"/>
    </xf>
    <xf numFmtId="0" fontId="63" fillId="0" borderId="0" xfId="50" applyFont="1" applyAlignment="1" applyProtection="1">
      <alignment horizontal="left" wrapText="1"/>
    </xf>
    <xf numFmtId="0" fontId="63" fillId="0" borderId="0" xfId="50" applyFont="1" applyAlignment="1" applyProtection="1">
      <alignment horizontal="left"/>
    </xf>
    <xf numFmtId="0" fontId="63" fillId="0" borderId="66" xfId="50" applyFont="1" applyBorder="1" applyAlignment="1" applyProtection="1">
      <alignment horizontal="left" wrapText="1"/>
    </xf>
    <xf numFmtId="0" fontId="63" fillId="0" borderId="0" xfId="50" applyFont="1" applyBorder="1" applyAlignment="1" applyProtection="1">
      <alignment horizontal="left" wrapText="1"/>
    </xf>
    <xf numFmtId="0" fontId="63" fillId="0" borderId="0" xfId="69" applyFont="1" applyFill="1" applyAlignment="1" applyProtection="1">
      <alignment horizontal="left" wrapText="1"/>
    </xf>
    <xf numFmtId="0" fontId="1" fillId="0" borderId="0" xfId="69" applyFill="1" applyAlignment="1" applyProtection="1">
      <alignment wrapText="1"/>
    </xf>
    <xf numFmtId="0" fontId="63" fillId="0" borderId="61" xfId="69" applyFont="1" applyFill="1" applyBorder="1" applyAlignment="1" applyProtection="1">
      <alignment horizontal="left" vertical="center" wrapText="1" indent="1"/>
    </xf>
    <xf numFmtId="0" fontId="63" fillId="0" borderId="0" xfId="69" applyFont="1" applyFill="1" applyBorder="1" applyAlignment="1" applyProtection="1">
      <alignment horizontal="left" vertical="center" wrapText="1" indent="1"/>
    </xf>
    <xf numFmtId="0" fontId="63" fillId="0" borderId="0" xfId="69" applyFont="1" applyAlignment="1" applyProtection="1">
      <alignment horizontal="left" wrapText="1"/>
    </xf>
    <xf numFmtId="0" fontId="63" fillId="0" borderId="0" xfId="69" applyFont="1" applyFill="1" applyAlignment="1" applyProtection="1">
      <alignment horizontal="left"/>
    </xf>
    <xf numFmtId="0" fontId="63" fillId="0" borderId="66" xfId="69" applyFont="1" applyFill="1" applyBorder="1" applyAlignment="1" applyProtection="1">
      <alignment horizontal="left" wrapText="1"/>
    </xf>
    <xf numFmtId="0" fontId="63" fillId="0" borderId="0" xfId="69" applyFont="1" applyFill="1" applyBorder="1" applyAlignment="1" applyProtection="1">
      <alignment horizontal="left" wrapText="1"/>
    </xf>
    <xf numFmtId="0" fontId="62" fillId="8" borderId="5" xfId="69" applyFont="1" applyFill="1" applyBorder="1" applyAlignment="1" applyProtection="1">
      <alignment horizontal="center" vertical="center" wrapText="1"/>
      <protection locked="0"/>
    </xf>
    <xf numFmtId="0" fontId="70" fillId="8" borderId="7" xfId="50" applyFont="1" applyFill="1" applyBorder="1" applyAlignment="1" applyProtection="1">
      <alignment horizontal="center" vertical="center" wrapText="1"/>
      <protection locked="0"/>
    </xf>
    <xf numFmtId="0" fontId="70" fillId="8" borderId="6" xfId="50" applyFont="1" applyFill="1" applyBorder="1" applyAlignment="1" applyProtection="1">
      <alignment horizontal="center" vertical="center" wrapText="1"/>
      <protection locked="0"/>
    </xf>
    <xf numFmtId="0" fontId="70" fillId="8" borderId="9" xfId="50" applyFont="1" applyFill="1" applyBorder="1" applyAlignment="1" applyProtection="1">
      <alignment horizontal="center" vertical="center" wrapText="1"/>
      <protection locked="0"/>
    </xf>
    <xf numFmtId="0" fontId="70" fillId="8" borderId="0" xfId="50" applyFont="1" applyFill="1" applyBorder="1" applyAlignment="1" applyProtection="1">
      <alignment horizontal="center" vertical="center" wrapText="1"/>
      <protection locked="0"/>
    </xf>
    <xf numFmtId="0" fontId="70" fillId="8" borderId="10" xfId="50" applyFont="1" applyFill="1" applyBorder="1" applyAlignment="1" applyProtection="1">
      <alignment horizontal="center" vertical="center" wrapText="1"/>
      <protection locked="0"/>
    </xf>
    <xf numFmtId="0" fontId="70" fillId="8" borderId="29" xfId="50" applyFont="1" applyFill="1" applyBorder="1" applyAlignment="1" applyProtection="1">
      <alignment horizontal="center" vertical="center" wrapText="1"/>
      <protection locked="0"/>
    </xf>
    <xf numFmtId="0" fontId="70" fillId="8" borderId="71" xfId="50" applyFont="1" applyFill="1" applyBorder="1" applyAlignment="1" applyProtection="1">
      <alignment horizontal="center" vertical="center" wrapText="1"/>
      <protection locked="0"/>
    </xf>
    <xf numFmtId="0" fontId="70" fillId="8" borderId="72" xfId="50" applyFont="1" applyFill="1" applyBorder="1" applyAlignment="1" applyProtection="1">
      <alignment horizontal="center" vertical="center" wrapText="1"/>
      <protection locked="0"/>
    </xf>
    <xf numFmtId="0" fontId="10" fillId="0" borderId="0" xfId="69" applyFont="1" applyAlignment="1" applyProtection="1">
      <alignment vertical="top" wrapText="1"/>
    </xf>
    <xf numFmtId="0" fontId="16" fillId="0" borderId="0" xfId="69" applyFont="1" applyAlignment="1" applyProtection="1">
      <alignment vertical="top"/>
    </xf>
    <xf numFmtId="0" fontId="29" fillId="0" borderId="66" xfId="69" applyFont="1" applyBorder="1" applyAlignment="1" applyProtection="1">
      <alignment horizontal="center" wrapText="1"/>
    </xf>
    <xf numFmtId="0" fontId="29" fillId="0" borderId="66" xfId="69" applyFont="1" applyFill="1" applyBorder="1" applyAlignment="1" applyProtection="1">
      <alignment horizontal="center" wrapText="1"/>
    </xf>
    <xf numFmtId="0" fontId="19" fillId="4" borderId="59" xfId="55" applyFont="1" applyFill="1" applyBorder="1" applyAlignment="1" applyProtection="1">
      <alignment horizontal="center" vertical="center" wrapText="1"/>
    </xf>
    <xf numFmtId="0" fontId="19" fillId="4" borderId="60" xfId="55" applyFont="1" applyFill="1" applyBorder="1" applyAlignment="1" applyProtection="1">
      <alignment horizontal="center" vertical="center" wrapText="1"/>
    </xf>
    <xf numFmtId="0" fontId="19" fillId="4" borderId="58" xfId="55" applyFont="1" applyFill="1" applyBorder="1" applyAlignment="1" applyProtection="1">
      <alignment horizontal="center" vertical="center" wrapText="1"/>
    </xf>
    <xf numFmtId="0" fontId="19" fillId="10" borderId="58" xfId="55" applyFont="1" applyFill="1" applyBorder="1" applyAlignment="1" applyProtection="1">
      <alignment horizontal="center" vertical="center" wrapText="1"/>
    </xf>
    <xf numFmtId="0" fontId="19" fillId="10" borderId="58" xfId="55" applyFont="1" applyFill="1" applyBorder="1" applyAlignment="1" applyProtection="1">
      <alignment horizontal="center" vertical="center"/>
    </xf>
    <xf numFmtId="0" fontId="19" fillId="10" borderId="59" xfId="55" applyFont="1" applyFill="1" applyBorder="1" applyAlignment="1" applyProtection="1">
      <alignment horizontal="center" vertical="center" wrapText="1"/>
    </xf>
    <xf numFmtId="0" fontId="19" fillId="10" borderId="60" xfId="55" applyFont="1" applyFill="1" applyBorder="1" applyAlignment="1" applyProtection="1">
      <alignment horizontal="center" vertical="center" wrapText="1"/>
    </xf>
    <xf numFmtId="0" fontId="19" fillId="0" borderId="58" xfId="55" applyFont="1" applyFill="1" applyBorder="1" applyAlignment="1" applyProtection="1">
      <alignment horizontal="center" vertical="center" wrapText="1"/>
    </xf>
    <xf numFmtId="0" fontId="5" fillId="0" borderId="68" xfId="50" applyFont="1" applyBorder="1" applyAlignment="1" applyProtection="1">
      <alignment vertical="top" wrapText="1"/>
    </xf>
    <xf numFmtId="0" fontId="1" fillId="0" borderId="68" xfId="50" applyBorder="1" applyAlignment="1">
      <alignment vertical="top" wrapText="1"/>
    </xf>
    <xf numFmtId="0" fontId="19" fillId="0" borderId="58" xfId="55" applyFont="1" applyFill="1" applyBorder="1" applyAlignment="1" applyProtection="1">
      <alignment horizontal="center" vertical="center"/>
    </xf>
    <xf numFmtId="0" fontId="19" fillId="0" borderId="59" xfId="55" applyFont="1" applyFill="1" applyBorder="1" applyAlignment="1" applyProtection="1">
      <alignment horizontal="center" vertical="center" wrapText="1"/>
    </xf>
    <xf numFmtId="0" fontId="19" fillId="0" borderId="60" xfId="55" applyFont="1" applyFill="1" applyBorder="1" applyAlignment="1" applyProtection="1">
      <alignment horizontal="center" vertical="center" wrapText="1"/>
    </xf>
    <xf numFmtId="0" fontId="1" fillId="0" borderId="0" xfId="50" applyFont="1" applyFill="1" applyBorder="1" applyAlignment="1">
      <alignment horizontal="left" vertical="center" wrapText="1"/>
    </xf>
  </cellXfs>
  <cellStyles count="76">
    <cellStyle name="Comma" xfId="1" builtinId="3"/>
    <cellStyle name="Comma 2" xfId="52" xr:uid="{00000000-0005-0000-0000-000001000000}"/>
    <cellStyle name="Comma 2 2 2" xfId="65" xr:uid="{00000000-0005-0000-0000-000002000000}"/>
    <cellStyle name="Comma 2 2 2 3" xfId="70" xr:uid="{00000000-0005-0000-0000-000003000000}"/>
    <cellStyle name="Comma 2 2 4" xfId="64" xr:uid="{00000000-0005-0000-0000-000004000000}"/>
    <cellStyle name="Comma 32" xfId="56" xr:uid="{00000000-0005-0000-0000-000005000000}"/>
    <cellStyle name="Comma 33" xfId="60" xr:uid="{00000000-0005-0000-0000-000006000000}"/>
    <cellStyle name="Comma 34" xfId="61" xr:uid="{00000000-0005-0000-0000-000007000000}"/>
    <cellStyle name="Comma 35" xfId="62" xr:uid="{00000000-0005-0000-0000-000008000000}"/>
    <cellStyle name="Comma 36" xfId="57" xr:uid="{00000000-0005-0000-0000-000009000000}"/>
    <cellStyle name="Currency 2" xfId="63" xr:uid="{00000000-0005-0000-0000-00000A000000}"/>
    <cellStyle name="Currency 3" xfId="53" xr:uid="{00000000-0005-0000-0000-00000B000000}"/>
    <cellStyle name="Currency 4 2 2" xfId="72" xr:uid="{00000000-0005-0000-0000-00000C000000}"/>
    <cellStyle name="Currency 4 4" xfId="67" xr:uid="{00000000-0005-0000-0000-00000D000000}"/>
    <cellStyle name="Normal" xfId="0" builtinId="0"/>
    <cellStyle name="Normal 10" xfId="17" xr:uid="{00000000-0005-0000-0000-00000F000000}"/>
    <cellStyle name="Normal 11" xfId="50" xr:uid="{00000000-0005-0000-0000-000010000000}"/>
    <cellStyle name="Normal 12" xfId="69" xr:uid="{00000000-0005-0000-0000-000011000000}"/>
    <cellStyle name="Normal 14" xfId="68" xr:uid="{00000000-0005-0000-0000-000012000000}"/>
    <cellStyle name="Normal 19" xfId="6" xr:uid="{00000000-0005-0000-0000-000013000000}"/>
    <cellStyle name="Normal 2" xfId="16" xr:uid="{00000000-0005-0000-0000-000014000000}"/>
    <cellStyle name="Normal 20" xfId="22" xr:uid="{00000000-0005-0000-0000-000015000000}"/>
    <cellStyle name="Normal 21" xfId="26" xr:uid="{00000000-0005-0000-0000-000016000000}"/>
    <cellStyle name="Normal 22" xfId="31" xr:uid="{00000000-0005-0000-0000-000017000000}"/>
    <cellStyle name="Normal 23" xfId="35" xr:uid="{00000000-0005-0000-0000-000018000000}"/>
    <cellStyle name="Normal 24" xfId="44" xr:uid="{00000000-0005-0000-0000-000019000000}"/>
    <cellStyle name="Normal 25" xfId="3" xr:uid="{00000000-0005-0000-0000-00001A000000}"/>
    <cellStyle name="Normal 26" xfId="23" xr:uid="{00000000-0005-0000-0000-00001B000000}"/>
    <cellStyle name="Normal 27" xfId="27" xr:uid="{00000000-0005-0000-0000-00001C000000}"/>
    <cellStyle name="Normal 28" xfId="32" xr:uid="{00000000-0005-0000-0000-00001D000000}"/>
    <cellStyle name="Normal 29" xfId="45" xr:uid="{00000000-0005-0000-0000-00001E000000}"/>
    <cellStyle name="Normal 3" xfId="54" xr:uid="{00000000-0005-0000-0000-00001F000000}"/>
    <cellStyle name="Normal 30" xfId="4" xr:uid="{00000000-0005-0000-0000-000020000000}"/>
    <cellStyle name="Normal 31" xfId="11" xr:uid="{00000000-0005-0000-0000-000021000000}"/>
    <cellStyle name="Normal 32" xfId="7" xr:uid="{00000000-0005-0000-0000-000022000000}"/>
    <cellStyle name="Normal 34" xfId="28" xr:uid="{00000000-0005-0000-0000-000023000000}"/>
    <cellStyle name="Normal 35" xfId="33" xr:uid="{00000000-0005-0000-0000-000024000000}"/>
    <cellStyle name="Normal 37" xfId="36" xr:uid="{00000000-0005-0000-0000-000025000000}"/>
    <cellStyle name="Normal 38" xfId="46" xr:uid="{00000000-0005-0000-0000-000026000000}"/>
    <cellStyle name="Normal 41" xfId="5" xr:uid="{00000000-0005-0000-0000-000027000000}"/>
    <cellStyle name="Normal 42" xfId="12" xr:uid="{00000000-0005-0000-0000-000028000000}"/>
    <cellStyle name="Normal 44" xfId="18" xr:uid="{00000000-0005-0000-0000-000029000000}"/>
    <cellStyle name="Normal 45" xfId="24" xr:uid="{00000000-0005-0000-0000-00002A000000}"/>
    <cellStyle name="Normal 46" xfId="29" xr:uid="{00000000-0005-0000-0000-00002B000000}"/>
    <cellStyle name="Normal 48" xfId="37" xr:uid="{00000000-0005-0000-0000-00002C000000}"/>
    <cellStyle name="Normal 49" xfId="47" xr:uid="{00000000-0005-0000-0000-00002D000000}"/>
    <cellStyle name="Normal 50" xfId="8" xr:uid="{00000000-0005-0000-0000-00002E000000}"/>
    <cellStyle name="Normal 51" xfId="10" xr:uid="{00000000-0005-0000-0000-00002F000000}"/>
    <cellStyle name="Normal 52" xfId="13" xr:uid="{00000000-0005-0000-0000-000030000000}"/>
    <cellStyle name="Normal 53" xfId="15" xr:uid="{00000000-0005-0000-0000-000031000000}"/>
    <cellStyle name="Normal 54" xfId="19" xr:uid="{00000000-0005-0000-0000-000032000000}"/>
    <cellStyle name="Normal 55" xfId="21" xr:uid="{00000000-0005-0000-0000-000033000000}"/>
    <cellStyle name="Normal 56" xfId="40" xr:uid="{00000000-0005-0000-0000-000034000000}"/>
    <cellStyle name="Normal 57" xfId="42" xr:uid="{00000000-0005-0000-0000-000035000000}"/>
    <cellStyle name="Normal 58" xfId="39" xr:uid="{00000000-0005-0000-0000-000036000000}"/>
    <cellStyle name="Normal 59" xfId="48" xr:uid="{00000000-0005-0000-0000-000037000000}"/>
    <cellStyle name="Normal 60" xfId="9" xr:uid="{00000000-0005-0000-0000-000038000000}"/>
    <cellStyle name="Normal 61" xfId="14" xr:uid="{00000000-0005-0000-0000-000039000000}"/>
    <cellStyle name="Normal 62" xfId="20" xr:uid="{00000000-0005-0000-0000-00003A000000}"/>
    <cellStyle name="Normal 63" xfId="25" xr:uid="{00000000-0005-0000-0000-00003B000000}"/>
    <cellStyle name="Normal 65" xfId="41" xr:uid="{00000000-0005-0000-0000-00003C000000}"/>
    <cellStyle name="Normal 66" xfId="43" xr:uid="{00000000-0005-0000-0000-00003D000000}"/>
    <cellStyle name="Normal 67" xfId="30" xr:uid="{00000000-0005-0000-0000-00003E000000}"/>
    <cellStyle name="Normal 68" xfId="34" xr:uid="{00000000-0005-0000-0000-00003F000000}"/>
    <cellStyle name="Normal 70" xfId="38" xr:uid="{00000000-0005-0000-0000-000040000000}"/>
    <cellStyle name="Normal 71" xfId="49" xr:uid="{00000000-0005-0000-0000-000041000000}"/>
    <cellStyle name="Normal 8" xfId="2" xr:uid="{00000000-0005-0000-0000-000042000000}"/>
    <cellStyle name="Normal_6. Cost Allocation for Def-Var" xfId="55" xr:uid="{00000000-0005-0000-0000-000043000000}"/>
    <cellStyle name="Normal_6. Rate Rider Calculations" xfId="75" xr:uid="{00000000-0005-0000-0000-000044000000}"/>
    <cellStyle name="Normal_6.2 CBR B" xfId="74" xr:uid="{00000000-0005-0000-0000-000045000000}"/>
    <cellStyle name="Normal_Sheet7" xfId="73" xr:uid="{00000000-0005-0000-0000-000046000000}"/>
    <cellStyle name="Percent 10" xfId="59" xr:uid="{00000000-0005-0000-0000-000047000000}"/>
    <cellStyle name="Percent 2" xfId="51" xr:uid="{00000000-0005-0000-0000-000048000000}"/>
    <cellStyle name="Percent 48" xfId="58" xr:uid="{00000000-0005-0000-0000-000049000000}"/>
    <cellStyle name="Percent 5 2" xfId="71" xr:uid="{00000000-0005-0000-0000-00004A000000}"/>
    <cellStyle name="Percent 54" xfId="66" xr:uid="{00000000-0005-0000-0000-00004B000000}"/>
  </cellStyles>
  <dxfs count="60">
    <dxf>
      <numFmt numFmtId="194" formatCode="_-* #,##0.00000_-;\-\ #,##0.00000_-;_-* &quot;-&quot;_-;_-@_-"/>
    </dxf>
    <dxf>
      <numFmt numFmtId="195" formatCode="_-* #,##0.000000_-;\-\ #,##0.000000_-;_-* &quot;-&quot;_-;_-@_-"/>
    </dxf>
    <dxf>
      <numFmt numFmtId="194" formatCode="_-* #,##0.00000_-;\-\ #,##0.00000_-;_-* &quot;-&quot;_-;_-@_-"/>
    </dxf>
    <dxf>
      <numFmt numFmtId="195" formatCode="_-* #,##0.000000_-;\-\ #,##0.000000_-;_-* &quot;-&quot;_-;_-@_-"/>
    </dxf>
    <dxf>
      <numFmt numFmtId="194" formatCode="_-* #,##0.00000_-;\-\ #,##0.00000_-;_-* &quot;-&quot;_-;_-@_-"/>
    </dxf>
    <dxf>
      <numFmt numFmtId="195" formatCode="_-* #,##0.000000_-;\-\ #,##0.000000_-;_-* &quot;-&quot;_-;_-@_-"/>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L$36" lockText="1" noThreeD="1"/>
</file>

<file path=xl/ctrlProps/ctrlProp10.xml><?xml version="1.0" encoding="utf-8"?>
<formControlPr xmlns="http://schemas.microsoft.com/office/spreadsheetml/2009/9/main" objectType="CheckBox" fmlaLink="CK12" lockText="1" noThreeD="1"/>
</file>

<file path=xl/ctrlProps/ctrlProp11.xml><?xml version="1.0" encoding="utf-8"?>
<formControlPr xmlns="http://schemas.microsoft.com/office/spreadsheetml/2009/9/main" objectType="CheckBox" fmlaLink="$CL$40" lockText="1" noThreeD="1"/>
</file>

<file path=xl/ctrlProps/ctrlProp12.xml><?xml version="1.0" encoding="utf-8"?>
<formControlPr xmlns="http://schemas.microsoft.com/office/spreadsheetml/2009/9/main" objectType="CheckBox" fmlaLink="$CL$41" lockText="1" noThreeD="1"/>
</file>

<file path=xl/ctrlProps/ctrlProp13.xml><?xml version="1.0" encoding="utf-8"?>
<formControlPr xmlns="http://schemas.microsoft.com/office/spreadsheetml/2009/9/main" objectType="CheckBox" fmlaLink="CP71" lockText="1" noThreeD="1"/>
</file>

<file path=xl/ctrlProps/ctrlProp14.xml><?xml version="1.0" encoding="utf-8"?>
<formControlPr xmlns="http://schemas.microsoft.com/office/spreadsheetml/2009/9/main" objectType="CheckBox" checked="Checked" fmlaLink="CP54" lockText="1" noThreeD="1"/>
</file>

<file path=xl/ctrlProps/ctrlProp15.xml><?xml version="1.0" encoding="utf-8"?>
<formControlPr xmlns="http://schemas.microsoft.com/office/spreadsheetml/2009/9/main" objectType="CheckBox" checked="Checked" fmlaLink="$CP$75" lockText="1" noThreeD="1"/>
</file>

<file path=xl/ctrlProps/ctrlProp16.xml><?xml version="1.0" encoding="utf-8"?>
<formControlPr xmlns="http://schemas.microsoft.com/office/spreadsheetml/2009/9/main" objectType="CheckBox" checked="Checked" fmlaLink="$CP$108" lockText="1" noThreeD="1"/>
</file>

<file path=xl/ctrlProps/ctrlProp17.xml><?xml version="1.0" encoding="utf-8"?>
<formControlPr xmlns="http://schemas.microsoft.com/office/spreadsheetml/2009/9/main" objectType="CheckBox" checked="Checked" fmlaLink="$CP$109" lockText="1" noThreeD="1"/>
</file>

<file path=xl/ctrlProps/ctrlProp18.xml><?xml version="1.0" encoding="utf-8"?>
<formControlPr xmlns="http://schemas.microsoft.com/office/spreadsheetml/2009/9/main" objectType="CheckBox" checked="Checked" fmlaLink="$CP$81" lockText="1" noThreeD="1"/>
</file>

<file path=xl/ctrlProps/ctrlProp19.xml><?xml version="1.0" encoding="utf-8"?>
<formControlPr xmlns="http://schemas.microsoft.com/office/spreadsheetml/2009/9/main" objectType="Drop" dropStyle="combo" dx="16" fmlaLink="$F$1" fmlaRange="$B$23:$B$45" noThreeD="1" sel="9" val="7"/>
</file>

<file path=xl/ctrlProps/ctrlProp2.xml><?xml version="1.0" encoding="utf-8"?>
<formControlPr xmlns="http://schemas.microsoft.com/office/spreadsheetml/2009/9/main" objectType="CheckBox" fmlaLink="$CL$37" lockText="1" noThreeD="1"/>
</file>

<file path=xl/ctrlProps/ctrlProp20.xml><?xml version="1.0" encoding="utf-8"?>
<formControlPr xmlns="http://schemas.microsoft.com/office/spreadsheetml/2009/9/main" objectType="CheckBox" checked="Checked" fmlaLink="CP55" lockText="1" noThreeD="1"/>
</file>

<file path=xl/ctrlProps/ctrlProp21.xml><?xml version="1.0" encoding="utf-8"?>
<formControlPr xmlns="http://schemas.microsoft.com/office/spreadsheetml/2009/9/main" objectType="CheckBox" checked="Checked" fmlaLink="CP56" lockText="1" noThreeD="1"/>
</file>

<file path=xl/ctrlProps/ctrlProp22.xml><?xml version="1.0" encoding="utf-8"?>
<formControlPr xmlns="http://schemas.microsoft.com/office/spreadsheetml/2009/9/main" objectType="CheckBox" checked="Checked" fmlaLink="CP57" lockText="1" noThreeD="1"/>
</file>

<file path=xl/ctrlProps/ctrlProp23.xml><?xml version="1.0" encoding="utf-8"?>
<formControlPr xmlns="http://schemas.microsoft.com/office/spreadsheetml/2009/9/main" objectType="CheckBox" checked="Checked" fmlaLink="CP58" lockText="1" noThreeD="1"/>
</file>

<file path=xl/ctrlProps/ctrlProp24.xml><?xml version="1.0" encoding="utf-8"?>
<formControlPr xmlns="http://schemas.microsoft.com/office/spreadsheetml/2009/9/main" objectType="CheckBox" checked="Checked" fmlaLink="CP59" lockText="1" noThreeD="1"/>
</file>

<file path=xl/ctrlProps/ctrlProp25.xml><?xml version="1.0" encoding="utf-8"?>
<formControlPr xmlns="http://schemas.microsoft.com/office/spreadsheetml/2009/9/main" objectType="CheckBox" checked="Checked" fmlaLink="CP60" lockText="1" noThreeD="1"/>
</file>

<file path=xl/ctrlProps/ctrlProp26.xml><?xml version="1.0" encoding="utf-8"?>
<formControlPr xmlns="http://schemas.microsoft.com/office/spreadsheetml/2009/9/main" objectType="CheckBox" checked="Checked" fmlaLink="CP61" lockText="1" noThreeD="1"/>
</file>

<file path=xl/ctrlProps/ctrlProp27.xml><?xml version="1.0" encoding="utf-8"?>
<formControlPr xmlns="http://schemas.microsoft.com/office/spreadsheetml/2009/9/main" objectType="CheckBox" fmlaLink="CP62" lockText="1" noThreeD="1"/>
</file>

<file path=xl/ctrlProps/ctrlProp28.xml><?xml version="1.0" encoding="utf-8"?>
<formControlPr xmlns="http://schemas.microsoft.com/office/spreadsheetml/2009/9/main" objectType="CheckBox" fmlaLink="CP63" lockText="1" noThreeD="1"/>
</file>

<file path=xl/ctrlProps/ctrlProp29.xml><?xml version="1.0" encoding="utf-8"?>
<formControlPr xmlns="http://schemas.microsoft.com/office/spreadsheetml/2009/9/main" objectType="CheckBox" fmlaLink="CP64" lockText="1" noThreeD="1"/>
</file>

<file path=xl/ctrlProps/ctrlProp3.xml><?xml version="1.0" encoding="utf-8"?>
<formControlPr xmlns="http://schemas.microsoft.com/office/spreadsheetml/2009/9/main" objectType="CheckBox" fmlaLink="$CL$38" lockText="1" noThreeD="1"/>
</file>

<file path=xl/ctrlProps/ctrlProp30.xml><?xml version="1.0" encoding="utf-8"?>
<formControlPr xmlns="http://schemas.microsoft.com/office/spreadsheetml/2009/9/main" objectType="CheckBox" fmlaLink="CP65" lockText="1" noThreeD="1"/>
</file>

<file path=xl/ctrlProps/ctrlProp31.xml><?xml version="1.0" encoding="utf-8"?>
<formControlPr xmlns="http://schemas.microsoft.com/office/spreadsheetml/2009/9/main" objectType="CheckBox" fmlaLink="CP66" lockText="1" noThreeD="1"/>
</file>

<file path=xl/ctrlProps/ctrlProp32.xml><?xml version="1.0" encoding="utf-8"?>
<formControlPr xmlns="http://schemas.microsoft.com/office/spreadsheetml/2009/9/main" objectType="CheckBox" fmlaLink="CP67" lockText="1" noThreeD="1"/>
</file>

<file path=xl/ctrlProps/ctrlProp33.xml><?xml version="1.0" encoding="utf-8"?>
<formControlPr xmlns="http://schemas.microsoft.com/office/spreadsheetml/2009/9/main" objectType="CheckBox" fmlaLink="CP68" lockText="1" noThreeD="1"/>
</file>

<file path=xl/ctrlProps/ctrlProp34.xml><?xml version="1.0" encoding="utf-8"?>
<formControlPr xmlns="http://schemas.microsoft.com/office/spreadsheetml/2009/9/main" objectType="CheckBox" fmlaLink="CP69" lockText="1" noThreeD="1"/>
</file>

<file path=xl/ctrlProps/ctrlProp35.xml><?xml version="1.0" encoding="utf-8"?>
<formControlPr xmlns="http://schemas.microsoft.com/office/spreadsheetml/2009/9/main" objectType="CheckBox" fmlaLink="CP72" lockText="1" noThreeD="1"/>
</file>

<file path=xl/ctrlProps/ctrlProp36.xml><?xml version="1.0" encoding="utf-8"?>
<formControlPr xmlns="http://schemas.microsoft.com/office/spreadsheetml/2009/9/main" objectType="CheckBox" fmlaLink="CP73" lockText="1" noThreeD="1"/>
</file>

<file path=xl/ctrlProps/ctrlProp37.xml><?xml version="1.0" encoding="utf-8"?>
<formControlPr xmlns="http://schemas.microsoft.com/office/spreadsheetml/2009/9/main" objectType="CheckBox" fmlaLink="CP70" lockText="1" noThreeD="1"/>
</file>

<file path=xl/ctrlProps/ctrlProp38.xml><?xml version="1.0" encoding="utf-8"?>
<formControlPr xmlns="http://schemas.microsoft.com/office/spreadsheetml/2009/9/main" objectType="CheckBox" checked="Checked" fmlaLink="$CP$108" lockText="1" noThreeD="1"/>
</file>

<file path=xl/ctrlProps/ctrlProp39.xml><?xml version="1.0" encoding="utf-8"?>
<formControlPr xmlns="http://schemas.microsoft.com/office/spreadsheetml/2009/9/main" objectType="CheckBox" checked="Checked" fmlaLink="$CP$109" lockText="1" noThreeD="1"/>
</file>

<file path=xl/ctrlProps/ctrlProp4.xml><?xml version="1.0" encoding="utf-8"?>
<formControlPr xmlns="http://schemas.microsoft.com/office/spreadsheetml/2009/9/main" objectType="CheckBox" fmlaLink="$CL$39" lockText="1" noThreeD="1"/>
</file>

<file path=xl/ctrlProps/ctrlProp40.xml><?xml version="1.0" encoding="utf-8"?>
<formControlPr xmlns="http://schemas.microsoft.com/office/spreadsheetml/2009/9/main" objectType="CheckBox" checked="Checked" fmlaLink="$CP$109" lockText="1" noThreeD="1"/>
</file>

<file path=xl/ctrlProps/ctrlProp41.xml><?xml version="1.0" encoding="utf-8"?>
<formControlPr xmlns="http://schemas.microsoft.com/office/spreadsheetml/2009/9/main" objectType="CheckBox" checked="Checked" fmlaLink="$CP$109" lockText="1" noThreeD="1"/>
</file>

<file path=xl/ctrlProps/ctrlProp42.xml><?xml version="1.0" encoding="utf-8"?>
<formControlPr xmlns="http://schemas.microsoft.com/office/spreadsheetml/2009/9/main" objectType="CheckBox" checked="Checked" fmlaLink="$CP$109" lockText="1" noThreeD="1"/>
</file>

<file path=xl/ctrlProps/ctrlProp43.xml><?xml version="1.0" encoding="utf-8"?>
<formControlPr xmlns="http://schemas.microsoft.com/office/spreadsheetml/2009/9/main" objectType="CheckBox" checked="Checked" fmlaLink="$CP$109" lockText="1" noThreeD="1"/>
</file>

<file path=xl/ctrlProps/ctrlProp44.xml><?xml version="1.0" encoding="utf-8"?>
<formControlPr xmlns="http://schemas.microsoft.com/office/spreadsheetml/2009/9/main" objectType="CheckBox" checked="Checked" fmlaLink="$CP$81" lockText="1" noThreeD="1"/>
</file>

<file path=xl/ctrlProps/ctrlProp5.xml><?xml version="1.0" encoding="utf-8"?>
<formControlPr xmlns="http://schemas.microsoft.com/office/spreadsheetml/2009/9/main" objectType="CheckBox" fmlaLink="$CL$40"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K11" lockText="1" noThreeD="1"/>
</file>

<file path=xl/ctrlProps/ctrlProp9.xml><?xml version="1.0" encoding="utf-8"?>
<formControlPr xmlns="http://schemas.microsoft.com/office/spreadsheetml/2009/9/main" objectType="CheckBox" fmlaLink="$CL$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1143000</xdr:colOff>
      <xdr:row>4</xdr:row>
      <xdr:rowOff>88277</xdr:rowOff>
    </xdr:from>
    <xdr:to>
      <xdr:col>5</xdr:col>
      <xdr:colOff>1428750</xdr:colOff>
      <xdr:row>12</xdr:row>
      <xdr:rowOff>16807</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428750" y="741420"/>
          <a:ext cx="5959929"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81</xdr:col>
          <xdr:colOff>104775</xdr:colOff>
          <xdr:row>35</xdr:row>
          <xdr:rowOff>28575</xdr:rowOff>
        </xdr:from>
        <xdr:to>
          <xdr:col>81</xdr:col>
          <xdr:colOff>2076450</xdr:colOff>
          <xdr:row>36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36</xdr:row>
          <xdr:rowOff>28575</xdr:rowOff>
        </xdr:from>
        <xdr:to>
          <xdr:col>81</xdr:col>
          <xdr:colOff>2076450</xdr:colOff>
          <xdr:row>37</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37</xdr:row>
          <xdr:rowOff>28575</xdr:rowOff>
        </xdr:from>
        <xdr:to>
          <xdr:col>81</xdr:col>
          <xdr:colOff>2076450</xdr:colOff>
          <xdr:row>38</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38</xdr:row>
          <xdr:rowOff>28575</xdr:rowOff>
        </xdr:from>
        <xdr:to>
          <xdr:col>81</xdr:col>
          <xdr:colOff>2076450</xdr:colOff>
          <xdr:row>39</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39</xdr:row>
          <xdr:rowOff>28575</xdr:rowOff>
        </xdr:from>
        <xdr:to>
          <xdr:col>81</xdr:col>
          <xdr:colOff>2076450</xdr:colOff>
          <xdr:row>40</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78</xdr:col>
      <xdr:colOff>1053354</xdr:colOff>
      <xdr:row>6</xdr:row>
      <xdr:rowOff>56030</xdr:rowOff>
    </xdr:from>
    <xdr:to>
      <xdr:col>81</xdr:col>
      <xdr:colOff>1557074</xdr:colOff>
      <xdr:row>17</xdr:row>
      <xdr:rowOff>63344</xdr:rowOff>
    </xdr:to>
    <xdr:sp macro="" textlink="">
      <xdr:nvSpPr>
        <xdr:cNvPr id="13" name="Rounded Rectangle 20">
          <a:extLst>
            <a:ext uri="{FF2B5EF4-FFF2-40B4-BE49-F238E27FC236}">
              <a16:creationId xmlns:a16="http://schemas.microsoft.com/office/drawing/2014/main" id="{00000000-0008-0000-0000-00000D000000}"/>
            </a:ext>
          </a:extLst>
        </xdr:cNvPr>
        <xdr:cNvSpPr/>
      </xdr:nvSpPr>
      <xdr:spPr>
        <a:xfrm>
          <a:off x="88812894" y="1061870"/>
          <a:ext cx="6035840" cy="306293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Class A customer(s) during this period, Tab 6 will be generated and applicants must complete the information pertaining to Class A customers.</a:t>
          </a:r>
        </a:p>
      </xdr:txBody>
    </xdr:sp>
    <xdr:clientData/>
  </xdr:twoCellAnchor>
  <mc:AlternateContent xmlns:mc="http://schemas.openxmlformats.org/markup-compatibility/2006">
    <mc:Choice xmlns:a14="http://schemas.microsoft.com/office/drawing/2010/main" Requires="a14">
      <xdr:twoCellAnchor editAs="oneCell">
        <xdr:from>
          <xdr:col>80</xdr:col>
          <xdr:colOff>666750</xdr:colOff>
          <xdr:row>9</xdr:row>
          <xdr:rowOff>76200</xdr:rowOff>
        </xdr:from>
        <xdr:to>
          <xdr:col>80</xdr:col>
          <xdr:colOff>1076325</xdr:colOff>
          <xdr:row>11</xdr:row>
          <xdr:rowOff>95250</xdr:rowOff>
        </xdr:to>
        <xdr:sp macro="" textlink="">
          <xdr:nvSpPr>
            <xdr:cNvPr id="1032" name="Check Box 2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81</xdr:col>
      <xdr:colOff>1826559</xdr:colOff>
      <xdr:row>6</xdr:row>
      <xdr:rowOff>33617</xdr:rowOff>
    </xdr:from>
    <xdr:to>
      <xdr:col>86</xdr:col>
      <xdr:colOff>37039</xdr:colOff>
      <xdr:row>17</xdr:row>
      <xdr:rowOff>119217</xdr:rowOff>
    </xdr:to>
    <xdr:sp macro="" textlink="">
      <xdr:nvSpPr>
        <xdr:cNvPr id="16" name="Rounded Rectangle 46" hidden="1">
          <a:extLst>
            <a:ext uri="{FF2B5EF4-FFF2-40B4-BE49-F238E27FC236}">
              <a16:creationId xmlns:a16="http://schemas.microsoft.com/office/drawing/2014/main" id="{00000000-0008-0000-0000-000010000000}"/>
            </a:ext>
          </a:extLst>
        </xdr:cNvPr>
        <xdr:cNvSpPr/>
      </xdr:nvSpPr>
      <xdr:spPr>
        <a:xfrm>
          <a:off x="95118219" y="1039457"/>
          <a:ext cx="5586640" cy="314122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the  balance in 1580 sub-account CBR Class B accumulated (</a:t>
          </a:r>
          <a:r>
            <a:rPr lang="en-CA" sz="1100">
              <a:solidFill>
                <a:schemeClr val="dk1"/>
              </a:solidFill>
              <a:effectLst/>
              <a:latin typeface="+mn-lt"/>
              <a:ea typeface="+mn-ea"/>
              <a:cs typeface="+mn-cs"/>
            </a:rPr>
            <a:t>i.e. from the year the balance was last disposed to 2017</a:t>
          </a:r>
          <a:r>
            <a:rPr lang="en-CA" sz="1200" baseline="0">
              <a:solidFill>
                <a:schemeClr val="dk1"/>
              </a:solidFill>
              <a:effectLst/>
              <a:latin typeface="Arial" panose="020B0604020202020204" pitchFamily="34" charset="0"/>
              <a:ea typeface="+mn-ea"/>
              <a:cs typeface="Arial" panose="020B0604020202020204" pitchFamily="34" charset="0"/>
            </a:rPr>
            <a:t>),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rate rider using information in Tab 6.2.</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10</xdr:row>
          <xdr:rowOff>76200</xdr:rowOff>
        </xdr:from>
        <xdr:to>
          <xdr:col>82</xdr:col>
          <xdr:colOff>447675</xdr:colOff>
          <xdr:row>12</xdr:row>
          <xdr:rowOff>95250</xdr:rowOff>
        </xdr:to>
        <xdr:sp macro="" textlink="">
          <xdr:nvSpPr>
            <xdr:cNvPr id="1034" name="Check Box 5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41</xdr:row>
          <xdr:rowOff>28575</xdr:rowOff>
        </xdr:from>
        <xdr:to>
          <xdr:col>81</xdr:col>
          <xdr:colOff>2085975</xdr:colOff>
          <xdr:row>41</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104775</xdr:colOff>
          <xdr:row>70</xdr:row>
          <xdr:rowOff>28575</xdr:rowOff>
        </xdr:from>
        <xdr:to>
          <xdr:col>85</xdr:col>
          <xdr:colOff>2076450</xdr:colOff>
          <xdr:row>74</xdr:row>
          <xdr:rowOff>28575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7545693" cy="2324548"/>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0" y="858441"/>
          <a:ext cx="7406640" cy="126529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2019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736" y="225009"/>
          <a:ext cx="4623105" cy="34263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53</xdr:row>
          <xdr:rowOff>28575</xdr:rowOff>
        </xdr:from>
        <xdr:to>
          <xdr:col>85</xdr:col>
          <xdr:colOff>2076450</xdr:colOff>
          <xdr:row>54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73</xdr:row>
          <xdr:rowOff>180975</xdr:rowOff>
        </xdr:from>
        <xdr:to>
          <xdr:col>85</xdr:col>
          <xdr:colOff>2076450</xdr:colOff>
          <xdr:row>75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106</xdr:row>
          <xdr:rowOff>180975</xdr:rowOff>
        </xdr:from>
        <xdr:to>
          <xdr:col>85</xdr:col>
          <xdr:colOff>2076450</xdr:colOff>
          <xdr:row>108</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108</xdr:row>
          <xdr:rowOff>0</xdr:rowOff>
        </xdr:from>
        <xdr:to>
          <xdr:col>85</xdr:col>
          <xdr:colOff>2076450</xdr:colOff>
          <xdr:row>109</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79</xdr:row>
          <xdr:rowOff>180975</xdr:rowOff>
        </xdr:from>
        <xdr:to>
          <xdr:col>85</xdr:col>
          <xdr:colOff>2076450</xdr:colOff>
          <xdr:row>81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editAs="absolute">
    <xdr:from>
      <xdr:col>1</xdr:col>
      <xdr:colOff>110380</xdr:colOff>
      <xdr:row>21</xdr:row>
      <xdr:rowOff>459438</xdr:rowOff>
    </xdr:from>
    <xdr:to>
      <xdr:col>1</xdr:col>
      <xdr:colOff>1788086</xdr:colOff>
      <xdr:row>86</xdr:row>
      <xdr:rowOff>131213</xdr:rowOff>
    </xdr:to>
    <xdr:sp macro="" textlink="">
      <xdr:nvSpPr>
        <xdr:cNvPr id="12" name="Rounded Rectangle 11">
          <a:extLst>
            <a:ext uri="{FF2B5EF4-FFF2-40B4-BE49-F238E27FC236}">
              <a16:creationId xmlns:a16="http://schemas.microsoft.com/office/drawing/2014/main" id="{00000000-0008-0000-0100-00000C000000}"/>
            </a:ext>
          </a:extLst>
        </xdr:cNvPr>
        <xdr:cNvSpPr/>
      </xdr:nvSpPr>
      <xdr:spPr>
        <a:xfrm>
          <a:off x="100855" y="5564838"/>
          <a:ext cx="1680881" cy="608210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704850</xdr:colOff>
          <xdr:row>58</xdr:row>
          <xdr:rowOff>142875</xdr:rowOff>
        </xdr:from>
        <xdr:to>
          <xdr:col>1</xdr:col>
          <xdr:colOff>1285875</xdr:colOff>
          <xdr:row>60</xdr:row>
          <xdr:rowOff>57150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54</xdr:row>
          <xdr:rowOff>28575</xdr:rowOff>
        </xdr:from>
        <xdr:to>
          <xdr:col>85</xdr:col>
          <xdr:colOff>2076450</xdr:colOff>
          <xdr:row>55</xdr:row>
          <xdr:rowOff>47625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56</xdr:row>
          <xdr:rowOff>28575</xdr:rowOff>
        </xdr:from>
        <xdr:to>
          <xdr:col>85</xdr:col>
          <xdr:colOff>2076450</xdr:colOff>
          <xdr:row>58</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57</xdr:row>
          <xdr:rowOff>28575</xdr:rowOff>
        </xdr:from>
        <xdr:to>
          <xdr:col>85</xdr:col>
          <xdr:colOff>2076450</xdr:colOff>
          <xdr:row>59</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58</xdr:row>
          <xdr:rowOff>28575</xdr:rowOff>
        </xdr:from>
        <xdr:to>
          <xdr:col>85</xdr:col>
          <xdr:colOff>2076450</xdr:colOff>
          <xdr:row>60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59</xdr:row>
          <xdr:rowOff>28575</xdr:rowOff>
        </xdr:from>
        <xdr:to>
          <xdr:col>85</xdr:col>
          <xdr:colOff>2076450</xdr:colOff>
          <xdr:row>60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60</xdr:row>
          <xdr:rowOff>28575</xdr:rowOff>
        </xdr:from>
        <xdr:to>
          <xdr:col>85</xdr:col>
          <xdr:colOff>2076450</xdr:colOff>
          <xdr:row>74</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61</xdr:row>
          <xdr:rowOff>28575</xdr:rowOff>
        </xdr:from>
        <xdr:to>
          <xdr:col>85</xdr:col>
          <xdr:colOff>2076450</xdr:colOff>
          <xdr:row>74</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62</xdr:row>
          <xdr:rowOff>28575</xdr:rowOff>
        </xdr:from>
        <xdr:to>
          <xdr:col>85</xdr:col>
          <xdr:colOff>2076450</xdr:colOff>
          <xdr:row>74</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63</xdr:row>
          <xdr:rowOff>28575</xdr:rowOff>
        </xdr:from>
        <xdr:to>
          <xdr:col>85</xdr:col>
          <xdr:colOff>2076450</xdr:colOff>
          <xdr:row>74</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64</xdr:row>
          <xdr:rowOff>28575</xdr:rowOff>
        </xdr:from>
        <xdr:to>
          <xdr:col>85</xdr:col>
          <xdr:colOff>2076450</xdr:colOff>
          <xdr:row>74</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65</xdr:row>
          <xdr:rowOff>28575</xdr:rowOff>
        </xdr:from>
        <xdr:to>
          <xdr:col>85</xdr:col>
          <xdr:colOff>2076450</xdr:colOff>
          <xdr:row>74</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66</xdr:row>
          <xdr:rowOff>28575</xdr:rowOff>
        </xdr:from>
        <xdr:to>
          <xdr:col>85</xdr:col>
          <xdr:colOff>2076450</xdr:colOff>
          <xdr:row>74</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67</xdr:row>
          <xdr:rowOff>28575</xdr:rowOff>
        </xdr:from>
        <xdr:to>
          <xdr:col>85</xdr:col>
          <xdr:colOff>2076450</xdr:colOff>
          <xdr:row>74</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68</xdr:row>
          <xdr:rowOff>28575</xdr:rowOff>
        </xdr:from>
        <xdr:to>
          <xdr:col>85</xdr:col>
          <xdr:colOff>2076450</xdr:colOff>
          <xdr:row>74</xdr:row>
          <xdr:rowOff>28575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71</xdr:row>
          <xdr:rowOff>28575</xdr:rowOff>
        </xdr:from>
        <xdr:to>
          <xdr:col>85</xdr:col>
          <xdr:colOff>2076450</xdr:colOff>
          <xdr:row>74</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72</xdr:row>
          <xdr:rowOff>28575</xdr:rowOff>
        </xdr:from>
        <xdr:to>
          <xdr:col>85</xdr:col>
          <xdr:colOff>2076450</xdr:colOff>
          <xdr:row>74</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69</xdr:row>
          <xdr:rowOff>28575</xdr:rowOff>
        </xdr:from>
        <xdr:to>
          <xdr:col>85</xdr:col>
          <xdr:colOff>2076450</xdr:colOff>
          <xdr:row>74</xdr:row>
          <xdr:rowOff>28575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32" name="Picture 31">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23669"/>
          <a:ext cx="389282" cy="39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85</xdr:col>
          <xdr:colOff>104775</xdr:colOff>
          <xdr:row>102</xdr:row>
          <xdr:rowOff>180975</xdr:rowOff>
        </xdr:from>
        <xdr:to>
          <xdr:col>85</xdr:col>
          <xdr:colOff>2076450</xdr:colOff>
          <xdr:row>103</xdr:row>
          <xdr:rowOff>180975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109</xdr:row>
          <xdr:rowOff>0</xdr:rowOff>
        </xdr:from>
        <xdr:to>
          <xdr:col>85</xdr:col>
          <xdr:colOff>2076450</xdr:colOff>
          <xdr:row>110</xdr:row>
          <xdr:rowOff>180975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110</xdr:row>
          <xdr:rowOff>0</xdr:rowOff>
        </xdr:from>
        <xdr:to>
          <xdr:col>85</xdr:col>
          <xdr:colOff>2076450</xdr:colOff>
          <xdr:row>111</xdr:row>
          <xdr:rowOff>180975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112</xdr:row>
          <xdr:rowOff>0</xdr:rowOff>
        </xdr:from>
        <xdr:to>
          <xdr:col>85</xdr:col>
          <xdr:colOff>2076450</xdr:colOff>
          <xdr:row>114</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2</xdr:col>
      <xdr:colOff>0</xdr:colOff>
      <xdr:row>18</xdr:row>
      <xdr:rowOff>0</xdr:rowOff>
    </xdr:from>
    <xdr:to>
      <xdr:col>2</xdr:col>
      <xdr:colOff>4048125</xdr:colOff>
      <xdr:row>19</xdr:row>
      <xdr:rowOff>57150</xdr:rowOff>
    </xdr:to>
    <xdr:sp macro="" textlink="">
      <xdr:nvSpPr>
        <xdr:cNvPr id="39" name="Rectangle 38">
          <a:extLst>
            <a:ext uri="{FF2B5EF4-FFF2-40B4-BE49-F238E27FC236}">
              <a16:creationId xmlns:a16="http://schemas.microsoft.com/office/drawing/2014/main" id="{00000000-0008-0000-0100-000027000000}"/>
            </a:ext>
          </a:extLst>
        </xdr:cNvPr>
        <xdr:cNvSpPr/>
      </xdr:nvSpPr>
      <xdr:spPr>
        <a:xfrm>
          <a:off x="2228850" y="4162425"/>
          <a:ext cx="4048125" cy="4286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1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1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84</xdr:row>
          <xdr:rowOff>180975</xdr:rowOff>
        </xdr:from>
        <xdr:to>
          <xdr:col>85</xdr:col>
          <xdr:colOff>2076450</xdr:colOff>
          <xdr:row>85</xdr:row>
          <xdr:rowOff>28575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1</xdr:col>
      <xdr:colOff>797560</xdr:colOff>
      <xdr:row>12</xdr:row>
      <xdr:rowOff>13970</xdr:rowOff>
    </xdr:from>
    <xdr:to>
      <xdr:col>5</xdr:col>
      <xdr:colOff>746130</xdr:colOff>
      <xdr:row>13</xdr:row>
      <xdr:rowOff>147955</xdr:rowOff>
    </xdr:to>
    <xdr:sp macro="" textlink="#REF!">
      <xdr:nvSpPr>
        <xdr:cNvPr id="2" name="Text Box 14">
          <a:extLst>
            <a:ext uri="{FF2B5EF4-FFF2-40B4-BE49-F238E27FC236}">
              <a16:creationId xmlns:a16="http://schemas.microsoft.com/office/drawing/2014/main" id="{00000000-0008-0000-0200-000002000000}"/>
            </a:ext>
          </a:extLst>
        </xdr:cNvPr>
        <xdr:cNvSpPr txBox="1">
          <a:spLocks noChangeArrowheads="1" noTextEdit="1"/>
        </xdr:cNvSpPr>
      </xdr:nvSpPr>
      <xdr:spPr bwMode="auto">
        <a:xfrm>
          <a:off x="1133475" y="2019300"/>
          <a:ext cx="8149595"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442633</xdr:colOff>
      <xdr:row>2</xdr:row>
      <xdr:rowOff>28574</xdr:rowOff>
    </xdr:from>
    <xdr:to>
      <xdr:col>4</xdr:col>
      <xdr:colOff>794497</xdr:colOff>
      <xdr:row>7</xdr:row>
      <xdr:rowOff>131666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442633" y="363854"/>
          <a:ext cx="9053904" cy="9412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2" name="TextBox 1">
          <a:extLst>
            <a:ext uri="{FF2B5EF4-FFF2-40B4-BE49-F238E27FC236}">
              <a16:creationId xmlns:a16="http://schemas.microsoft.com/office/drawing/2014/main" id="{00000000-0008-0000-0700-000002000000}"/>
            </a:ext>
          </a:extLst>
        </xdr:cNvPr>
        <xdr:cNvSpPr txBox="1"/>
      </xdr:nvSpPr>
      <xdr:spPr>
        <a:xfrm>
          <a:off x="111751" y="361950"/>
          <a:ext cx="84158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11580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1105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1906250" y="13677901"/>
          <a:ext cx="3971925"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Finance\RC1348\RC%20Access\CIR-%20Application\2018\CIR%20Update%20-%20Interrogatories\U-%20Staff-190%202018%20DVA%20Continuity\U-Staff-190-%20Appendix%20A%20-%202020_DVA_Continuity_Schedule_CoS_Previous%20submission_UPDATED%20with%20no%202019%20forecast.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anmohsi/AppData/Local/Microsoft/Windows/Temporary%20Internet%20Files/Content.Outlook/O0R69CL9/2018_IRM_RateGen_Model_V2.6_RRR.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bramoma/AppData/Local/Microsoft/Windows/Temporary%20Internet%20Files/Content.Outlook/UMPF09QB/IRM_V11_NEW_GA_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ritchike/AppData/Local/Microsoft/Windows/Temporary%20Internet%20Files/Content.Outlook/IMG9R824/2016_Filing_Requirements_Chapter2_Appendices_DRAFT%20(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arket%20Operations/Department%20Applications/Reports/Rates/Electricity%20Rates%20-%20Billing%20Determinants%20Database/2012%20IRM%20DEVELOPMENT/2012%20IRM%20MODEL%20(2ND%20AND%203R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s>
    <sheetDataSet>
      <sheetData sheetId="0"/>
      <sheetData sheetId="1"/>
      <sheetData sheetId="2"/>
      <sheetData sheetId="3"/>
      <sheetData sheetId="4"/>
      <sheetData sheetId="5">
        <row r="19">
          <cell r="B19" t="str">
            <v>Rate Class 
(Enter Rate Classes in cells below as they appear on your current tariff of rates and charges)</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row>
        <row r="14">
          <cell r="A14" t="str">
            <v>Enersource Hydro Mississauga Inc.</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sheetData>
      <sheetData sheetId="21">
        <row r="109">
          <cell r="F109">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2016 Database"/>
      <sheetName val="lists"/>
      <sheetName val="Sheet2"/>
      <sheetName val="Sheet3"/>
    </sheetNames>
    <sheetDataSet>
      <sheetData sheetId="0" refreshError="1"/>
      <sheetData sheetId="1" refreshError="1"/>
      <sheetData sheetId="2" refreshError="1"/>
      <sheetData sheetId="3"/>
      <sheetData sheetId="4">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 Former Lakeland Power Service Area</v>
          </cell>
        </row>
        <row r="11">
          <cell r="C11" t="str">
            <v>For Former Parry Sound Service Area</v>
          </cell>
        </row>
      </sheetData>
      <sheetData sheetId="5" refreshError="1"/>
      <sheetData sheetId="6" refreshError="1"/>
      <sheetData sheetId="7" refreshError="1"/>
      <sheetData sheetId="8" refreshError="1"/>
      <sheetData sheetId="9" refreshError="1"/>
      <sheetData sheetId="10" refreshError="1"/>
      <sheetData sheetId="11">
        <row r="19">
          <cell r="N19">
            <v>0</v>
          </cell>
        </row>
      </sheetData>
      <sheetData sheetId="12" refreshError="1"/>
      <sheetData sheetId="13" refreshError="1"/>
      <sheetData sheetId="14" refreshError="1"/>
      <sheetData sheetId="15" refreshError="1"/>
      <sheetData sheetId="16">
        <row r="109">
          <cell r="F109">
            <v>0</v>
          </cell>
        </row>
        <row r="113">
          <cell r="P113">
            <v>0</v>
          </cell>
        </row>
      </sheetData>
      <sheetData sheetId="17">
        <row r="109">
          <cell r="F109">
            <v>0</v>
          </cell>
        </row>
        <row r="113">
          <cell r="P113">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36" Type="http://schemas.openxmlformats.org/officeDocument/2006/relationships/comments" Target="../comments1.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trlProp" Target="../ctrlProps/ctrlProp44.xml"/><Relationship Id="rId8" Type="http://schemas.openxmlformats.org/officeDocument/2006/relationships/ctrlProp" Target="../ctrlProps/ctrlProp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CO69"/>
  <sheetViews>
    <sheetView showGridLines="0" tabSelected="1" topLeftCell="B1" zoomScale="70" zoomScaleNormal="70" zoomScaleSheetLayoutView="85" zoomScalePageLayoutView="70" workbookViewId="0">
      <pane xSplit="3" topLeftCell="E1" activePane="topRight" state="frozen"/>
      <selection activeCell="BY20" sqref="BY20:BY22"/>
      <selection pane="topRight" activeCell="C35" sqref="C35"/>
    </sheetView>
  </sheetViews>
  <sheetFormatPr defaultColWidth="9.140625" defaultRowHeight="12.75" x14ac:dyDescent="0.2"/>
  <cols>
    <col min="1" max="1" width="21.85546875" style="1" hidden="1" customWidth="1"/>
    <col min="2" max="2" width="4.28515625" style="1" customWidth="1"/>
    <col min="3" max="3" width="92.140625" style="1" bestFit="1" customWidth="1"/>
    <col min="4" max="4" width="11" style="1" customWidth="1"/>
    <col min="5" max="5" width="16.140625" style="2" customWidth="1"/>
    <col min="6" max="6" width="23.140625" style="2" customWidth="1"/>
    <col min="7" max="8" width="18.42578125" style="2" customWidth="1"/>
    <col min="9" max="9" width="14.7109375" style="2" customWidth="1"/>
    <col min="10" max="10" width="14.140625" style="2" customWidth="1"/>
    <col min="11" max="13" width="14.85546875" style="2" customWidth="1"/>
    <col min="14" max="14" width="15.42578125" style="2" customWidth="1"/>
    <col min="15" max="15" width="16.140625" style="2" customWidth="1"/>
    <col min="16" max="16" width="23.140625" style="2" customWidth="1"/>
    <col min="17" max="18" width="18.42578125" style="2" customWidth="1"/>
    <col min="19" max="19" width="14.7109375" style="2" customWidth="1"/>
    <col min="20" max="20" width="14.140625" style="2" customWidth="1"/>
    <col min="21" max="23" width="14.85546875" style="2" customWidth="1"/>
    <col min="24" max="24" width="15.42578125" style="2" customWidth="1"/>
    <col min="25" max="25" width="16.140625" style="2" customWidth="1"/>
    <col min="26" max="26" width="23.140625" style="2" customWidth="1"/>
    <col min="27" max="28" width="18.42578125" style="2" customWidth="1"/>
    <col min="29" max="29" width="14.7109375" style="2" customWidth="1"/>
    <col min="30" max="30" width="14.140625" style="2" customWidth="1"/>
    <col min="31" max="33" width="14.85546875" style="2" customWidth="1"/>
    <col min="34" max="34" width="17.42578125" style="2" customWidth="1"/>
    <col min="35" max="35" width="16.140625" style="2" customWidth="1"/>
    <col min="36" max="36" width="19.5703125" style="2" customWidth="1"/>
    <col min="37" max="38" width="18.42578125" style="2" customWidth="1"/>
    <col min="39" max="39" width="14.7109375" style="2" customWidth="1"/>
    <col min="40" max="40" width="14.140625" style="2" customWidth="1"/>
    <col min="41" max="43" width="14.85546875" style="2" customWidth="1"/>
    <col min="44" max="44" width="15.42578125" style="2" customWidth="1"/>
    <col min="45" max="45" width="16.140625" style="2" customWidth="1"/>
    <col min="46" max="46" width="18.5703125" style="2" customWidth="1"/>
    <col min="47" max="48" width="18.42578125" style="2" customWidth="1"/>
    <col min="49" max="49" width="18.5703125" style="2" customWidth="1"/>
    <col min="50" max="50" width="14.140625" style="2" customWidth="1"/>
    <col min="51" max="53" width="14.85546875" style="2" customWidth="1"/>
    <col min="54" max="54" width="15.42578125" style="2" customWidth="1"/>
    <col min="55" max="55" width="16.140625" style="2" customWidth="1"/>
    <col min="56" max="58" width="18.42578125" style="2" customWidth="1"/>
    <col min="59" max="59" width="14.7109375" style="2" customWidth="1"/>
    <col min="60" max="60" width="14.140625" style="2" customWidth="1"/>
    <col min="61" max="63" width="14.85546875" style="2" customWidth="1"/>
    <col min="64" max="64" width="15.42578125" style="2" customWidth="1"/>
    <col min="65" max="65" width="16.140625" style="8" customWidth="1"/>
    <col min="66" max="66" width="16.28515625" style="8" customWidth="1"/>
    <col min="67" max="67" width="15.42578125" style="8" customWidth="1"/>
    <col min="68" max="68" width="16.5703125" style="8" customWidth="1"/>
    <col min="69" max="72" width="15.42578125" style="8" customWidth="1"/>
    <col min="73" max="74" width="16.140625" style="8" customWidth="1"/>
    <col min="75" max="76" width="14.85546875" style="2" customWidth="1"/>
    <col min="77" max="77" width="18" style="2" customWidth="1"/>
    <col min="78" max="78" width="17.28515625" style="2" customWidth="1"/>
    <col min="79" max="81" width="26.85546875" style="2" customWidth="1"/>
    <col min="82" max="82" width="49" style="2" customWidth="1"/>
    <col min="83" max="83" width="22.42578125" style="2" bestFit="1" customWidth="1"/>
    <col min="84" max="84" width="19.85546875" style="2" customWidth="1"/>
    <col min="85" max="88" width="9.140625" style="1"/>
    <col min="89" max="89" width="12.5703125" style="1" hidden="1" customWidth="1"/>
    <col min="90" max="90" width="9.140625" style="1" hidden="1" customWidth="1"/>
    <col min="91" max="92" width="9.140625" style="1"/>
    <col min="93" max="93" width="0" style="1" hidden="1" customWidth="1"/>
    <col min="94" max="16384" width="9.140625" style="1"/>
  </cols>
  <sheetData>
    <row r="1" spans="3:93" x14ac:dyDescent="0.2">
      <c r="F1" s="3">
        <v>20</v>
      </c>
      <c r="BL1" s="8"/>
      <c r="CA1" s="4"/>
      <c r="CB1" s="4"/>
      <c r="CC1" s="4"/>
      <c r="CD1" s="4"/>
      <c r="CO1" s="1">
        <v>1</v>
      </c>
    </row>
    <row r="2" spans="3:93" x14ac:dyDescent="0.2">
      <c r="BL2" s="8"/>
      <c r="CA2" s="4"/>
      <c r="CB2" s="4"/>
      <c r="CC2" s="4"/>
      <c r="CD2" s="4"/>
      <c r="CO2" s="1">
        <v>2</v>
      </c>
    </row>
    <row r="3" spans="3:93" x14ac:dyDescent="0.2">
      <c r="BL3" s="8"/>
      <c r="CA3" s="4"/>
      <c r="CB3" s="4"/>
      <c r="CC3" s="4"/>
      <c r="CD3" s="4"/>
      <c r="CO3" s="1">
        <v>3</v>
      </c>
    </row>
    <row r="4" spans="3:93" x14ac:dyDescent="0.2">
      <c r="BL4" s="8"/>
      <c r="CA4" s="4"/>
      <c r="CB4" s="4"/>
      <c r="CC4" s="4"/>
      <c r="CD4" s="4"/>
      <c r="CO4" s="1">
        <v>4</v>
      </c>
    </row>
    <row r="5" spans="3:93" x14ac:dyDescent="0.2">
      <c r="BL5" s="8"/>
      <c r="CA5" s="4"/>
      <c r="CB5" s="4"/>
      <c r="CC5" s="4"/>
      <c r="CD5" s="4"/>
      <c r="CO5" s="1">
        <v>5</v>
      </c>
    </row>
    <row r="6" spans="3:93" x14ac:dyDescent="0.2">
      <c r="BL6" s="8"/>
      <c r="CA6" s="4"/>
      <c r="CB6" s="4"/>
      <c r="CC6" s="4"/>
      <c r="CD6" s="4"/>
      <c r="CO6" s="1">
        <v>6</v>
      </c>
    </row>
    <row r="7" spans="3:93" x14ac:dyDescent="0.2">
      <c r="BL7" s="8"/>
      <c r="CA7" s="4"/>
      <c r="CB7" s="4"/>
      <c r="CC7" s="4"/>
      <c r="CD7" s="4"/>
      <c r="CO7" s="1">
        <v>7</v>
      </c>
    </row>
    <row r="8" spans="3:93" x14ac:dyDescent="0.2">
      <c r="CA8" s="4"/>
      <c r="CB8" s="4"/>
      <c r="CC8" s="4"/>
      <c r="CD8" s="4"/>
      <c r="CO8" s="1">
        <v>8</v>
      </c>
    </row>
    <row r="9" spans="3:93" x14ac:dyDescent="0.2">
      <c r="CA9" s="4"/>
      <c r="CB9" s="4"/>
      <c r="CC9" s="4"/>
      <c r="CD9" s="4"/>
      <c r="CO9" s="1">
        <v>9</v>
      </c>
    </row>
    <row r="10" spans="3:93" x14ac:dyDescent="0.2">
      <c r="CA10" s="4"/>
      <c r="CB10" s="4"/>
      <c r="CC10" s="4"/>
      <c r="CD10" s="4"/>
      <c r="CO10" s="1">
        <v>10</v>
      </c>
    </row>
    <row r="11" spans="3:93" x14ac:dyDescent="0.2">
      <c r="CA11" s="4"/>
      <c r="CB11" s="4"/>
      <c r="CC11" s="4"/>
      <c r="CD11" s="4"/>
      <c r="CK11" s="5" t="b">
        <v>0</v>
      </c>
      <c r="CO11" s="1">
        <v>11</v>
      </c>
    </row>
    <row r="12" spans="3:93" x14ac:dyDescent="0.2">
      <c r="CA12" s="4"/>
      <c r="CB12" s="4"/>
      <c r="CC12" s="4"/>
      <c r="CD12" s="4"/>
      <c r="CK12" s="5" t="b">
        <v>0</v>
      </c>
      <c r="CO12" s="1">
        <v>12</v>
      </c>
    </row>
    <row r="13" spans="3:93" x14ac:dyDescent="0.2">
      <c r="CA13" s="4"/>
      <c r="CB13" s="4"/>
      <c r="CC13" s="4"/>
      <c r="CD13" s="4"/>
      <c r="CO13" s="1">
        <v>13</v>
      </c>
    </row>
    <row r="14" spans="3:93" x14ac:dyDescent="0.2">
      <c r="CA14" s="4"/>
      <c r="CB14" s="4"/>
      <c r="CC14" s="4"/>
      <c r="CD14" s="4"/>
      <c r="CO14" s="1">
        <v>14</v>
      </c>
    </row>
    <row r="15" spans="3:93" x14ac:dyDescent="0.2">
      <c r="CA15" s="4"/>
      <c r="CB15" s="4"/>
      <c r="CC15" s="4"/>
      <c r="CD15" s="4"/>
      <c r="CO15" s="1">
        <v>15</v>
      </c>
    </row>
    <row r="16" spans="3:93" ht="106.5" hidden="1" customHeight="1" x14ac:dyDescent="0.25">
      <c r="C16" s="812" t="s">
        <v>0</v>
      </c>
      <c r="D16" s="812"/>
      <c r="E16" s="812"/>
      <c r="F16" s="812"/>
      <c r="G16" s="812"/>
      <c r="H16" s="812"/>
      <c r="I16" s="812"/>
      <c r="J16" s="812"/>
      <c r="K16" s="812"/>
      <c r="L16" s="812"/>
      <c r="M16" s="812"/>
      <c r="N16" s="812"/>
      <c r="O16" s="812"/>
      <c r="CA16" s="4"/>
      <c r="CB16" s="4"/>
      <c r="CC16" s="4"/>
      <c r="CD16" s="4"/>
      <c r="CO16" s="1">
        <v>16</v>
      </c>
    </row>
    <row r="17" spans="1:90" ht="14.25" x14ac:dyDescent="0.2">
      <c r="E17" s="6"/>
      <c r="CA17" s="4"/>
      <c r="CB17" s="4"/>
      <c r="CC17" s="4"/>
      <c r="CD17" s="4"/>
    </row>
    <row r="18" spans="1:90" ht="15.75" thickBot="1" x14ac:dyDescent="0.35">
      <c r="C18" s="7"/>
      <c r="R18" s="8"/>
      <c r="BY18" s="9"/>
      <c r="BZ18" s="9"/>
      <c r="CA18" s="10"/>
      <c r="CB18" s="10"/>
      <c r="CC18" s="10"/>
      <c r="CD18" s="10"/>
    </row>
    <row r="19" spans="1:90" s="11" customFormat="1" ht="29.25" thickBot="1" x14ac:dyDescent="0.5">
      <c r="C19" s="12"/>
      <c r="D19" s="13"/>
      <c r="E19" s="813">
        <v>2012</v>
      </c>
      <c r="F19" s="814"/>
      <c r="G19" s="814"/>
      <c r="H19" s="814"/>
      <c r="I19" s="814"/>
      <c r="J19" s="814"/>
      <c r="K19" s="814"/>
      <c r="L19" s="814"/>
      <c r="M19" s="814"/>
      <c r="N19" s="815"/>
      <c r="O19" s="816">
        <v>2013</v>
      </c>
      <c r="P19" s="817"/>
      <c r="Q19" s="817"/>
      <c r="R19" s="817"/>
      <c r="S19" s="817"/>
      <c r="T19" s="817"/>
      <c r="U19" s="817"/>
      <c r="V19" s="817"/>
      <c r="W19" s="817"/>
      <c r="X19" s="818"/>
      <c r="Y19" s="816">
        <v>2014</v>
      </c>
      <c r="Z19" s="817"/>
      <c r="AA19" s="817"/>
      <c r="AB19" s="817"/>
      <c r="AC19" s="817"/>
      <c r="AD19" s="817"/>
      <c r="AE19" s="817"/>
      <c r="AF19" s="817"/>
      <c r="AG19" s="817"/>
      <c r="AH19" s="818"/>
      <c r="AI19" s="816">
        <v>2015</v>
      </c>
      <c r="AJ19" s="817"/>
      <c r="AK19" s="817"/>
      <c r="AL19" s="817"/>
      <c r="AM19" s="817"/>
      <c r="AN19" s="817"/>
      <c r="AO19" s="817"/>
      <c r="AP19" s="817"/>
      <c r="AQ19" s="817"/>
      <c r="AR19" s="818"/>
      <c r="AS19" s="816">
        <v>2016</v>
      </c>
      <c r="AT19" s="817"/>
      <c r="AU19" s="817"/>
      <c r="AV19" s="817"/>
      <c r="AW19" s="817"/>
      <c r="AX19" s="817"/>
      <c r="AY19" s="817"/>
      <c r="AZ19" s="817"/>
      <c r="BA19" s="817"/>
      <c r="BB19" s="818"/>
      <c r="BC19" s="816">
        <v>2017</v>
      </c>
      <c r="BD19" s="817"/>
      <c r="BE19" s="817"/>
      <c r="BF19" s="817"/>
      <c r="BG19" s="817"/>
      <c r="BH19" s="817"/>
      <c r="BI19" s="817"/>
      <c r="BJ19" s="817"/>
      <c r="BK19" s="817"/>
      <c r="BL19" s="818"/>
      <c r="BM19" s="816">
        <v>2018</v>
      </c>
      <c r="BN19" s="817"/>
      <c r="BO19" s="817"/>
      <c r="BP19" s="817"/>
      <c r="BQ19" s="817"/>
      <c r="BR19" s="817"/>
      <c r="BS19" s="817"/>
      <c r="BT19" s="817"/>
      <c r="BU19" s="817"/>
      <c r="BV19" s="818"/>
      <c r="BW19" s="816">
        <v>2019</v>
      </c>
      <c r="BX19" s="817"/>
      <c r="BY19" s="817"/>
      <c r="BZ19" s="818"/>
      <c r="CA19" s="820" t="s">
        <v>663</v>
      </c>
      <c r="CB19" s="821"/>
      <c r="CC19" s="821"/>
      <c r="CD19" s="822"/>
      <c r="CE19" s="14" t="s">
        <v>1</v>
      </c>
      <c r="CF19" s="15"/>
    </row>
    <row r="20" spans="1:90" ht="14.25" customHeight="1" x14ac:dyDescent="0.2">
      <c r="C20" s="823" t="s">
        <v>2</v>
      </c>
      <c r="D20" s="825" t="s">
        <v>3</v>
      </c>
      <c r="E20" s="809" t="s">
        <v>664</v>
      </c>
      <c r="F20" s="795" t="s">
        <v>665</v>
      </c>
      <c r="G20" s="795" t="s">
        <v>666</v>
      </c>
      <c r="H20" s="795" t="s">
        <v>733</v>
      </c>
      <c r="I20" s="795" t="s">
        <v>668</v>
      </c>
      <c r="J20" s="795" t="s">
        <v>669</v>
      </c>
      <c r="K20" s="795" t="s">
        <v>670</v>
      </c>
      <c r="L20" s="795" t="s">
        <v>666</v>
      </c>
      <c r="M20" s="795" t="s">
        <v>671</v>
      </c>
      <c r="N20" s="798" t="s">
        <v>672</v>
      </c>
      <c r="O20" s="809" t="s">
        <v>673</v>
      </c>
      <c r="P20" s="795" t="s">
        <v>674</v>
      </c>
      <c r="Q20" s="795" t="s">
        <v>675</v>
      </c>
      <c r="R20" s="795" t="s">
        <v>676</v>
      </c>
      <c r="S20" s="795" t="s">
        <v>677</v>
      </c>
      <c r="T20" s="795" t="s">
        <v>678</v>
      </c>
      <c r="U20" s="795" t="s">
        <v>679</v>
      </c>
      <c r="V20" s="795" t="s">
        <v>675</v>
      </c>
      <c r="W20" s="795" t="s">
        <v>680</v>
      </c>
      <c r="X20" s="798" t="s">
        <v>681</v>
      </c>
      <c r="Y20" s="809" t="s">
        <v>682</v>
      </c>
      <c r="Z20" s="795" t="s">
        <v>683</v>
      </c>
      <c r="AA20" s="795" t="s">
        <v>684</v>
      </c>
      <c r="AB20" s="795" t="s">
        <v>685</v>
      </c>
      <c r="AC20" s="795" t="s">
        <v>686</v>
      </c>
      <c r="AD20" s="795" t="s">
        <v>687</v>
      </c>
      <c r="AE20" s="795" t="s">
        <v>688</v>
      </c>
      <c r="AF20" s="795" t="s">
        <v>684</v>
      </c>
      <c r="AG20" s="795" t="s">
        <v>689</v>
      </c>
      <c r="AH20" s="798" t="s">
        <v>690</v>
      </c>
      <c r="AI20" s="809" t="s">
        <v>691</v>
      </c>
      <c r="AJ20" s="795" t="s">
        <v>692</v>
      </c>
      <c r="AK20" s="795" t="s">
        <v>693</v>
      </c>
      <c r="AL20" s="795" t="s">
        <v>694</v>
      </c>
      <c r="AM20" s="795" t="s">
        <v>695</v>
      </c>
      <c r="AN20" s="795" t="s">
        <v>696</v>
      </c>
      <c r="AO20" s="795" t="s">
        <v>697</v>
      </c>
      <c r="AP20" s="795" t="s">
        <v>693</v>
      </c>
      <c r="AQ20" s="795" t="s">
        <v>698</v>
      </c>
      <c r="AR20" s="798" t="s">
        <v>699</v>
      </c>
      <c r="AS20" s="809" t="s">
        <v>700</v>
      </c>
      <c r="AT20" s="795" t="s">
        <v>701</v>
      </c>
      <c r="AU20" s="795" t="s">
        <v>702</v>
      </c>
      <c r="AV20" s="795" t="s">
        <v>703</v>
      </c>
      <c r="AW20" s="795" t="s">
        <v>704</v>
      </c>
      <c r="AX20" s="795" t="s">
        <v>705</v>
      </c>
      <c r="AY20" s="795" t="s">
        <v>706</v>
      </c>
      <c r="AZ20" s="795" t="s">
        <v>702</v>
      </c>
      <c r="BA20" s="795" t="s">
        <v>707</v>
      </c>
      <c r="BB20" s="798" t="s">
        <v>708</v>
      </c>
      <c r="BC20" s="809" t="s">
        <v>709</v>
      </c>
      <c r="BD20" s="795" t="s">
        <v>710</v>
      </c>
      <c r="BE20" s="795" t="s">
        <v>711</v>
      </c>
      <c r="BF20" s="795" t="s">
        <v>712</v>
      </c>
      <c r="BG20" s="795" t="s">
        <v>713</v>
      </c>
      <c r="BH20" s="795" t="s">
        <v>714</v>
      </c>
      <c r="BI20" s="795" t="s">
        <v>715</v>
      </c>
      <c r="BJ20" s="795" t="s">
        <v>711</v>
      </c>
      <c r="BK20" s="795" t="s">
        <v>716</v>
      </c>
      <c r="BL20" s="798" t="s">
        <v>717</v>
      </c>
      <c r="BM20" s="809" t="s">
        <v>718</v>
      </c>
      <c r="BN20" s="795" t="s">
        <v>719</v>
      </c>
      <c r="BO20" s="795" t="s">
        <v>720</v>
      </c>
      <c r="BP20" s="795" t="s">
        <v>721</v>
      </c>
      <c r="BQ20" s="795" t="s">
        <v>722</v>
      </c>
      <c r="BR20" s="795" t="s">
        <v>723</v>
      </c>
      <c r="BS20" s="795" t="s">
        <v>724</v>
      </c>
      <c r="BT20" s="795" t="s">
        <v>720</v>
      </c>
      <c r="BU20" s="795" t="s">
        <v>725</v>
      </c>
      <c r="BV20" s="798" t="s">
        <v>726</v>
      </c>
      <c r="BW20" s="795" t="s">
        <v>727</v>
      </c>
      <c r="BX20" s="795" t="s">
        <v>728</v>
      </c>
      <c r="BY20" s="795" t="s">
        <v>729</v>
      </c>
      <c r="BZ20" s="795" t="s">
        <v>730</v>
      </c>
      <c r="CA20" s="809" t="s">
        <v>662</v>
      </c>
      <c r="CB20" s="795" t="s">
        <v>660</v>
      </c>
      <c r="CC20" s="795" t="s">
        <v>4</v>
      </c>
      <c r="CD20" s="798" t="s">
        <v>5</v>
      </c>
      <c r="CE20" s="801" t="s">
        <v>731</v>
      </c>
      <c r="CF20" s="798" t="s">
        <v>732</v>
      </c>
    </row>
    <row r="21" spans="1:90" ht="24.75" customHeight="1" x14ac:dyDescent="0.2">
      <c r="C21" s="824"/>
      <c r="D21" s="826"/>
      <c r="E21" s="810"/>
      <c r="F21" s="796"/>
      <c r="G21" s="807"/>
      <c r="H21" s="807"/>
      <c r="I21" s="807"/>
      <c r="J21" s="796"/>
      <c r="K21" s="807"/>
      <c r="L21" s="807"/>
      <c r="M21" s="807"/>
      <c r="N21" s="799"/>
      <c r="O21" s="810"/>
      <c r="P21" s="796"/>
      <c r="Q21" s="807"/>
      <c r="R21" s="807"/>
      <c r="S21" s="807"/>
      <c r="T21" s="796"/>
      <c r="U21" s="807"/>
      <c r="V21" s="807"/>
      <c r="W21" s="807"/>
      <c r="X21" s="799"/>
      <c r="Y21" s="810"/>
      <c r="Z21" s="796"/>
      <c r="AA21" s="807"/>
      <c r="AB21" s="807"/>
      <c r="AC21" s="807"/>
      <c r="AD21" s="796"/>
      <c r="AE21" s="807"/>
      <c r="AF21" s="807"/>
      <c r="AG21" s="807"/>
      <c r="AH21" s="799"/>
      <c r="AI21" s="810"/>
      <c r="AJ21" s="796"/>
      <c r="AK21" s="807"/>
      <c r="AL21" s="807"/>
      <c r="AM21" s="807"/>
      <c r="AN21" s="796"/>
      <c r="AO21" s="807"/>
      <c r="AP21" s="807"/>
      <c r="AQ21" s="807"/>
      <c r="AR21" s="799"/>
      <c r="AS21" s="810"/>
      <c r="AT21" s="796"/>
      <c r="AU21" s="807"/>
      <c r="AV21" s="807"/>
      <c r="AW21" s="807"/>
      <c r="AX21" s="796"/>
      <c r="AY21" s="807"/>
      <c r="AZ21" s="807"/>
      <c r="BA21" s="807"/>
      <c r="BB21" s="799"/>
      <c r="BC21" s="810"/>
      <c r="BD21" s="796"/>
      <c r="BE21" s="807"/>
      <c r="BF21" s="807"/>
      <c r="BG21" s="807"/>
      <c r="BH21" s="796"/>
      <c r="BI21" s="807"/>
      <c r="BJ21" s="807"/>
      <c r="BK21" s="807"/>
      <c r="BL21" s="799"/>
      <c r="BM21" s="810"/>
      <c r="BN21" s="796"/>
      <c r="BO21" s="807"/>
      <c r="BP21" s="807"/>
      <c r="BQ21" s="807"/>
      <c r="BR21" s="796"/>
      <c r="BS21" s="807"/>
      <c r="BT21" s="807"/>
      <c r="BU21" s="807"/>
      <c r="BV21" s="799"/>
      <c r="BW21" s="807"/>
      <c r="BX21" s="807"/>
      <c r="BY21" s="807"/>
      <c r="BZ21" s="807"/>
      <c r="CA21" s="810"/>
      <c r="CB21" s="796"/>
      <c r="CC21" s="796"/>
      <c r="CD21" s="799"/>
      <c r="CE21" s="802"/>
      <c r="CF21" s="799"/>
    </row>
    <row r="22" spans="1:90" ht="36.75" customHeight="1" thickBot="1" x14ac:dyDescent="0.25">
      <c r="B22" s="16"/>
      <c r="C22" s="824"/>
      <c r="D22" s="826"/>
      <c r="E22" s="811"/>
      <c r="F22" s="797"/>
      <c r="G22" s="808"/>
      <c r="H22" s="808"/>
      <c r="I22" s="808"/>
      <c r="J22" s="797"/>
      <c r="K22" s="808"/>
      <c r="L22" s="808"/>
      <c r="M22" s="808"/>
      <c r="N22" s="800"/>
      <c r="O22" s="811"/>
      <c r="P22" s="797"/>
      <c r="Q22" s="808"/>
      <c r="R22" s="808"/>
      <c r="S22" s="808"/>
      <c r="T22" s="797"/>
      <c r="U22" s="808"/>
      <c r="V22" s="808"/>
      <c r="W22" s="808"/>
      <c r="X22" s="800"/>
      <c r="Y22" s="811"/>
      <c r="Z22" s="797"/>
      <c r="AA22" s="808"/>
      <c r="AB22" s="808"/>
      <c r="AC22" s="808"/>
      <c r="AD22" s="797"/>
      <c r="AE22" s="808"/>
      <c r="AF22" s="808"/>
      <c r="AG22" s="808"/>
      <c r="AH22" s="800"/>
      <c r="AI22" s="811"/>
      <c r="AJ22" s="797"/>
      <c r="AK22" s="808"/>
      <c r="AL22" s="808"/>
      <c r="AM22" s="808"/>
      <c r="AN22" s="797"/>
      <c r="AO22" s="808"/>
      <c r="AP22" s="808"/>
      <c r="AQ22" s="808"/>
      <c r="AR22" s="800"/>
      <c r="AS22" s="811"/>
      <c r="AT22" s="797"/>
      <c r="AU22" s="808"/>
      <c r="AV22" s="808"/>
      <c r="AW22" s="808"/>
      <c r="AX22" s="797"/>
      <c r="AY22" s="808"/>
      <c r="AZ22" s="808"/>
      <c r="BA22" s="808"/>
      <c r="BB22" s="800"/>
      <c r="BC22" s="811"/>
      <c r="BD22" s="797"/>
      <c r="BE22" s="808"/>
      <c r="BF22" s="808"/>
      <c r="BG22" s="808"/>
      <c r="BH22" s="797"/>
      <c r="BI22" s="808"/>
      <c r="BJ22" s="808"/>
      <c r="BK22" s="808"/>
      <c r="BL22" s="800"/>
      <c r="BM22" s="811"/>
      <c r="BN22" s="797"/>
      <c r="BO22" s="808"/>
      <c r="BP22" s="808"/>
      <c r="BQ22" s="808"/>
      <c r="BR22" s="797"/>
      <c r="BS22" s="808"/>
      <c r="BT22" s="808"/>
      <c r="BU22" s="808"/>
      <c r="BV22" s="800"/>
      <c r="BW22" s="808"/>
      <c r="BX22" s="808"/>
      <c r="BY22" s="808"/>
      <c r="BZ22" s="808"/>
      <c r="CA22" s="811"/>
      <c r="CB22" s="797"/>
      <c r="CC22" s="797" t="s">
        <v>6</v>
      </c>
      <c r="CD22" s="800" t="s">
        <v>6</v>
      </c>
      <c r="CE22" s="803"/>
      <c r="CF22" s="800"/>
    </row>
    <row r="23" spans="1:90" s="33" customFormat="1" ht="33.75" customHeight="1" thickBot="1" x14ac:dyDescent="0.25">
      <c r="A23" s="1"/>
      <c r="B23" s="17">
        <v>1</v>
      </c>
      <c r="C23" s="18" t="s">
        <v>7</v>
      </c>
      <c r="D23" s="19"/>
      <c r="E23" s="20"/>
      <c r="F23" s="21"/>
      <c r="G23" s="22"/>
      <c r="H23" s="22"/>
      <c r="I23" s="22"/>
      <c r="J23" s="22"/>
      <c r="K23" s="22"/>
      <c r="L23" s="22"/>
      <c r="M23" s="22"/>
      <c r="N23" s="23"/>
      <c r="O23" s="24"/>
      <c r="P23" s="21"/>
      <c r="Q23" s="22"/>
      <c r="R23" s="22"/>
      <c r="S23" s="22"/>
      <c r="T23" s="22"/>
      <c r="U23" s="22"/>
      <c r="V23" s="22"/>
      <c r="W23" s="22"/>
      <c r="X23" s="23"/>
      <c r="Y23" s="24"/>
      <c r="Z23" s="25"/>
      <c r="AA23" s="22"/>
      <c r="AB23" s="22"/>
      <c r="AC23" s="22"/>
      <c r="AD23" s="22"/>
      <c r="AE23" s="22"/>
      <c r="AF23" s="22"/>
      <c r="AG23" s="22"/>
      <c r="AH23" s="23"/>
      <c r="AI23" s="24"/>
      <c r="AJ23" s="21"/>
      <c r="AK23" s="22"/>
      <c r="AL23" s="22"/>
      <c r="AM23" s="22"/>
      <c r="AN23" s="22"/>
      <c r="AO23" s="22"/>
      <c r="AP23" s="22"/>
      <c r="AQ23" s="22"/>
      <c r="AR23" s="23"/>
      <c r="AS23" s="24"/>
      <c r="AT23" s="21"/>
      <c r="AU23" s="22"/>
      <c r="AV23" s="22"/>
      <c r="AW23" s="22"/>
      <c r="AX23" s="22"/>
      <c r="AY23" s="22"/>
      <c r="AZ23" s="22"/>
      <c r="BA23" s="22"/>
      <c r="BB23" s="23"/>
      <c r="BC23" s="24"/>
      <c r="BD23" s="21"/>
      <c r="BE23" s="22"/>
      <c r="BF23" s="22"/>
      <c r="BG23" s="22"/>
      <c r="BH23" s="22"/>
      <c r="BI23" s="22"/>
      <c r="BJ23" s="22"/>
      <c r="BK23" s="22"/>
      <c r="BL23" s="23"/>
      <c r="BM23" s="763"/>
      <c r="BN23" s="763"/>
      <c r="BO23" s="763"/>
      <c r="BP23" s="763"/>
      <c r="BQ23" s="763"/>
      <c r="BR23" s="763"/>
      <c r="BS23" s="763"/>
      <c r="BT23" s="763"/>
      <c r="BU23" s="763"/>
      <c r="BV23" s="763"/>
      <c r="BW23" s="26"/>
      <c r="BX23" s="27"/>
      <c r="BY23" s="22"/>
      <c r="BZ23" s="28"/>
      <c r="CA23" s="29"/>
      <c r="CB23" s="29"/>
      <c r="CC23" s="29"/>
      <c r="CD23" s="30"/>
      <c r="CE23" s="31"/>
      <c r="CF23" s="32"/>
    </row>
    <row r="24" spans="1:90" s="33" customFormat="1" ht="15" customHeight="1" thickBot="1" x14ac:dyDescent="0.25">
      <c r="A24" s="1">
        <v>1</v>
      </c>
      <c r="B24" s="17">
        <v>2</v>
      </c>
      <c r="C24" s="34" t="s">
        <v>8</v>
      </c>
      <c r="D24" s="35">
        <v>1550</v>
      </c>
      <c r="E24" s="29"/>
      <c r="F24" s="36"/>
      <c r="G24" s="37"/>
      <c r="H24" s="38"/>
      <c r="I24" s="25">
        <v>0</v>
      </c>
      <c r="J24" s="39"/>
      <c r="K24" s="40"/>
      <c r="L24" s="38"/>
      <c r="M24" s="38"/>
      <c r="N24" s="41">
        <v>0</v>
      </c>
      <c r="O24" s="42">
        <v>0</v>
      </c>
      <c r="P24" s="38"/>
      <c r="Q24" s="38"/>
      <c r="R24" s="38"/>
      <c r="S24" s="25">
        <v>0</v>
      </c>
      <c r="T24" s="43">
        <v>0</v>
      </c>
      <c r="U24" s="38"/>
      <c r="V24" s="38"/>
      <c r="W24" s="38"/>
      <c r="X24" s="41">
        <v>0</v>
      </c>
      <c r="Y24" s="42">
        <v>0</v>
      </c>
      <c r="Z24" s="38">
        <v>1680006.0092833077</v>
      </c>
      <c r="AA24" s="38"/>
      <c r="AB24" s="38"/>
      <c r="AC24" s="25">
        <v>1680006.0092833077</v>
      </c>
      <c r="AD24" s="43">
        <v>0</v>
      </c>
      <c r="AE24" s="38">
        <v>48584.971372999993</v>
      </c>
      <c r="AF24" s="38"/>
      <c r="AG24" s="38"/>
      <c r="AH24" s="41">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42">
        <v>2127458.7492833077</v>
      </c>
      <c r="AT24" s="38">
        <v>312024.67</v>
      </c>
      <c r="AU24" s="38">
        <v>1192584.17</v>
      </c>
      <c r="AV24" s="38"/>
      <c r="AW24" s="25">
        <v>1246899.2492833077</v>
      </c>
      <c r="AX24" s="43">
        <v>70939.924860804836</v>
      </c>
      <c r="AY24" s="38">
        <v>15000.747132018058</v>
      </c>
      <c r="AZ24" s="38">
        <v>64774.346798583298</v>
      </c>
      <c r="BA24" s="38"/>
      <c r="BB24" s="41">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2">
        <v>706353.16000000038</v>
      </c>
      <c r="BN24" s="38">
        <v>319999.98928330734</v>
      </c>
      <c r="BO24" s="38">
        <v>312024.78928330727</v>
      </c>
      <c r="BP24" s="38">
        <v>0</v>
      </c>
      <c r="BQ24" s="25">
        <v>714328.36000000045</v>
      </c>
      <c r="BR24" s="43">
        <v>8068.4650834709682</v>
      </c>
      <c r="BS24" s="38">
        <v>10579.4893934792</v>
      </c>
      <c r="BT24" s="38">
        <v>5861</v>
      </c>
      <c r="BU24" s="38">
        <v>0</v>
      </c>
      <c r="BV24" s="41">
        <v>12786.954476950166</v>
      </c>
      <c r="BW24" s="44">
        <v>394327.91</v>
      </c>
      <c r="BX24" s="37">
        <v>9276</v>
      </c>
      <c r="BY24" s="43">
        <v>320000.45000000048</v>
      </c>
      <c r="BZ24" s="45">
        <v>3510.9544769501663</v>
      </c>
      <c r="CA24" s="37">
        <v>7191.9997752500003</v>
      </c>
      <c r="CB24" s="37">
        <v>1162.6666303333334</v>
      </c>
      <c r="CC24" s="46">
        <v>11865.6208825335</v>
      </c>
      <c r="CD24" s="30">
        <v>331866.07088253397</v>
      </c>
      <c r="CE24" s="47">
        <v>727113.9</v>
      </c>
      <c r="CF24" s="48">
        <v>-1.414476950536482</v>
      </c>
    </row>
    <row r="25" spans="1:90" s="33" customFormat="1" ht="15" thickBot="1" x14ac:dyDescent="0.25">
      <c r="A25" s="1">
        <v>2</v>
      </c>
      <c r="B25" s="17">
        <v>3</v>
      </c>
      <c r="C25" s="34" t="s">
        <v>9</v>
      </c>
      <c r="D25" s="35">
        <v>1551</v>
      </c>
      <c r="E25" s="49"/>
      <c r="F25" s="50"/>
      <c r="G25" s="38"/>
      <c r="H25" s="38"/>
      <c r="I25" s="25"/>
      <c r="J25" s="51"/>
      <c r="K25" s="38"/>
      <c r="L25" s="38"/>
      <c r="M25" s="38"/>
      <c r="N25" s="41"/>
      <c r="O25" s="42"/>
      <c r="P25" s="38"/>
      <c r="Q25" s="38"/>
      <c r="R25" s="38"/>
      <c r="S25" s="25">
        <v>0</v>
      </c>
      <c r="T25" s="43">
        <v>0</v>
      </c>
      <c r="U25" s="38"/>
      <c r="V25" s="38"/>
      <c r="W25" s="38"/>
      <c r="X25" s="41">
        <v>0</v>
      </c>
      <c r="Y25" s="42">
        <v>0</v>
      </c>
      <c r="Z25" s="38">
        <v>230906.67399999965</v>
      </c>
      <c r="AA25" s="38"/>
      <c r="AB25" s="38"/>
      <c r="AC25" s="25">
        <v>230906.67399999965</v>
      </c>
      <c r="AD25" s="43">
        <v>0</v>
      </c>
      <c r="AE25" s="38">
        <v>10096.380000000001</v>
      </c>
      <c r="AF25" s="38"/>
      <c r="AG25" s="38"/>
      <c r="AH25" s="41">
        <v>10096.380000000001</v>
      </c>
      <c r="AI25" s="42">
        <v>230906.67399999965</v>
      </c>
      <c r="AJ25" s="38">
        <v>-103295.414</v>
      </c>
      <c r="AK25" s="38"/>
      <c r="AL25" s="38"/>
      <c r="AM25" s="25">
        <v>127611.25999999965</v>
      </c>
      <c r="AN25" s="43">
        <v>10096.380000000001</v>
      </c>
      <c r="AO25" s="38">
        <v>2860.5999999999985</v>
      </c>
      <c r="AP25" s="50"/>
      <c r="AQ25" s="52"/>
      <c r="AR25" s="41">
        <v>12956.98</v>
      </c>
      <c r="AS25" s="42">
        <v>127611.25999999965</v>
      </c>
      <c r="AT25" s="38">
        <v>-379776.29600000096</v>
      </c>
      <c r="AU25" s="38">
        <v>435919.02199999982</v>
      </c>
      <c r="AV25" s="38"/>
      <c r="AW25" s="25">
        <v>-688084.05800000113</v>
      </c>
      <c r="AX25" s="43">
        <v>12956.98</v>
      </c>
      <c r="AY25" s="38">
        <v>14090.015938215012</v>
      </c>
      <c r="AZ25" s="50">
        <v>16146.950223960235</v>
      </c>
      <c r="BA25" s="52"/>
      <c r="BB25" s="41">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2">
        <v>-492958.00400000112</v>
      </c>
      <c r="BN25" s="38">
        <v>-727041.92999999993</v>
      </c>
      <c r="BO25" s="38">
        <v>-379776</v>
      </c>
      <c r="BP25" s="38">
        <v>0</v>
      </c>
      <c r="BQ25" s="25">
        <v>-840223.93400000106</v>
      </c>
      <c r="BR25" s="43">
        <v>3001.0063787656818</v>
      </c>
      <c r="BS25" s="38">
        <v>-1168.5793780612112</v>
      </c>
      <c r="BT25" s="38">
        <v>13241</v>
      </c>
      <c r="BU25" s="38">
        <v>0</v>
      </c>
      <c r="BV25" s="41">
        <v>-11408.572999295529</v>
      </c>
      <c r="BW25" s="44">
        <v>-113182</v>
      </c>
      <c r="BX25" s="37">
        <v>-19076</v>
      </c>
      <c r="BY25" s="43">
        <v>-727041.93400000106</v>
      </c>
      <c r="BZ25" s="45">
        <v>7667.4270007044706</v>
      </c>
      <c r="CA25" s="37">
        <v>-18932.859028166673</v>
      </c>
      <c r="CB25" s="37">
        <v>-3054.3910603333338</v>
      </c>
      <c r="CC25" s="46">
        <v>-14319.823087795536</v>
      </c>
      <c r="CD25" s="30">
        <v>-741361.75708779658</v>
      </c>
      <c r="CE25" s="47">
        <v>-851632.61</v>
      </c>
      <c r="CF25" s="48">
        <v>-0.10300070338416845</v>
      </c>
    </row>
    <row r="26" spans="1:90" s="33" customFormat="1" ht="17.25" thickBot="1" x14ac:dyDescent="0.25">
      <c r="A26" s="1">
        <v>3</v>
      </c>
      <c r="B26" s="17">
        <v>4</v>
      </c>
      <c r="C26" s="53" t="s">
        <v>10</v>
      </c>
      <c r="D26" s="35">
        <v>1580</v>
      </c>
      <c r="E26" s="54"/>
      <c r="F26" s="55"/>
      <c r="G26" s="38"/>
      <c r="H26" s="38"/>
      <c r="I26" s="25">
        <v>0</v>
      </c>
      <c r="J26" s="39"/>
      <c r="K26" s="40"/>
      <c r="L26" s="38"/>
      <c r="M26" s="38"/>
      <c r="N26" s="41">
        <v>0</v>
      </c>
      <c r="O26" s="42">
        <v>0</v>
      </c>
      <c r="P26" s="56"/>
      <c r="Q26" s="38"/>
      <c r="R26" s="38"/>
      <c r="S26" s="25">
        <v>0</v>
      </c>
      <c r="T26" s="43">
        <v>0</v>
      </c>
      <c r="U26" s="57"/>
      <c r="V26" s="38"/>
      <c r="W26" s="38"/>
      <c r="X26" s="41">
        <v>0</v>
      </c>
      <c r="Y26" s="42">
        <v>0</v>
      </c>
      <c r="Z26" s="38">
        <v>-104177754.89112864</v>
      </c>
      <c r="AA26" s="38"/>
      <c r="AB26" s="38"/>
      <c r="AC26" s="25">
        <v>-104177754.89112864</v>
      </c>
      <c r="AD26" s="43">
        <v>0</v>
      </c>
      <c r="AE26" s="38">
        <v>-4243265.3502623141</v>
      </c>
      <c r="AF26" s="38"/>
      <c r="AG26" s="38"/>
      <c r="AH26" s="41">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42">
        <v>-157236144.34548193</v>
      </c>
      <c r="AT26" s="38">
        <v>-26035861</v>
      </c>
      <c r="AU26" s="38"/>
      <c r="AV26" s="38"/>
      <c r="AW26" s="25">
        <v>-183272005.34548193</v>
      </c>
      <c r="AX26" s="43">
        <v>-5641062.2089280467</v>
      </c>
      <c r="AY26" s="38">
        <v>-1776860.8741852683</v>
      </c>
      <c r="AZ26" s="38"/>
      <c r="BA26" s="38"/>
      <c r="BB26" s="41">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2">
        <v>-51235576.112725198</v>
      </c>
      <c r="BN26" s="38">
        <v>-4206092.4608710986</v>
      </c>
      <c r="BO26" s="38">
        <v>-26035862.1097188</v>
      </c>
      <c r="BP26" s="38">
        <v>0</v>
      </c>
      <c r="BQ26" s="25">
        <v>-29405806.463877499</v>
      </c>
      <c r="BR26" s="43">
        <v>-602983.58273891173</v>
      </c>
      <c r="BS26" s="38">
        <v>-497277.14133935218</v>
      </c>
      <c r="BT26" s="38">
        <v>-498414</v>
      </c>
      <c r="BU26" s="38">
        <v>0</v>
      </c>
      <c r="BV26" s="41">
        <v>-601846.72407826385</v>
      </c>
      <c r="BW26" s="44">
        <v>-25199714.77</v>
      </c>
      <c r="BX26" s="37">
        <v>-556274</v>
      </c>
      <c r="BY26" s="43">
        <v>-4206091.6938774996</v>
      </c>
      <c r="BZ26" s="45">
        <v>-45572.724078263855</v>
      </c>
      <c r="CA26" s="37">
        <v>-94531.92799612091</v>
      </c>
      <c r="CB26" s="37">
        <v>-15282.135931148949</v>
      </c>
      <c r="CC26" s="46">
        <v>-155386.78800553372</v>
      </c>
      <c r="CD26" s="30">
        <v>-4361478.4818830341</v>
      </c>
      <c r="CE26" s="47">
        <v>-30093038.050000001</v>
      </c>
      <c r="CF26" s="48">
        <v>-85384.862044237554</v>
      </c>
      <c r="CG26" s="58"/>
    </row>
    <row r="27" spans="1:90" s="33" customFormat="1" ht="17.25" thickBot="1" x14ac:dyDescent="0.25">
      <c r="A27" s="1">
        <v>3.1</v>
      </c>
      <c r="B27" s="17">
        <v>5</v>
      </c>
      <c r="C27" s="53" t="s">
        <v>11</v>
      </c>
      <c r="D27" s="35">
        <v>1580</v>
      </c>
      <c r="E27" s="49"/>
      <c r="F27" s="38"/>
      <c r="G27" s="38"/>
      <c r="H27" s="38"/>
      <c r="I27" s="25"/>
      <c r="J27" s="51"/>
      <c r="K27" s="38"/>
      <c r="L27" s="38"/>
      <c r="M27" s="38"/>
      <c r="N27" s="41"/>
      <c r="O27" s="49"/>
      <c r="P27" s="38"/>
      <c r="Q27" s="38"/>
      <c r="R27" s="38"/>
      <c r="S27" s="25"/>
      <c r="T27" s="59"/>
      <c r="U27" s="38"/>
      <c r="V27" s="38"/>
      <c r="W27" s="38"/>
      <c r="X27" s="41"/>
      <c r="Y27" s="49"/>
      <c r="Z27" s="38"/>
      <c r="AA27" s="38"/>
      <c r="AB27" s="38"/>
      <c r="AC27" s="25"/>
      <c r="AD27" s="59"/>
      <c r="AE27" s="38"/>
      <c r="AF27" s="38"/>
      <c r="AG27" s="38"/>
      <c r="AH27" s="41"/>
      <c r="AI27" s="49"/>
      <c r="AJ27" s="38">
        <v>554305.93999999994</v>
      </c>
      <c r="AK27" s="38"/>
      <c r="AL27" s="38"/>
      <c r="AM27" s="25">
        <v>554305.93999999994</v>
      </c>
      <c r="AN27" s="43">
        <v>0</v>
      </c>
      <c r="AO27" s="38">
        <v>1757.0934188143499</v>
      </c>
      <c r="AP27" s="38"/>
      <c r="AQ27" s="38"/>
      <c r="AR27" s="41">
        <v>1757.0934188143499</v>
      </c>
      <c r="AS27" s="42">
        <v>554305.93999999994</v>
      </c>
      <c r="AT27" s="38"/>
      <c r="AU27" s="38">
        <v>554305.93999999994</v>
      </c>
      <c r="AV27" s="38"/>
      <c r="AW27" s="25">
        <v>0</v>
      </c>
      <c r="AX27" s="43">
        <v>1757.0934188143499</v>
      </c>
      <c r="AY27" s="38"/>
      <c r="AZ27" s="38">
        <v>1757.0934188143499</v>
      </c>
      <c r="BA27" s="38"/>
      <c r="BB27" s="41">
        <v>0</v>
      </c>
      <c r="BC27" s="42">
        <v>0</v>
      </c>
      <c r="BD27" s="38"/>
      <c r="BE27" s="38"/>
      <c r="BF27" s="38"/>
      <c r="BG27" s="25">
        <v>0</v>
      </c>
      <c r="BH27" s="43">
        <v>0</v>
      </c>
      <c r="BI27" s="38"/>
      <c r="BJ27" s="38"/>
      <c r="BK27" s="38"/>
      <c r="BL27" s="41">
        <v>0</v>
      </c>
      <c r="BM27" s="42">
        <v>0</v>
      </c>
      <c r="BN27" s="38">
        <v>0</v>
      </c>
      <c r="BO27" s="38">
        <v>0</v>
      </c>
      <c r="BP27" s="38">
        <v>0</v>
      </c>
      <c r="BQ27" s="25">
        <v>0</v>
      </c>
      <c r="BR27" s="43">
        <v>0</v>
      </c>
      <c r="BS27" s="38">
        <v>0</v>
      </c>
      <c r="BT27" s="38">
        <v>0</v>
      </c>
      <c r="BU27" s="38">
        <v>0</v>
      </c>
      <c r="BV27" s="41">
        <v>0</v>
      </c>
      <c r="BW27" s="44">
        <v>0</v>
      </c>
      <c r="BX27" s="37">
        <v>0</v>
      </c>
      <c r="BY27" s="43">
        <v>0</v>
      </c>
      <c r="BZ27" s="45">
        <v>0</v>
      </c>
      <c r="CA27" s="37">
        <v>0</v>
      </c>
      <c r="CB27" s="37">
        <v>0</v>
      </c>
      <c r="CC27" s="46">
        <v>0</v>
      </c>
      <c r="CD27" s="30">
        <v>0</v>
      </c>
      <c r="CE27" s="47">
        <v>0</v>
      </c>
      <c r="CF27" s="48">
        <v>0</v>
      </c>
      <c r="CK27" s="60" t="s">
        <v>12</v>
      </c>
      <c r="CL27" s="61" t="b">
        <v>1</v>
      </c>
    </row>
    <row r="28" spans="1:90" s="33" customFormat="1" ht="17.25" thickBot="1" x14ac:dyDescent="0.25">
      <c r="A28" s="1">
        <v>3.2</v>
      </c>
      <c r="B28" s="17">
        <v>6</v>
      </c>
      <c r="C28" s="53" t="s">
        <v>13</v>
      </c>
      <c r="D28" s="35">
        <v>1580</v>
      </c>
      <c r="E28" s="49"/>
      <c r="F28" s="38"/>
      <c r="G28" s="38"/>
      <c r="H28" s="38"/>
      <c r="I28" s="25"/>
      <c r="J28" s="51"/>
      <c r="K28" s="38"/>
      <c r="L28" s="38"/>
      <c r="M28" s="38"/>
      <c r="N28" s="41"/>
      <c r="O28" s="49"/>
      <c r="P28" s="38"/>
      <c r="Q28" s="38"/>
      <c r="R28" s="38"/>
      <c r="S28" s="25"/>
      <c r="T28" s="59"/>
      <c r="U28" s="38"/>
      <c r="V28" s="38"/>
      <c r="W28" s="38"/>
      <c r="X28" s="41"/>
      <c r="Y28" s="49"/>
      <c r="Z28" s="38"/>
      <c r="AA28" s="38"/>
      <c r="AB28" s="38"/>
      <c r="AC28" s="25"/>
      <c r="AD28" s="59"/>
      <c r="AE28" s="38"/>
      <c r="AF28" s="38"/>
      <c r="AG28" s="38"/>
      <c r="AH28" s="41"/>
      <c r="AI28" s="49"/>
      <c r="AJ28" s="38">
        <v>5967909.5999999996</v>
      </c>
      <c r="AK28" s="38"/>
      <c r="AL28" s="38"/>
      <c r="AM28" s="25">
        <v>5967909.5999999996</v>
      </c>
      <c r="AN28" s="43">
        <v>0</v>
      </c>
      <c r="AO28" s="38">
        <v>19743.360738730498</v>
      </c>
      <c r="AP28" s="38"/>
      <c r="AQ28" s="38"/>
      <c r="AR28" s="41">
        <v>19743.360738730498</v>
      </c>
      <c r="AS28" s="42">
        <v>5967909.5999999996</v>
      </c>
      <c r="AT28" s="38">
        <v>1535333.9335752071</v>
      </c>
      <c r="AU28" s="38"/>
      <c r="AV28" s="38"/>
      <c r="AW28" s="25">
        <v>7503243.533575207</v>
      </c>
      <c r="AX28" s="43">
        <v>19743.360738730498</v>
      </c>
      <c r="AY28" s="38">
        <v>14281.645527931423</v>
      </c>
      <c r="AZ28" s="38">
        <v>19743.360738730498</v>
      </c>
      <c r="BA28" s="38"/>
      <c r="BB28" s="41">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2">
        <v>2059564.1890601944</v>
      </c>
      <c r="BN28" s="38">
        <v>-570685.49548498401</v>
      </c>
      <c r="BO28" s="38">
        <v>1535333.9335752099</v>
      </c>
      <c r="BP28" s="38">
        <v>0</v>
      </c>
      <c r="BQ28" s="25">
        <v>-46455.239999999525</v>
      </c>
      <c r="BR28" s="43">
        <v>-50215.026041365491</v>
      </c>
      <c r="BS28" s="38">
        <v>6907.5659021127858</v>
      </c>
      <c r="BT28" s="38">
        <v>-52680</v>
      </c>
      <c r="BU28" s="38">
        <v>0</v>
      </c>
      <c r="BV28" s="41">
        <v>9372.5398607472962</v>
      </c>
      <c r="BW28" s="44">
        <v>524230.66</v>
      </c>
      <c r="BX28" s="37">
        <v>11862</v>
      </c>
      <c r="BY28" s="43">
        <v>-570685.89999999944</v>
      </c>
      <c r="BZ28" s="45">
        <v>-2489.4601392527038</v>
      </c>
      <c r="CA28" s="37">
        <v>-12826.156612499999</v>
      </c>
      <c r="CB28" s="37">
        <v>-2073.4906500000002</v>
      </c>
      <c r="CC28" s="46">
        <v>-17389.107401752703</v>
      </c>
      <c r="CD28" s="30">
        <v>-588075.00740175217</v>
      </c>
      <c r="CE28" s="47">
        <v>48302.69</v>
      </c>
      <c r="CF28" s="48">
        <v>85385.390139252238</v>
      </c>
      <c r="CG28" s="58"/>
      <c r="CK28" s="60" t="s">
        <v>14</v>
      </c>
      <c r="CL28" s="62" t="b">
        <v>1</v>
      </c>
    </row>
    <row r="29" spans="1:90" s="33" customFormat="1" ht="15" thickBot="1" x14ac:dyDescent="0.25">
      <c r="A29" s="1">
        <v>4</v>
      </c>
      <c r="B29" s="17">
        <v>7</v>
      </c>
      <c r="C29" s="53" t="s">
        <v>15</v>
      </c>
      <c r="D29" s="35">
        <v>1584</v>
      </c>
      <c r="E29" s="54"/>
      <c r="F29" s="55"/>
      <c r="G29" s="38"/>
      <c r="H29" s="38"/>
      <c r="I29" s="25">
        <v>0</v>
      </c>
      <c r="J29" s="39"/>
      <c r="K29" s="40"/>
      <c r="L29" s="38"/>
      <c r="M29" s="38"/>
      <c r="N29" s="41">
        <v>0</v>
      </c>
      <c r="O29" s="42">
        <v>0</v>
      </c>
      <c r="P29" s="63"/>
      <c r="Q29" s="38"/>
      <c r="R29" s="38"/>
      <c r="S29" s="25">
        <v>0</v>
      </c>
      <c r="T29" s="43">
        <v>0</v>
      </c>
      <c r="U29" s="57"/>
      <c r="V29" s="38"/>
      <c r="W29" s="38"/>
      <c r="X29" s="41">
        <v>0</v>
      </c>
      <c r="Y29" s="42">
        <v>0</v>
      </c>
      <c r="Z29" s="38">
        <v>60297064.22808861</v>
      </c>
      <c r="AA29" s="38"/>
      <c r="AB29" s="38"/>
      <c r="AC29" s="25">
        <v>60297064.22808861</v>
      </c>
      <c r="AD29" s="43">
        <v>0</v>
      </c>
      <c r="AE29" s="38">
        <v>1969184.0566779478</v>
      </c>
      <c r="AF29" s="38"/>
      <c r="AG29" s="38"/>
      <c r="AH29" s="41">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42">
        <v>66750304.728178762</v>
      </c>
      <c r="AT29" s="38">
        <v>-16414401.159215014</v>
      </c>
      <c r="AU29" s="38"/>
      <c r="AV29" s="38"/>
      <c r="AW29" s="25">
        <v>50335903.568963751</v>
      </c>
      <c r="AX29" s="43">
        <v>2722330.8327270518</v>
      </c>
      <c r="AY29" s="38">
        <v>664277.55491244211</v>
      </c>
      <c r="AZ29" s="38"/>
      <c r="BA29" s="38"/>
      <c r="BB29" s="41">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2">
        <v>-8318222.9367123544</v>
      </c>
      <c r="BN29" s="38">
        <v>8947315.3762682304</v>
      </c>
      <c r="BO29" s="38">
        <v>-16414402.159215026</v>
      </c>
      <c r="BP29" s="38">
        <v>0</v>
      </c>
      <c r="BQ29" s="25">
        <v>17043494.598770902</v>
      </c>
      <c r="BR29" s="43">
        <v>-153109.38651940878</v>
      </c>
      <c r="BS29" s="38">
        <v>200782.60115047341</v>
      </c>
      <c r="BT29" s="38">
        <v>-205715</v>
      </c>
      <c r="BU29" s="38">
        <v>0</v>
      </c>
      <c r="BV29" s="41">
        <v>253388.21463106462</v>
      </c>
      <c r="BW29" s="44">
        <v>8096178.2000000002</v>
      </c>
      <c r="BX29" s="37">
        <v>197730</v>
      </c>
      <c r="BY29" s="43">
        <v>8947316.3987709023</v>
      </c>
      <c r="BZ29" s="45">
        <v>55658.21463106462</v>
      </c>
      <c r="CA29" s="37">
        <v>201090.91316550004</v>
      </c>
      <c r="CB29" s="37">
        <v>32508.579213999998</v>
      </c>
      <c r="CC29" s="46">
        <v>289257.70701056463</v>
      </c>
      <c r="CD29" s="30">
        <v>9236574.1057814658</v>
      </c>
      <c r="CE29" s="47">
        <v>17296882.359999999</v>
      </c>
      <c r="CF29" s="48">
        <v>-0.45340196788311005</v>
      </c>
      <c r="CL29" s="62"/>
    </row>
    <row r="30" spans="1:90" s="33" customFormat="1" ht="15" thickBot="1" x14ac:dyDescent="0.25">
      <c r="A30" s="1">
        <v>5</v>
      </c>
      <c r="B30" s="17">
        <v>8</v>
      </c>
      <c r="C30" s="53" t="s">
        <v>16</v>
      </c>
      <c r="D30" s="35">
        <v>1586</v>
      </c>
      <c r="E30" s="54"/>
      <c r="F30" s="55"/>
      <c r="G30" s="38"/>
      <c r="H30" s="38"/>
      <c r="I30" s="25">
        <v>0</v>
      </c>
      <c r="J30" s="39"/>
      <c r="K30" s="40"/>
      <c r="L30" s="38"/>
      <c r="M30" s="38"/>
      <c r="N30" s="41">
        <v>0</v>
      </c>
      <c r="O30" s="42">
        <v>0</v>
      </c>
      <c r="P30" s="63"/>
      <c r="Q30" s="38"/>
      <c r="R30" s="38"/>
      <c r="S30" s="25">
        <v>0</v>
      </c>
      <c r="T30" s="43">
        <v>0</v>
      </c>
      <c r="U30" s="57"/>
      <c r="V30" s="38"/>
      <c r="W30" s="38"/>
      <c r="X30" s="41">
        <v>0</v>
      </c>
      <c r="Y30" s="42">
        <v>0</v>
      </c>
      <c r="Z30" s="38">
        <v>28085713.583200134</v>
      </c>
      <c r="AA30" s="38"/>
      <c r="AB30" s="38"/>
      <c r="AC30" s="25">
        <v>28085713.583200134</v>
      </c>
      <c r="AD30" s="43">
        <v>0</v>
      </c>
      <c r="AE30" s="38">
        <v>981662.81800001604</v>
      </c>
      <c r="AF30" s="38"/>
      <c r="AG30" s="38"/>
      <c r="AH30" s="41">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42">
        <v>35536950.400003612</v>
      </c>
      <c r="AT30" s="38">
        <v>-29949889.607198097</v>
      </c>
      <c r="AU30" s="38"/>
      <c r="AV30" s="38"/>
      <c r="AW30" s="25">
        <v>5587060.7928055152</v>
      </c>
      <c r="AX30" s="43">
        <v>1357062.7723551935</v>
      </c>
      <c r="AY30" s="38">
        <v>271369.33252296085</v>
      </c>
      <c r="AZ30" s="38"/>
      <c r="BA30" s="38"/>
      <c r="BB30" s="41">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2">
        <v>-21616764.997934684</v>
      </c>
      <c r="BN30" s="38">
        <v>17363767.73846136</v>
      </c>
      <c r="BO30" s="38">
        <v>-29949889.607198089</v>
      </c>
      <c r="BP30" s="38">
        <v>0</v>
      </c>
      <c r="BQ30" s="25">
        <v>25696892.347724766</v>
      </c>
      <c r="BR30" s="43">
        <v>-397822.96250313311</v>
      </c>
      <c r="BS30" s="38">
        <v>277670.41875638819</v>
      </c>
      <c r="BT30" s="38">
        <v>-446320</v>
      </c>
      <c r="BU30" s="38">
        <v>0</v>
      </c>
      <c r="BV30" s="41">
        <v>326167.45625325508</v>
      </c>
      <c r="BW30" s="44">
        <v>8333124.5700000003</v>
      </c>
      <c r="BX30" s="37">
        <v>197868</v>
      </c>
      <c r="BY30" s="43">
        <v>17363767.777724765</v>
      </c>
      <c r="BZ30" s="45">
        <v>128299.45625325508</v>
      </c>
      <c r="CA30" s="37">
        <v>390250.67995650013</v>
      </c>
      <c r="CB30" s="37">
        <v>63088.356121999997</v>
      </c>
      <c r="CC30" s="46">
        <v>581638.49233175523</v>
      </c>
      <c r="CD30" s="30">
        <v>17945406.27005652</v>
      </c>
      <c r="CE30" s="47">
        <v>26023059.639999997</v>
      </c>
      <c r="CF30" s="48">
        <v>-0.16397802531719208</v>
      </c>
      <c r="CL30" s="62"/>
    </row>
    <row r="31" spans="1:90" s="33" customFormat="1" ht="17.25" thickBot="1" x14ac:dyDescent="0.25">
      <c r="A31" s="1">
        <v>6</v>
      </c>
      <c r="B31" s="17">
        <v>9</v>
      </c>
      <c r="C31" s="53" t="s">
        <v>17</v>
      </c>
      <c r="D31" s="35">
        <v>1588</v>
      </c>
      <c r="E31" s="64"/>
      <c r="F31" s="55"/>
      <c r="G31" s="38"/>
      <c r="H31" s="38"/>
      <c r="I31" s="25">
        <v>0</v>
      </c>
      <c r="J31" s="38"/>
      <c r="K31" s="38"/>
      <c r="L31" s="38"/>
      <c r="M31" s="38"/>
      <c r="N31" s="41">
        <v>0</v>
      </c>
      <c r="O31" s="42">
        <v>0</v>
      </c>
      <c r="P31" s="38"/>
      <c r="Q31" s="38"/>
      <c r="R31" s="38"/>
      <c r="S31" s="25">
        <v>0</v>
      </c>
      <c r="T31" s="43">
        <v>0</v>
      </c>
      <c r="U31" s="38"/>
      <c r="V31" s="38"/>
      <c r="W31" s="38"/>
      <c r="X31" s="41">
        <v>0</v>
      </c>
      <c r="Y31" s="42">
        <v>0</v>
      </c>
      <c r="Z31" s="38">
        <v>-18770686.847800255</v>
      </c>
      <c r="AA31" s="38"/>
      <c r="AB31" s="38"/>
      <c r="AC31" s="25">
        <v>-18770686.847800255</v>
      </c>
      <c r="AD31" s="43">
        <v>0</v>
      </c>
      <c r="AE31" s="38">
        <v>0</v>
      </c>
      <c r="AF31" s="38"/>
      <c r="AG31" s="38"/>
      <c r="AH31" s="41">
        <v>0</v>
      </c>
      <c r="AI31" s="42">
        <v>-18770686.847800255</v>
      </c>
      <c r="AJ31" s="38">
        <v>-3662931.0673999093</v>
      </c>
      <c r="AK31" s="38"/>
      <c r="AL31" s="38"/>
      <c r="AM31" s="25">
        <v>-22433617.915200163</v>
      </c>
      <c r="AN31" s="43">
        <v>0</v>
      </c>
      <c r="AO31" s="38">
        <v>-261729.10389441787</v>
      </c>
      <c r="AP31" s="38"/>
      <c r="AQ31" s="38"/>
      <c r="AR31" s="41">
        <v>-261729.10389441787</v>
      </c>
      <c r="AS31" s="42">
        <v>-22433617.915200163</v>
      </c>
      <c r="AT31" s="38">
        <v>-4099995.7564838137</v>
      </c>
      <c r="AU31" s="38"/>
      <c r="AV31" s="38">
        <v>-804747.00000005774</v>
      </c>
      <c r="AW31" s="25">
        <v>-27338360.671684034</v>
      </c>
      <c r="AX31" s="43">
        <v>-261729.10389441787</v>
      </c>
      <c r="AY31" s="38">
        <v>-265903.69006208412</v>
      </c>
      <c r="AZ31" s="38"/>
      <c r="BA31" s="38"/>
      <c r="BB31" s="41">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2">
        <v>-8241858.3439789303</v>
      </c>
      <c r="BN31" s="38">
        <v>-5431100.2225049734</v>
      </c>
      <c r="BO31" s="38">
        <v>-4904742.2964838743</v>
      </c>
      <c r="BP31" s="38"/>
      <c r="BQ31" s="25">
        <v>-8768216.2700000294</v>
      </c>
      <c r="BR31" s="43">
        <v>-112749.36511030811</v>
      </c>
      <c r="BS31" s="38">
        <v>-152662.42620717076</v>
      </c>
      <c r="BT31" s="38">
        <v>-98572</v>
      </c>
      <c r="BU31" s="38">
        <v>0</v>
      </c>
      <c r="BV31" s="41">
        <v>-166839.79131747887</v>
      </c>
      <c r="BW31" s="44">
        <v>-3337116.05</v>
      </c>
      <c r="BX31" s="37">
        <v>-73995</v>
      </c>
      <c r="BY31" s="43">
        <v>-5431100.2200000295</v>
      </c>
      <c r="BZ31" s="45">
        <v>-92844.79131747887</v>
      </c>
      <c r="CA31" s="37">
        <v>-122063.97744450055</v>
      </c>
      <c r="CB31" s="37">
        <v>-19732.997466000088</v>
      </c>
      <c r="CC31" s="46">
        <v>-234641.7662279795</v>
      </c>
      <c r="CD31" s="30">
        <v>-5665741.9862280088</v>
      </c>
      <c r="CE31" s="47">
        <v>-8935056.0599999987</v>
      </c>
      <c r="CF31" s="48">
        <v>1.3175103813409805E-3</v>
      </c>
      <c r="CL31" s="62"/>
    </row>
    <row r="32" spans="1:90" s="33" customFormat="1" ht="17.25" thickBot="1" x14ac:dyDescent="0.25">
      <c r="A32" s="1">
        <v>7</v>
      </c>
      <c r="B32" s="17">
        <v>10</v>
      </c>
      <c r="C32" s="53" t="s">
        <v>18</v>
      </c>
      <c r="D32" s="35">
        <v>1589</v>
      </c>
      <c r="E32" s="54"/>
      <c r="F32" s="55"/>
      <c r="G32" s="38"/>
      <c r="H32" s="38"/>
      <c r="I32" s="25">
        <v>0</v>
      </c>
      <c r="J32" s="65"/>
      <c r="K32" s="66"/>
      <c r="L32" s="38"/>
      <c r="M32" s="38"/>
      <c r="N32" s="41">
        <v>0</v>
      </c>
      <c r="O32" s="42">
        <v>0</v>
      </c>
      <c r="P32" s="67"/>
      <c r="Q32" s="38"/>
      <c r="R32" s="38"/>
      <c r="S32" s="25">
        <v>0</v>
      </c>
      <c r="T32" s="43">
        <v>0</v>
      </c>
      <c r="U32" s="68"/>
      <c r="V32" s="38"/>
      <c r="W32" s="38"/>
      <c r="X32" s="41">
        <v>0</v>
      </c>
      <c r="Y32" s="42">
        <v>0</v>
      </c>
      <c r="Z32" s="38">
        <v>85657810.710000008</v>
      </c>
      <c r="AA32" s="38"/>
      <c r="AB32" s="38"/>
      <c r="AC32" s="25">
        <v>85657810.710000008</v>
      </c>
      <c r="AD32" s="43">
        <v>0</v>
      </c>
      <c r="AE32" s="38">
        <v>2633306.5342618362</v>
      </c>
      <c r="AF32" s="38"/>
      <c r="AG32" s="38"/>
      <c r="AH32" s="41">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42">
        <v>94368616.001881152</v>
      </c>
      <c r="AT32" s="38">
        <v>-14088417.814073741</v>
      </c>
      <c r="AU32" s="38"/>
      <c r="AV32" s="38">
        <v>804747.00000005774</v>
      </c>
      <c r="AW32" s="25">
        <v>81084945.187807471</v>
      </c>
      <c r="AX32" s="43">
        <v>3811179.82903645</v>
      </c>
      <c r="AY32" s="38">
        <v>1131532.6507011992</v>
      </c>
      <c r="AZ32" s="38"/>
      <c r="BA32" s="38"/>
      <c r="BB32" s="41">
        <v>4942712.4797376487</v>
      </c>
      <c r="BC32" s="42">
        <v>81084945.187807471</v>
      </c>
      <c r="BD32" s="38">
        <v>56920193.873523325</v>
      </c>
      <c r="BE32" s="38">
        <v>94368615.590372935</v>
      </c>
      <c r="BF32" s="38"/>
      <c r="BG32" s="25">
        <v>43636523.47095786</v>
      </c>
      <c r="BH32" s="43">
        <v>4942712.4797376487</v>
      </c>
      <c r="BI32" s="38">
        <v>274057.45635962492</v>
      </c>
      <c r="BJ32" s="38">
        <v>4812604.2228053827</v>
      </c>
      <c r="BK32" s="38"/>
      <c r="BL32" s="41">
        <v>404165.71329189092</v>
      </c>
      <c r="BM32" s="42">
        <v>43636523.47095786</v>
      </c>
      <c r="BN32" s="38">
        <v>-23898524.263523288</v>
      </c>
      <c r="BO32" s="38">
        <v>-13283671.27407369</v>
      </c>
      <c r="BP32" s="38">
        <v>-50366169.329999998</v>
      </c>
      <c r="BQ32" s="25">
        <v>-17344498.848491736</v>
      </c>
      <c r="BR32" s="43">
        <v>404165.71329189092</v>
      </c>
      <c r="BS32" s="38">
        <v>274389.79210044688</v>
      </c>
      <c r="BT32" s="38">
        <v>57211</v>
      </c>
      <c r="BU32" s="38">
        <v>-127587</v>
      </c>
      <c r="BV32" s="41">
        <v>493757.5053923378</v>
      </c>
      <c r="BW32" s="44">
        <v>6554024.54</v>
      </c>
      <c r="BX32" s="37">
        <v>341438</v>
      </c>
      <c r="BY32" s="43">
        <v>-23898523.388491735</v>
      </c>
      <c r="BZ32" s="45">
        <v>152319.5053923378</v>
      </c>
      <c r="CA32" s="37">
        <v>-537119.3327434992</v>
      </c>
      <c r="CB32" s="37">
        <v>-86831.304811333219</v>
      </c>
      <c r="CC32" s="46">
        <v>-471631.13216249458</v>
      </c>
      <c r="CD32" s="30">
        <v>-24370154.520654228</v>
      </c>
      <c r="CE32" s="47">
        <v>-16850740.98</v>
      </c>
      <c r="CF32" s="48">
        <v>0.36309939622879028</v>
      </c>
      <c r="CL32" s="62"/>
    </row>
    <row r="33" spans="1:90" s="33" customFormat="1" ht="17.25" thickBot="1" x14ac:dyDescent="0.25">
      <c r="A33" s="1">
        <v>8</v>
      </c>
      <c r="B33" s="17">
        <v>11</v>
      </c>
      <c r="C33" s="69" t="s">
        <v>19</v>
      </c>
      <c r="D33" s="35">
        <v>1595</v>
      </c>
      <c r="E33" s="64"/>
      <c r="F33" s="55"/>
      <c r="G33" s="38"/>
      <c r="H33" s="38"/>
      <c r="I33" s="25">
        <v>0</v>
      </c>
      <c r="J33" s="38"/>
      <c r="K33" s="38"/>
      <c r="L33" s="38"/>
      <c r="M33" s="38"/>
      <c r="N33" s="41">
        <v>0</v>
      </c>
      <c r="O33" s="42">
        <v>0</v>
      </c>
      <c r="P33" s="70"/>
      <c r="Q33" s="38"/>
      <c r="R33" s="38"/>
      <c r="S33" s="25">
        <v>0</v>
      </c>
      <c r="T33" s="43">
        <v>0</v>
      </c>
      <c r="U33" s="38"/>
      <c r="V33" s="38"/>
      <c r="W33" s="38"/>
      <c r="X33" s="41">
        <v>0</v>
      </c>
      <c r="Y33" s="42">
        <v>0</v>
      </c>
      <c r="Z33" s="38">
        <v>-363599.72999999952</v>
      </c>
      <c r="AA33" s="38"/>
      <c r="AB33" s="38"/>
      <c r="AC33" s="25">
        <v>-363599.72999999952</v>
      </c>
      <c r="AD33" s="43">
        <v>0</v>
      </c>
      <c r="AE33" s="38">
        <v>-318136.8576696394</v>
      </c>
      <c r="AF33" s="38"/>
      <c r="AG33" s="38"/>
      <c r="AH33" s="41">
        <v>-318136.8576696394</v>
      </c>
      <c r="AI33" s="42">
        <v>-363599.72999999952</v>
      </c>
      <c r="AJ33" s="38">
        <v>0</v>
      </c>
      <c r="AK33" s="38"/>
      <c r="AL33" s="38"/>
      <c r="AM33" s="25">
        <v>-363599.72999999952</v>
      </c>
      <c r="AN33" s="43">
        <v>-318136.8576696394</v>
      </c>
      <c r="AO33" s="38">
        <v>-48825.691425243174</v>
      </c>
      <c r="AP33" s="38"/>
      <c r="AQ33" s="38"/>
      <c r="AR33" s="41">
        <v>-366962.54909488256</v>
      </c>
      <c r="AS33" s="42">
        <v>-363599.72999999952</v>
      </c>
      <c r="AT33" s="38"/>
      <c r="AU33" s="38">
        <v>-363599.72999999952</v>
      </c>
      <c r="AV33" s="38"/>
      <c r="AW33" s="25">
        <v>0</v>
      </c>
      <c r="AX33" s="43">
        <v>-366962.54909488256</v>
      </c>
      <c r="AY33" s="38">
        <v>-26599</v>
      </c>
      <c r="AZ33" s="38">
        <v>-393561.52028952201</v>
      </c>
      <c r="BA33" s="38"/>
      <c r="BB33" s="41">
        <v>-2.8805360547266901E-2</v>
      </c>
      <c r="BC33" s="42">
        <v>0</v>
      </c>
      <c r="BD33" s="38"/>
      <c r="BE33" s="38"/>
      <c r="BF33" s="38"/>
      <c r="BG33" s="25">
        <v>0</v>
      </c>
      <c r="BH33" s="43">
        <v>-2.8805360547266901E-2</v>
      </c>
      <c r="BI33" s="38"/>
      <c r="BJ33" s="38"/>
      <c r="BK33" s="38"/>
      <c r="BL33" s="41">
        <v>-2.8805360547266901E-2</v>
      </c>
      <c r="BM33" s="42">
        <v>0</v>
      </c>
      <c r="BN33" s="38">
        <v>0</v>
      </c>
      <c r="BO33" s="38">
        <v>0</v>
      </c>
      <c r="BP33" s="38">
        <v>0</v>
      </c>
      <c r="BQ33" s="25">
        <v>0</v>
      </c>
      <c r="BR33" s="43">
        <v>-2.8805360547266901E-2</v>
      </c>
      <c r="BS33" s="38">
        <v>0</v>
      </c>
      <c r="BT33" s="38">
        <v>0</v>
      </c>
      <c r="BU33" s="38">
        <v>0</v>
      </c>
      <c r="BV33" s="41">
        <v>-2.8805360547266901E-2</v>
      </c>
      <c r="BW33" s="44">
        <v>0</v>
      </c>
      <c r="BX33" s="37">
        <v>0</v>
      </c>
      <c r="BY33" s="43">
        <v>0</v>
      </c>
      <c r="BZ33" s="45">
        <v>-2.8805360547266901E-2</v>
      </c>
      <c r="CA33" s="37">
        <v>0</v>
      </c>
      <c r="CB33" s="37">
        <v>0</v>
      </c>
      <c r="CC33" s="46">
        <v>-2.8805360547266901E-2</v>
      </c>
      <c r="CD33" s="30">
        <v>0</v>
      </c>
      <c r="CE33" s="47">
        <v>0</v>
      </c>
      <c r="CF33" s="48">
        <v>2.8805360547266901E-2</v>
      </c>
      <c r="CK33" s="58" t="s">
        <v>20</v>
      </c>
      <c r="CL33" s="62" t="b">
        <v>0</v>
      </c>
    </row>
    <row r="34" spans="1:90" s="33" customFormat="1" ht="17.25" thickBot="1" x14ac:dyDescent="0.25">
      <c r="A34" s="1">
        <v>9</v>
      </c>
      <c r="B34" s="17">
        <v>12</v>
      </c>
      <c r="C34" s="69" t="s">
        <v>21</v>
      </c>
      <c r="D34" s="35">
        <v>1595</v>
      </c>
      <c r="E34" s="64"/>
      <c r="F34" s="38"/>
      <c r="G34" s="38"/>
      <c r="H34" s="38"/>
      <c r="I34" s="25">
        <v>0</v>
      </c>
      <c r="J34" s="38"/>
      <c r="K34" s="38"/>
      <c r="L34" s="38"/>
      <c r="M34" s="38"/>
      <c r="N34" s="41">
        <v>0</v>
      </c>
      <c r="O34" s="42">
        <v>0</v>
      </c>
      <c r="P34" s="38"/>
      <c r="Q34" s="38"/>
      <c r="R34" s="38"/>
      <c r="S34" s="25">
        <v>0</v>
      </c>
      <c r="T34" s="43">
        <v>0</v>
      </c>
      <c r="U34" s="38"/>
      <c r="V34" s="38"/>
      <c r="W34" s="38"/>
      <c r="X34" s="41">
        <v>0</v>
      </c>
      <c r="Y34" s="42">
        <v>0</v>
      </c>
      <c r="Z34" s="38">
        <v>-2483823.44</v>
      </c>
      <c r="AA34" s="38"/>
      <c r="AB34" s="38"/>
      <c r="AC34" s="25">
        <v>-2483823.44</v>
      </c>
      <c r="AD34" s="43">
        <v>0</v>
      </c>
      <c r="AE34" s="38">
        <v>1563823.105251</v>
      </c>
      <c r="AF34" s="38"/>
      <c r="AG34" s="38"/>
      <c r="AH34" s="41">
        <v>1563823.105251</v>
      </c>
      <c r="AI34" s="42">
        <v>-2483823.44</v>
      </c>
      <c r="AJ34" s="38">
        <v>0</v>
      </c>
      <c r="AK34" s="38"/>
      <c r="AL34" s="38"/>
      <c r="AM34" s="25">
        <v>-2483823.44</v>
      </c>
      <c r="AN34" s="43">
        <v>1563823.105251</v>
      </c>
      <c r="AO34" s="38">
        <v>17094.680535249994</v>
      </c>
      <c r="AP34" s="38"/>
      <c r="AQ34" s="38"/>
      <c r="AR34" s="41">
        <v>1580917.7857862501</v>
      </c>
      <c r="AS34" s="42">
        <v>-2483823.44</v>
      </c>
      <c r="AT34" s="38"/>
      <c r="AU34" s="38">
        <v>-2483823.3187488182</v>
      </c>
      <c r="AV34" s="38"/>
      <c r="AW34" s="25">
        <v>-0.12125118169933558</v>
      </c>
      <c r="AX34" s="43">
        <v>1580917.7857862501</v>
      </c>
      <c r="AY34" s="38">
        <v>-66708</v>
      </c>
      <c r="AZ34" s="38">
        <v>1514209.88758192</v>
      </c>
      <c r="BA34" s="38"/>
      <c r="BB34" s="41">
        <v>-0.10179566987790167</v>
      </c>
      <c r="BC34" s="42">
        <v>-0.12125118169933558</v>
      </c>
      <c r="BD34" s="38"/>
      <c r="BE34" s="38"/>
      <c r="BF34" s="38"/>
      <c r="BG34" s="25">
        <v>-0.12125118169933558</v>
      </c>
      <c r="BH34" s="43">
        <v>-0.10179566987790167</v>
      </c>
      <c r="BI34" s="38"/>
      <c r="BJ34" s="38"/>
      <c r="BK34" s="38"/>
      <c r="BL34" s="41">
        <v>-0.10179566987790167</v>
      </c>
      <c r="BM34" s="42">
        <v>-0.12125118169933558</v>
      </c>
      <c r="BN34" s="38">
        <v>0</v>
      </c>
      <c r="BO34" s="38">
        <v>0</v>
      </c>
      <c r="BP34" s="38">
        <v>0</v>
      </c>
      <c r="BQ34" s="25">
        <v>-0.12125118169933558</v>
      </c>
      <c r="BR34" s="43">
        <v>-0.10179566987790167</v>
      </c>
      <c r="BS34" s="38">
        <v>0</v>
      </c>
      <c r="BT34" s="38">
        <v>0</v>
      </c>
      <c r="BU34" s="38">
        <v>0</v>
      </c>
      <c r="BV34" s="41">
        <v>-0.10179566987790167</v>
      </c>
      <c r="BW34" s="44">
        <v>0</v>
      </c>
      <c r="BX34" s="37">
        <v>0</v>
      </c>
      <c r="BY34" s="43">
        <v>-0.12125118169933558</v>
      </c>
      <c r="BZ34" s="45">
        <v>-0.10179566987790167</v>
      </c>
      <c r="CA34" s="37">
        <v>0</v>
      </c>
      <c r="CB34" s="37">
        <v>0</v>
      </c>
      <c r="CC34" s="46">
        <v>-0.10179566987790167</v>
      </c>
      <c r="CD34" s="30">
        <v>0</v>
      </c>
      <c r="CE34" s="47">
        <v>0</v>
      </c>
      <c r="CF34" s="48">
        <v>0.22304685157723725</v>
      </c>
      <c r="CK34" s="58" t="s">
        <v>22</v>
      </c>
      <c r="CL34" s="62" t="b">
        <v>0</v>
      </c>
    </row>
    <row r="35" spans="1:90" s="33" customFormat="1" ht="17.25" thickBot="1" x14ac:dyDescent="0.25">
      <c r="A35" s="1"/>
      <c r="B35" s="17"/>
      <c r="C35" s="69" t="s">
        <v>23</v>
      </c>
      <c r="D35" s="35">
        <v>1596</v>
      </c>
      <c r="E35" s="64"/>
      <c r="F35" s="38"/>
      <c r="G35" s="38"/>
      <c r="H35" s="38"/>
      <c r="I35" s="25">
        <v>0</v>
      </c>
      <c r="J35" s="38"/>
      <c r="K35" s="38"/>
      <c r="L35" s="38"/>
      <c r="M35" s="38"/>
      <c r="N35" s="41">
        <v>0</v>
      </c>
      <c r="O35" s="42">
        <v>0</v>
      </c>
      <c r="P35" s="38"/>
      <c r="Q35" s="38"/>
      <c r="R35" s="38"/>
      <c r="S35" s="25">
        <v>0</v>
      </c>
      <c r="T35" s="43">
        <v>0</v>
      </c>
      <c r="U35" s="38"/>
      <c r="V35" s="38"/>
      <c r="W35" s="38"/>
      <c r="X35" s="41">
        <v>0</v>
      </c>
      <c r="Y35" s="42">
        <v>0</v>
      </c>
      <c r="Z35" s="38">
        <v>109728.87</v>
      </c>
      <c r="AA35" s="38"/>
      <c r="AB35" s="38"/>
      <c r="AC35" s="25">
        <v>109728.87</v>
      </c>
      <c r="AD35" s="43">
        <v>0</v>
      </c>
      <c r="AE35" s="38">
        <v>-261354.97000000058</v>
      </c>
      <c r="AF35" s="38"/>
      <c r="AG35" s="38"/>
      <c r="AH35" s="41">
        <v>-261354.97000000058</v>
      </c>
      <c r="AI35" s="42">
        <v>109728.87</v>
      </c>
      <c r="AJ35" s="38">
        <v>0</v>
      </c>
      <c r="AK35" s="38"/>
      <c r="AL35" s="38"/>
      <c r="AM35" s="25">
        <v>109728.87</v>
      </c>
      <c r="AN35" s="43">
        <v>-261354.97000000058</v>
      </c>
      <c r="AO35" s="38">
        <v>1307.7900000000081</v>
      </c>
      <c r="AP35" s="38"/>
      <c r="AQ35" s="38"/>
      <c r="AR35" s="41">
        <v>-260047.18000000058</v>
      </c>
      <c r="AS35" s="42">
        <v>109728.87</v>
      </c>
      <c r="AT35" s="38"/>
      <c r="AU35" s="38">
        <v>109728.87000000058</v>
      </c>
      <c r="AV35" s="38"/>
      <c r="AW35" s="25">
        <v>-5.8207660913467407E-10</v>
      </c>
      <c r="AX35" s="43">
        <v>-260047.18000000058</v>
      </c>
      <c r="AY35" s="38">
        <v>-12853</v>
      </c>
      <c r="AZ35" s="38">
        <v>-272900.18000000098</v>
      </c>
      <c r="BA35" s="38"/>
      <c r="BB35" s="41">
        <v>4.0745362639427185E-10</v>
      </c>
      <c r="BC35" s="42">
        <v>-5.8207660913467407E-10</v>
      </c>
      <c r="BD35" s="38"/>
      <c r="BE35" s="38"/>
      <c r="BF35" s="38"/>
      <c r="BG35" s="25">
        <v>-5.8207660913467407E-10</v>
      </c>
      <c r="BH35" s="43">
        <v>4.0745362639427185E-10</v>
      </c>
      <c r="BI35" s="38"/>
      <c r="BJ35" s="38"/>
      <c r="BK35" s="38"/>
      <c r="BL35" s="41">
        <v>4.0745362639427185E-10</v>
      </c>
      <c r="BM35" s="42">
        <v>-5.8207660913467407E-10</v>
      </c>
      <c r="BN35" s="38">
        <v>0</v>
      </c>
      <c r="BO35" s="38">
        <v>0</v>
      </c>
      <c r="BP35" s="38">
        <v>0</v>
      </c>
      <c r="BQ35" s="25">
        <v>-5.8207660913467407E-10</v>
      </c>
      <c r="BR35" s="43">
        <v>4.0745362639427185E-10</v>
      </c>
      <c r="BS35" s="38">
        <v>0</v>
      </c>
      <c r="BT35" s="38">
        <v>0</v>
      </c>
      <c r="BU35" s="38">
        <v>0</v>
      </c>
      <c r="BV35" s="41">
        <v>4.0745362639427185E-10</v>
      </c>
      <c r="BW35" s="44">
        <v>0</v>
      </c>
      <c r="BX35" s="37">
        <v>0</v>
      </c>
      <c r="BY35" s="43">
        <v>-5.8207660913467407E-10</v>
      </c>
      <c r="BZ35" s="45">
        <v>4.0745362639427185E-10</v>
      </c>
      <c r="CA35" s="37">
        <v>0</v>
      </c>
      <c r="CB35" s="37">
        <v>0</v>
      </c>
      <c r="CC35" s="46"/>
      <c r="CD35" s="30"/>
      <c r="CE35" s="47">
        <v>0</v>
      </c>
      <c r="CF35" s="48">
        <v>1.7462298274040222E-10</v>
      </c>
      <c r="CK35" s="58"/>
      <c r="CL35" s="62"/>
    </row>
    <row r="36" spans="1:90" s="33" customFormat="1" ht="17.25" thickBot="1" x14ac:dyDescent="0.25">
      <c r="A36" s="1">
        <v>10</v>
      </c>
      <c r="B36" s="17">
        <v>13</v>
      </c>
      <c r="C36" s="69" t="s">
        <v>24</v>
      </c>
      <c r="D36" s="35">
        <v>1595</v>
      </c>
      <c r="E36" s="64"/>
      <c r="F36" s="38"/>
      <c r="G36" s="38"/>
      <c r="H36" s="38"/>
      <c r="I36" s="25">
        <v>0</v>
      </c>
      <c r="J36" s="38"/>
      <c r="K36" s="38"/>
      <c r="L36" s="38"/>
      <c r="M36" s="38"/>
      <c r="N36" s="41">
        <v>0</v>
      </c>
      <c r="O36" s="42">
        <v>0</v>
      </c>
      <c r="P36" s="38"/>
      <c r="Q36" s="38"/>
      <c r="R36" s="38"/>
      <c r="S36" s="25">
        <v>0</v>
      </c>
      <c r="T36" s="43">
        <v>0</v>
      </c>
      <c r="U36" s="38"/>
      <c r="V36" s="38"/>
      <c r="W36" s="38"/>
      <c r="X36" s="41">
        <v>0</v>
      </c>
      <c r="Y36" s="42">
        <v>0</v>
      </c>
      <c r="Z36" s="38">
        <v>0</v>
      </c>
      <c r="AA36" s="38"/>
      <c r="AB36" s="38"/>
      <c r="AC36" s="25">
        <v>0</v>
      </c>
      <c r="AD36" s="43">
        <v>0</v>
      </c>
      <c r="AE36" s="38">
        <v>0</v>
      </c>
      <c r="AF36" s="38"/>
      <c r="AG36" s="38"/>
      <c r="AH36" s="41">
        <v>0</v>
      </c>
      <c r="AI36" s="42">
        <v>0</v>
      </c>
      <c r="AJ36" s="38">
        <v>0</v>
      </c>
      <c r="AK36" s="38"/>
      <c r="AL36" s="38"/>
      <c r="AM36" s="25">
        <v>0</v>
      </c>
      <c r="AN36" s="43">
        <v>0</v>
      </c>
      <c r="AO36" s="38">
        <v>0</v>
      </c>
      <c r="AP36" s="38"/>
      <c r="AQ36" s="38"/>
      <c r="AR36" s="41">
        <v>0</v>
      </c>
      <c r="AS36" s="42">
        <v>0</v>
      </c>
      <c r="AT36" s="38"/>
      <c r="AU36" s="38"/>
      <c r="AV36" s="38"/>
      <c r="AW36" s="25">
        <v>0</v>
      </c>
      <c r="AX36" s="43">
        <v>0</v>
      </c>
      <c r="AY36" s="38"/>
      <c r="AZ36" s="38"/>
      <c r="BA36" s="38"/>
      <c r="BB36" s="41">
        <v>0</v>
      </c>
      <c r="BC36" s="42">
        <v>0</v>
      </c>
      <c r="BD36" s="38"/>
      <c r="BE36" s="38"/>
      <c r="BF36" s="38"/>
      <c r="BG36" s="25">
        <v>0</v>
      </c>
      <c r="BH36" s="43">
        <v>0</v>
      </c>
      <c r="BI36" s="38"/>
      <c r="BJ36" s="38"/>
      <c r="BK36" s="38"/>
      <c r="BL36" s="41">
        <v>0</v>
      </c>
      <c r="BM36" s="42">
        <v>0</v>
      </c>
      <c r="BN36" s="38">
        <v>0</v>
      </c>
      <c r="BO36" s="38">
        <v>0</v>
      </c>
      <c r="BP36" s="38">
        <v>0</v>
      </c>
      <c r="BQ36" s="25">
        <v>0</v>
      </c>
      <c r="BR36" s="43">
        <v>0</v>
      </c>
      <c r="BS36" s="38">
        <v>0</v>
      </c>
      <c r="BT36" s="38">
        <v>0</v>
      </c>
      <c r="BU36" s="38">
        <v>0</v>
      </c>
      <c r="BV36" s="41">
        <v>0</v>
      </c>
      <c r="BW36" s="44">
        <v>0</v>
      </c>
      <c r="BX36" s="37">
        <v>0</v>
      </c>
      <c r="BY36" s="43">
        <v>0</v>
      </c>
      <c r="BZ36" s="45">
        <v>0</v>
      </c>
      <c r="CA36" s="37">
        <v>0</v>
      </c>
      <c r="CB36" s="37">
        <v>0</v>
      </c>
      <c r="CC36" s="46">
        <v>0</v>
      </c>
      <c r="CD36" s="30">
        <v>0</v>
      </c>
      <c r="CE36" s="47">
        <v>0</v>
      </c>
      <c r="CF36" s="48">
        <v>0</v>
      </c>
      <c r="CK36" s="58" t="s">
        <v>25</v>
      </c>
      <c r="CL36" s="62" t="b">
        <v>0</v>
      </c>
    </row>
    <row r="37" spans="1:90" s="33" customFormat="1" ht="17.25" thickBot="1" x14ac:dyDescent="0.25">
      <c r="A37" s="1">
        <v>11</v>
      </c>
      <c r="B37" s="17">
        <v>14</v>
      </c>
      <c r="C37" s="69" t="s">
        <v>26</v>
      </c>
      <c r="D37" s="35">
        <v>1595</v>
      </c>
      <c r="E37" s="64"/>
      <c r="F37" s="38"/>
      <c r="G37" s="38"/>
      <c r="H37" s="38"/>
      <c r="I37" s="25">
        <v>0</v>
      </c>
      <c r="J37" s="38"/>
      <c r="K37" s="38"/>
      <c r="L37" s="38"/>
      <c r="M37" s="38"/>
      <c r="N37" s="41">
        <v>0</v>
      </c>
      <c r="O37" s="42">
        <v>0</v>
      </c>
      <c r="P37" s="38"/>
      <c r="Q37" s="38"/>
      <c r="R37" s="38"/>
      <c r="S37" s="25">
        <v>0</v>
      </c>
      <c r="T37" s="43">
        <v>0</v>
      </c>
      <c r="U37" s="38"/>
      <c r="V37" s="38"/>
      <c r="W37" s="38"/>
      <c r="X37" s="41">
        <v>0</v>
      </c>
      <c r="Y37" s="42">
        <v>0</v>
      </c>
      <c r="Z37" s="38">
        <v>95889.899999999907</v>
      </c>
      <c r="AA37" s="38"/>
      <c r="AB37" s="38"/>
      <c r="AC37" s="25">
        <v>95889.899999999907</v>
      </c>
      <c r="AD37" s="43">
        <v>0</v>
      </c>
      <c r="AE37" s="38">
        <v>-55626.020000000004</v>
      </c>
      <c r="AF37" s="38"/>
      <c r="AG37" s="38"/>
      <c r="AH37" s="41">
        <v>-55626.020000000004</v>
      </c>
      <c r="AI37" s="42">
        <v>95889.899999999907</v>
      </c>
      <c r="AJ37" s="38"/>
      <c r="AK37" s="38"/>
      <c r="AL37" s="38"/>
      <c r="AM37" s="25">
        <v>95889.899999999907</v>
      </c>
      <c r="AN37" s="43">
        <v>-55626.020000000004</v>
      </c>
      <c r="AO37" s="38">
        <v>1138.9499999999971</v>
      </c>
      <c r="AP37" s="38"/>
      <c r="AQ37" s="38"/>
      <c r="AR37" s="41">
        <v>-54487.070000000007</v>
      </c>
      <c r="AS37" s="42">
        <v>95889.899999999907</v>
      </c>
      <c r="AT37" s="38"/>
      <c r="AU37" s="38"/>
      <c r="AV37" s="38"/>
      <c r="AW37" s="25">
        <v>95889.899999999907</v>
      </c>
      <c r="AX37" s="43">
        <v>-54487.070000000007</v>
      </c>
      <c r="AY37" s="38">
        <v>966</v>
      </c>
      <c r="AZ37" s="38"/>
      <c r="BA37" s="38"/>
      <c r="BB37" s="41">
        <v>-53521.070000000007</v>
      </c>
      <c r="BC37" s="42">
        <v>95889.899999999907</v>
      </c>
      <c r="BD37" s="38"/>
      <c r="BE37" s="38">
        <v>95890</v>
      </c>
      <c r="BF37" s="38"/>
      <c r="BG37" s="25">
        <v>-0.10000000009313226</v>
      </c>
      <c r="BH37" s="43">
        <v>-53521.070000000007</v>
      </c>
      <c r="BI37" s="38"/>
      <c r="BJ37" s="38">
        <v>-53433</v>
      </c>
      <c r="BK37" s="38"/>
      <c r="BL37" s="41">
        <v>-88.070000000006985</v>
      </c>
      <c r="BM37" s="42">
        <v>-0.10000000009313226</v>
      </c>
      <c r="BN37" s="38">
        <v>0</v>
      </c>
      <c r="BO37" s="38">
        <v>0</v>
      </c>
      <c r="BP37" s="38">
        <v>0</v>
      </c>
      <c r="BQ37" s="25">
        <v>-0.10000000009313226</v>
      </c>
      <c r="BR37" s="43">
        <v>-88.070000000006985</v>
      </c>
      <c r="BS37" s="38">
        <v>0</v>
      </c>
      <c r="BT37" s="38">
        <v>0</v>
      </c>
      <c r="BU37" s="38">
        <v>0</v>
      </c>
      <c r="BV37" s="41">
        <v>-88.070000000006985</v>
      </c>
      <c r="BW37" s="44">
        <v>0</v>
      </c>
      <c r="BX37" s="37">
        <v>0</v>
      </c>
      <c r="BY37" s="43">
        <v>-0.10000000009313226</v>
      </c>
      <c r="BZ37" s="45">
        <v>-88.070000000006985</v>
      </c>
      <c r="CA37" s="37">
        <v>0</v>
      </c>
      <c r="CB37" s="37">
        <v>0</v>
      </c>
      <c r="CC37" s="46">
        <v>-88.070000000006985</v>
      </c>
      <c r="CD37" s="30">
        <v>0</v>
      </c>
      <c r="CE37" s="47">
        <v>0</v>
      </c>
      <c r="CF37" s="48">
        <v>88.170000000100117</v>
      </c>
      <c r="CK37" s="58" t="s">
        <v>27</v>
      </c>
      <c r="CL37" s="62" t="b">
        <v>0</v>
      </c>
    </row>
    <row r="38" spans="1:90" s="33" customFormat="1" ht="17.25" thickBot="1" x14ac:dyDescent="0.25">
      <c r="A38" s="1">
        <v>12</v>
      </c>
      <c r="B38" s="17">
        <v>15</v>
      </c>
      <c r="C38" s="69" t="s">
        <v>28</v>
      </c>
      <c r="D38" s="35">
        <v>1595</v>
      </c>
      <c r="E38" s="64"/>
      <c r="F38" s="38"/>
      <c r="G38" s="38"/>
      <c r="H38" s="38"/>
      <c r="I38" s="25">
        <v>0</v>
      </c>
      <c r="J38" s="38"/>
      <c r="K38" s="38"/>
      <c r="L38" s="38"/>
      <c r="M38" s="38"/>
      <c r="N38" s="41">
        <v>0</v>
      </c>
      <c r="O38" s="42">
        <v>0</v>
      </c>
      <c r="P38" s="38"/>
      <c r="Q38" s="38"/>
      <c r="R38" s="38"/>
      <c r="S38" s="25">
        <v>0</v>
      </c>
      <c r="T38" s="43">
        <v>0</v>
      </c>
      <c r="U38" s="38"/>
      <c r="V38" s="38"/>
      <c r="W38" s="38"/>
      <c r="X38" s="41">
        <v>0</v>
      </c>
      <c r="Y38" s="42">
        <v>0</v>
      </c>
      <c r="Z38" s="38">
        <v>0</v>
      </c>
      <c r="AA38" s="38"/>
      <c r="AB38" s="38"/>
      <c r="AC38" s="25">
        <v>0</v>
      </c>
      <c r="AD38" s="43">
        <v>0</v>
      </c>
      <c r="AE38" s="38">
        <v>0</v>
      </c>
      <c r="AF38" s="38"/>
      <c r="AG38" s="38"/>
      <c r="AH38" s="41">
        <v>0</v>
      </c>
      <c r="AI38" s="42">
        <v>0</v>
      </c>
      <c r="AJ38" s="38">
        <v>0</v>
      </c>
      <c r="AK38" s="38"/>
      <c r="AL38" s="38"/>
      <c r="AM38" s="25">
        <v>0</v>
      </c>
      <c r="AN38" s="43">
        <v>0</v>
      </c>
      <c r="AO38" s="38">
        <v>0</v>
      </c>
      <c r="AP38" s="38"/>
      <c r="AQ38" s="38"/>
      <c r="AR38" s="41">
        <v>0</v>
      </c>
      <c r="AS38" s="42">
        <v>0</v>
      </c>
      <c r="AT38" s="38"/>
      <c r="AU38" s="38"/>
      <c r="AV38" s="38"/>
      <c r="AW38" s="25">
        <v>0</v>
      </c>
      <c r="AX38" s="43">
        <v>0</v>
      </c>
      <c r="AY38" s="38"/>
      <c r="AZ38" s="38"/>
      <c r="BA38" s="38"/>
      <c r="BB38" s="41">
        <v>0</v>
      </c>
      <c r="BC38" s="42">
        <v>0</v>
      </c>
      <c r="BD38" s="38"/>
      <c r="BE38" s="38"/>
      <c r="BF38" s="38"/>
      <c r="BG38" s="25">
        <v>0</v>
      </c>
      <c r="BH38" s="43">
        <v>0</v>
      </c>
      <c r="BI38" s="38"/>
      <c r="BJ38" s="38"/>
      <c r="BK38" s="38"/>
      <c r="BL38" s="41">
        <v>0</v>
      </c>
      <c r="BM38" s="42">
        <v>0</v>
      </c>
      <c r="BN38" s="38">
        <v>0</v>
      </c>
      <c r="BO38" s="38">
        <v>0</v>
      </c>
      <c r="BP38" s="38">
        <v>0</v>
      </c>
      <c r="BQ38" s="25">
        <v>0</v>
      </c>
      <c r="BR38" s="43">
        <v>0</v>
      </c>
      <c r="BS38" s="38">
        <v>0</v>
      </c>
      <c r="BT38" s="38">
        <v>0</v>
      </c>
      <c r="BU38" s="38">
        <v>0</v>
      </c>
      <c r="BV38" s="41">
        <v>0</v>
      </c>
      <c r="BW38" s="44">
        <v>0</v>
      </c>
      <c r="BX38" s="37">
        <v>0</v>
      </c>
      <c r="BY38" s="43">
        <v>0</v>
      </c>
      <c r="BZ38" s="45">
        <v>0</v>
      </c>
      <c r="CA38" s="37">
        <v>0</v>
      </c>
      <c r="CB38" s="37">
        <v>0</v>
      </c>
      <c r="CC38" s="46">
        <v>0</v>
      </c>
      <c r="CD38" s="30">
        <v>0</v>
      </c>
      <c r="CE38" s="47">
        <v>0</v>
      </c>
      <c r="CF38" s="48">
        <v>0</v>
      </c>
      <c r="CK38" s="58" t="s">
        <v>29</v>
      </c>
      <c r="CL38" s="62" t="b">
        <v>0</v>
      </c>
    </row>
    <row r="39" spans="1:90" s="33" customFormat="1" ht="17.25" thickBot="1" x14ac:dyDescent="0.25">
      <c r="A39" s="1">
        <v>13</v>
      </c>
      <c r="B39" s="17">
        <v>16</v>
      </c>
      <c r="C39" s="69" t="s">
        <v>30</v>
      </c>
      <c r="D39" s="35">
        <v>1595</v>
      </c>
      <c r="E39" s="64"/>
      <c r="F39" s="38"/>
      <c r="G39" s="38"/>
      <c r="H39" s="38"/>
      <c r="I39" s="25">
        <v>0</v>
      </c>
      <c r="J39" s="38"/>
      <c r="K39" s="38"/>
      <c r="L39" s="38"/>
      <c r="M39" s="38"/>
      <c r="N39" s="41">
        <v>0</v>
      </c>
      <c r="O39" s="42">
        <v>0</v>
      </c>
      <c r="P39" s="38"/>
      <c r="Q39" s="38"/>
      <c r="R39" s="38"/>
      <c r="S39" s="25">
        <v>0</v>
      </c>
      <c r="T39" s="43">
        <v>0</v>
      </c>
      <c r="U39" s="38"/>
      <c r="V39" s="38"/>
      <c r="W39" s="38"/>
      <c r="X39" s="41">
        <v>0</v>
      </c>
      <c r="Y39" s="42">
        <v>0</v>
      </c>
      <c r="Z39" s="38">
        <v>0</v>
      </c>
      <c r="AA39" s="38"/>
      <c r="AB39" s="38"/>
      <c r="AC39" s="25">
        <v>0</v>
      </c>
      <c r="AD39" s="43">
        <v>0</v>
      </c>
      <c r="AE39" s="38">
        <v>0</v>
      </c>
      <c r="AF39" s="38"/>
      <c r="AG39" s="38"/>
      <c r="AH39" s="41">
        <v>0</v>
      </c>
      <c r="AI39" s="42">
        <v>0</v>
      </c>
      <c r="AJ39" s="38">
        <v>0</v>
      </c>
      <c r="AK39" s="38"/>
      <c r="AL39" s="38"/>
      <c r="AM39" s="25">
        <v>0</v>
      </c>
      <c r="AN39" s="43">
        <v>0</v>
      </c>
      <c r="AO39" s="38">
        <v>0</v>
      </c>
      <c r="AP39" s="38"/>
      <c r="AQ39" s="38"/>
      <c r="AR39" s="41">
        <v>0</v>
      </c>
      <c r="AS39" s="42">
        <v>0</v>
      </c>
      <c r="AT39" s="38"/>
      <c r="AU39" s="38"/>
      <c r="AV39" s="38"/>
      <c r="AW39" s="25">
        <v>0</v>
      </c>
      <c r="AX39" s="43">
        <v>0</v>
      </c>
      <c r="AY39" s="38"/>
      <c r="AZ39" s="38"/>
      <c r="BA39" s="38"/>
      <c r="BB39" s="41">
        <v>0</v>
      </c>
      <c r="BC39" s="42">
        <v>0</v>
      </c>
      <c r="BD39" s="38"/>
      <c r="BE39" s="38"/>
      <c r="BF39" s="38"/>
      <c r="BG39" s="25">
        <v>0</v>
      </c>
      <c r="BH39" s="43">
        <v>0</v>
      </c>
      <c r="BI39" s="38"/>
      <c r="BJ39" s="38"/>
      <c r="BK39" s="38"/>
      <c r="BL39" s="41">
        <v>0</v>
      </c>
      <c r="BM39" s="42">
        <v>0</v>
      </c>
      <c r="BN39" s="38">
        <v>0</v>
      </c>
      <c r="BO39" s="38">
        <v>0</v>
      </c>
      <c r="BP39" s="38">
        <v>0</v>
      </c>
      <c r="BQ39" s="25">
        <v>0</v>
      </c>
      <c r="BR39" s="43">
        <v>0</v>
      </c>
      <c r="BS39" s="38">
        <v>0</v>
      </c>
      <c r="BT39" s="38">
        <v>0</v>
      </c>
      <c r="BU39" s="38">
        <v>0</v>
      </c>
      <c r="BV39" s="41">
        <v>0</v>
      </c>
      <c r="BW39" s="44">
        <v>0</v>
      </c>
      <c r="BX39" s="37">
        <v>0</v>
      </c>
      <c r="BY39" s="43">
        <v>0</v>
      </c>
      <c r="BZ39" s="45">
        <v>0</v>
      </c>
      <c r="CA39" s="37">
        <v>0</v>
      </c>
      <c r="CB39" s="37">
        <v>0</v>
      </c>
      <c r="CC39" s="46">
        <v>0</v>
      </c>
      <c r="CD39" s="30">
        <v>0</v>
      </c>
      <c r="CE39" s="47">
        <v>0</v>
      </c>
      <c r="CF39" s="48">
        <v>0</v>
      </c>
      <c r="CK39" s="58" t="s">
        <v>31</v>
      </c>
      <c r="CL39" s="62" t="b">
        <v>0</v>
      </c>
    </row>
    <row r="40" spans="1:90" s="33" customFormat="1" ht="17.25" thickBot="1" x14ac:dyDescent="0.25">
      <c r="A40" s="1">
        <v>14</v>
      </c>
      <c r="B40" s="17">
        <v>17</v>
      </c>
      <c r="C40" s="71" t="s">
        <v>32</v>
      </c>
      <c r="D40" s="72">
        <v>1595</v>
      </c>
      <c r="E40" s="64"/>
      <c r="F40" s="38"/>
      <c r="G40" s="38"/>
      <c r="H40" s="38"/>
      <c r="I40" s="25">
        <v>0</v>
      </c>
      <c r="J40" s="38"/>
      <c r="K40" s="38"/>
      <c r="L40" s="38"/>
      <c r="M40" s="38"/>
      <c r="N40" s="41">
        <v>0</v>
      </c>
      <c r="O40" s="42">
        <v>0</v>
      </c>
      <c r="P40" s="38"/>
      <c r="Q40" s="38"/>
      <c r="R40" s="38"/>
      <c r="S40" s="25">
        <v>0</v>
      </c>
      <c r="T40" s="43">
        <v>0</v>
      </c>
      <c r="U40" s="38"/>
      <c r="V40" s="38"/>
      <c r="W40" s="38"/>
      <c r="X40" s="41">
        <v>0</v>
      </c>
      <c r="Y40" s="42">
        <v>0</v>
      </c>
      <c r="Z40" s="38">
        <v>0</v>
      </c>
      <c r="AA40" s="38"/>
      <c r="AB40" s="38"/>
      <c r="AC40" s="25">
        <v>0</v>
      </c>
      <c r="AD40" s="43">
        <v>0</v>
      </c>
      <c r="AE40" s="38">
        <v>0</v>
      </c>
      <c r="AF40" s="38"/>
      <c r="AG40" s="38"/>
      <c r="AH40" s="41">
        <v>0</v>
      </c>
      <c r="AI40" s="42">
        <v>0</v>
      </c>
      <c r="AJ40" s="38">
        <v>0</v>
      </c>
      <c r="AK40" s="38"/>
      <c r="AL40" s="38"/>
      <c r="AM40" s="25">
        <v>0</v>
      </c>
      <c r="AN40" s="43">
        <v>0</v>
      </c>
      <c r="AO40" s="38">
        <v>0</v>
      </c>
      <c r="AP40" s="38"/>
      <c r="AQ40" s="38"/>
      <c r="AR40" s="41">
        <v>0</v>
      </c>
      <c r="AS40" s="42">
        <v>0</v>
      </c>
      <c r="AT40" s="38">
        <v>8704229.6100000031</v>
      </c>
      <c r="AU40" s="38">
        <v>-45304159.969011679</v>
      </c>
      <c r="AV40" s="38"/>
      <c r="AW40" s="25">
        <v>54008389.579011679</v>
      </c>
      <c r="AX40" s="43">
        <v>0</v>
      </c>
      <c r="AY40" s="38">
        <v>-28061.198057183276</v>
      </c>
      <c r="AZ40" s="38">
        <v>-131074</v>
      </c>
      <c r="BA40" s="38"/>
      <c r="BB40" s="41">
        <v>103012.80194281673</v>
      </c>
      <c r="BC40" s="42">
        <v>54008389.579011679</v>
      </c>
      <c r="BD40" s="38">
        <v>-13829256.90078878</v>
      </c>
      <c r="BE40" s="38"/>
      <c r="BF40" s="38"/>
      <c r="BG40" s="25">
        <v>40179132.678222895</v>
      </c>
      <c r="BH40" s="43">
        <v>103012.80194281673</v>
      </c>
      <c r="BI40" s="38">
        <v>-18717.852148954393</v>
      </c>
      <c r="BJ40" s="38"/>
      <c r="BK40" s="38">
        <v>-993537.3783982849</v>
      </c>
      <c r="BL40" s="41">
        <v>-909242.4286044226</v>
      </c>
      <c r="BM40" s="42">
        <v>40179132.678222895</v>
      </c>
      <c r="BN40" s="38">
        <v>-14888042.711739117</v>
      </c>
      <c r="BO40" s="38">
        <v>0</v>
      </c>
      <c r="BP40" s="38">
        <v>0</v>
      </c>
      <c r="BQ40" s="25">
        <v>25291089.966483779</v>
      </c>
      <c r="BR40" s="43">
        <v>-909242.4286044226</v>
      </c>
      <c r="BS40" s="38">
        <v>-91079.899395416491</v>
      </c>
      <c r="BT40" s="38">
        <v>0</v>
      </c>
      <c r="BU40" s="38">
        <v>0</v>
      </c>
      <c r="BV40" s="41">
        <v>-1000322.3279998391</v>
      </c>
      <c r="BW40" s="44">
        <v>0</v>
      </c>
      <c r="BX40" s="37">
        <v>0</v>
      </c>
      <c r="BY40" s="43">
        <v>25291089.966483779</v>
      </c>
      <c r="BZ40" s="45">
        <v>-1000322.3279998391</v>
      </c>
      <c r="CA40" s="37">
        <v>0</v>
      </c>
      <c r="CB40" s="37">
        <v>0</v>
      </c>
      <c r="CC40" s="46">
        <v>-1000322.3279998391</v>
      </c>
      <c r="CD40" s="73">
        <v>0</v>
      </c>
      <c r="CE40" s="47">
        <v>24290767.660000004</v>
      </c>
      <c r="CF40" s="48">
        <v>2.1516062319278717E-2</v>
      </c>
      <c r="CK40" s="58" t="s">
        <v>33</v>
      </c>
      <c r="CL40" s="62" t="b">
        <v>0</v>
      </c>
    </row>
    <row r="41" spans="1:90" s="33" customFormat="1" ht="17.25" thickBot="1" x14ac:dyDescent="0.25">
      <c r="A41" s="1">
        <v>15</v>
      </c>
      <c r="B41" s="17">
        <v>18</v>
      </c>
      <c r="C41" s="71" t="s">
        <v>34</v>
      </c>
      <c r="D41" s="72">
        <v>1595</v>
      </c>
      <c r="E41" s="64"/>
      <c r="F41" s="38"/>
      <c r="G41" s="38"/>
      <c r="H41" s="38"/>
      <c r="I41" s="25">
        <v>0</v>
      </c>
      <c r="J41" s="38"/>
      <c r="K41" s="38"/>
      <c r="L41" s="38"/>
      <c r="M41" s="38"/>
      <c r="N41" s="41">
        <v>0</v>
      </c>
      <c r="O41" s="42">
        <v>0</v>
      </c>
      <c r="P41" s="38"/>
      <c r="Q41" s="38"/>
      <c r="R41" s="38"/>
      <c r="S41" s="25">
        <v>0</v>
      </c>
      <c r="T41" s="43">
        <v>0</v>
      </c>
      <c r="U41" s="38"/>
      <c r="V41" s="38"/>
      <c r="W41" s="38"/>
      <c r="X41" s="41">
        <v>0</v>
      </c>
      <c r="Y41" s="42">
        <v>0</v>
      </c>
      <c r="Z41" s="38"/>
      <c r="AA41" s="38"/>
      <c r="AB41" s="38"/>
      <c r="AC41" s="25">
        <v>0</v>
      </c>
      <c r="AD41" s="43">
        <v>0</v>
      </c>
      <c r="AE41" s="38"/>
      <c r="AF41" s="38"/>
      <c r="AG41" s="38"/>
      <c r="AH41" s="41">
        <v>0</v>
      </c>
      <c r="AI41" s="42">
        <v>0</v>
      </c>
      <c r="AJ41" s="38"/>
      <c r="AK41" s="38"/>
      <c r="AL41" s="38"/>
      <c r="AM41" s="25">
        <v>0</v>
      </c>
      <c r="AN41" s="43">
        <v>0</v>
      </c>
      <c r="AO41" s="38"/>
      <c r="AP41" s="38"/>
      <c r="AQ41" s="38"/>
      <c r="AR41" s="41">
        <v>0</v>
      </c>
      <c r="AS41" s="42">
        <v>0</v>
      </c>
      <c r="AT41" s="38"/>
      <c r="AU41" s="38"/>
      <c r="AV41" s="38"/>
      <c r="AW41" s="25">
        <v>0</v>
      </c>
      <c r="AX41" s="43">
        <v>0</v>
      </c>
      <c r="AY41" s="38"/>
      <c r="AZ41" s="38"/>
      <c r="BA41" s="38"/>
      <c r="BB41" s="41">
        <v>0</v>
      </c>
      <c r="BC41" s="42">
        <v>0</v>
      </c>
      <c r="BD41" s="38">
        <v>2791740.0655779429</v>
      </c>
      <c r="BE41" s="38"/>
      <c r="BF41" s="38"/>
      <c r="BG41" s="25">
        <v>2791740.0655779429</v>
      </c>
      <c r="BH41" s="43">
        <v>0</v>
      </c>
      <c r="BI41" s="38">
        <v>142065.23060253935</v>
      </c>
      <c r="BJ41" s="38"/>
      <c r="BK41" s="38"/>
      <c r="BL41" s="41">
        <v>142065.23060253935</v>
      </c>
      <c r="BM41" s="42">
        <v>2791740.0655779429</v>
      </c>
      <c r="BN41" s="38">
        <v>-2695385.2867633472</v>
      </c>
      <c r="BO41" s="38">
        <v>0</v>
      </c>
      <c r="BP41" s="38">
        <v>0</v>
      </c>
      <c r="BQ41" s="25">
        <v>96354.778814595658</v>
      </c>
      <c r="BR41" s="43">
        <v>142065.23060253935</v>
      </c>
      <c r="BS41" s="38">
        <v>-35113.7316834636</v>
      </c>
      <c r="BT41" s="38">
        <v>0</v>
      </c>
      <c r="BU41" s="38">
        <v>0</v>
      </c>
      <c r="BV41" s="41">
        <v>106951.49891907575</v>
      </c>
      <c r="BW41" s="44">
        <v>0</v>
      </c>
      <c r="BX41" s="37">
        <v>0</v>
      </c>
      <c r="BY41" s="43">
        <v>96354.778814595658</v>
      </c>
      <c r="BZ41" s="45">
        <v>106951.49891907575</v>
      </c>
      <c r="CA41" s="37">
        <v>0</v>
      </c>
      <c r="CB41" s="37">
        <v>0</v>
      </c>
      <c r="CC41" s="46">
        <v>106951.49891907575</v>
      </c>
      <c r="CD41" s="73">
        <v>0</v>
      </c>
      <c r="CE41" s="47">
        <v>203307.55000000005</v>
      </c>
      <c r="CF41" s="48">
        <v>1.2722663286258467</v>
      </c>
      <c r="CK41" s="58"/>
      <c r="CL41" s="62" t="b">
        <v>0</v>
      </c>
    </row>
    <row r="42" spans="1:90" s="33" customFormat="1" ht="17.25" thickBot="1" x14ac:dyDescent="0.25">
      <c r="A42" s="1"/>
      <c r="B42" s="17"/>
      <c r="C42" s="71" t="s">
        <v>35</v>
      </c>
      <c r="D42" s="72">
        <v>1595</v>
      </c>
      <c r="E42" s="64"/>
      <c r="F42" s="38"/>
      <c r="G42" s="38"/>
      <c r="H42" s="38"/>
      <c r="I42" s="25"/>
      <c r="J42" s="38"/>
      <c r="K42" s="38"/>
      <c r="L42" s="38"/>
      <c r="M42" s="38"/>
      <c r="N42" s="41"/>
      <c r="O42" s="42"/>
      <c r="P42" s="38"/>
      <c r="Q42" s="38"/>
      <c r="R42" s="38"/>
      <c r="S42" s="25"/>
      <c r="T42" s="43"/>
      <c r="U42" s="38"/>
      <c r="V42" s="38"/>
      <c r="W42" s="38"/>
      <c r="X42" s="41"/>
      <c r="Y42" s="42"/>
      <c r="Z42" s="38"/>
      <c r="AA42" s="38"/>
      <c r="AB42" s="38"/>
      <c r="AC42" s="25"/>
      <c r="AD42" s="43"/>
      <c r="AE42" s="38"/>
      <c r="AF42" s="38"/>
      <c r="AG42" s="38"/>
      <c r="AH42" s="41"/>
      <c r="AI42" s="42"/>
      <c r="AJ42" s="38"/>
      <c r="AK42" s="38"/>
      <c r="AL42" s="38"/>
      <c r="AM42" s="25"/>
      <c r="AN42" s="43"/>
      <c r="AO42" s="38"/>
      <c r="AP42" s="38"/>
      <c r="AQ42" s="38"/>
      <c r="AR42" s="41"/>
      <c r="AS42" s="42"/>
      <c r="AT42" s="38"/>
      <c r="AU42" s="38"/>
      <c r="AV42" s="38"/>
      <c r="AW42" s="25"/>
      <c r="AX42" s="43"/>
      <c r="AY42" s="38"/>
      <c r="AZ42" s="38"/>
      <c r="BA42" s="38"/>
      <c r="BB42" s="41"/>
      <c r="BC42" s="42"/>
      <c r="BD42" s="38"/>
      <c r="BE42" s="38"/>
      <c r="BF42" s="38"/>
      <c r="BG42" s="25"/>
      <c r="BH42" s="43"/>
      <c r="BI42" s="38"/>
      <c r="BJ42" s="38"/>
      <c r="BK42" s="38"/>
      <c r="BL42" s="41"/>
      <c r="BM42" s="42">
        <v>0</v>
      </c>
      <c r="BN42" s="38">
        <v>-6348433.0299999993</v>
      </c>
      <c r="BO42" s="38">
        <v>0</v>
      </c>
      <c r="BP42" s="38">
        <v>0</v>
      </c>
      <c r="BQ42" s="25">
        <v>-6348433.0299999993</v>
      </c>
      <c r="BR42" s="43">
        <v>0</v>
      </c>
      <c r="BS42" s="38">
        <v>-711778.66334518814</v>
      </c>
      <c r="BT42" s="38">
        <v>0</v>
      </c>
      <c r="BU42" s="38">
        <v>0</v>
      </c>
      <c r="BV42" s="41">
        <v>-711778.66334518814</v>
      </c>
      <c r="BW42" s="44">
        <v>0</v>
      </c>
      <c r="BX42" s="37">
        <v>0</v>
      </c>
      <c r="BY42" s="43">
        <v>-6348433.0299999993</v>
      </c>
      <c r="BZ42" s="45">
        <v>-711778.66334518814</v>
      </c>
      <c r="CA42" s="37">
        <v>0</v>
      </c>
      <c r="CB42" s="37">
        <v>0</v>
      </c>
      <c r="CC42" s="46">
        <v>-711778.66334518814</v>
      </c>
      <c r="CD42" s="73">
        <v>0</v>
      </c>
      <c r="CE42" s="47">
        <v>-7060209.5700000003</v>
      </c>
      <c r="CF42" s="48">
        <v>2.1233451869338751</v>
      </c>
      <c r="CK42" s="58"/>
      <c r="CL42" s="62"/>
    </row>
    <row r="43" spans="1:90" s="83" customFormat="1" ht="15" thickBot="1" x14ac:dyDescent="0.25">
      <c r="A43" s="74"/>
      <c r="B43" s="17">
        <v>19</v>
      </c>
      <c r="C43" s="75" t="s">
        <v>36</v>
      </c>
      <c r="D43" s="76"/>
      <c r="E43" s="77"/>
      <c r="F43" s="78"/>
      <c r="G43" s="78"/>
      <c r="H43" s="78"/>
      <c r="I43" s="25"/>
      <c r="J43" s="78"/>
      <c r="K43" s="78"/>
      <c r="L43" s="78"/>
      <c r="M43" s="78"/>
      <c r="N43" s="41"/>
      <c r="O43" s="79"/>
      <c r="P43" s="78"/>
      <c r="Q43" s="78"/>
      <c r="R43" s="78"/>
      <c r="S43" s="25"/>
      <c r="T43" s="25"/>
      <c r="U43" s="78"/>
      <c r="V43" s="78"/>
      <c r="W43" s="78"/>
      <c r="X43" s="41"/>
      <c r="Y43" s="79"/>
      <c r="Z43" s="78"/>
      <c r="AA43" s="78"/>
      <c r="AB43" s="78"/>
      <c r="AC43" s="25"/>
      <c r="AD43" s="25"/>
      <c r="AE43" s="78"/>
      <c r="AF43" s="78"/>
      <c r="AG43" s="78"/>
      <c r="AH43" s="41"/>
      <c r="AI43" s="79"/>
      <c r="AJ43" s="78"/>
      <c r="AK43" s="78"/>
      <c r="AL43" s="78"/>
      <c r="AM43" s="25"/>
      <c r="AN43" s="25"/>
      <c r="AO43" s="78"/>
      <c r="AP43" s="78"/>
      <c r="AQ43" s="78"/>
      <c r="AR43" s="41"/>
      <c r="AS43" s="79"/>
      <c r="AT43" s="78"/>
      <c r="AU43" s="78"/>
      <c r="AV43" s="78"/>
      <c r="AW43" s="25"/>
      <c r="AX43" s="25"/>
      <c r="AY43" s="78"/>
      <c r="AZ43" s="78"/>
      <c r="BA43" s="78"/>
      <c r="BB43" s="41"/>
      <c r="BC43" s="79"/>
      <c r="BD43" s="78"/>
      <c r="BE43" s="78"/>
      <c r="BF43" s="78"/>
      <c r="BG43" s="25"/>
      <c r="BH43" s="25"/>
      <c r="BI43" s="78"/>
      <c r="BJ43" s="78"/>
      <c r="BK43" s="78"/>
      <c r="BL43" s="41"/>
      <c r="BM43" s="79"/>
      <c r="BN43" s="78"/>
      <c r="BO43" s="78"/>
      <c r="BP43" s="78"/>
      <c r="BQ43" s="25"/>
      <c r="BR43" s="25"/>
      <c r="BS43" s="78"/>
      <c r="BT43" s="78"/>
      <c r="BU43" s="78"/>
      <c r="BV43" s="41"/>
      <c r="BW43" s="77"/>
      <c r="BX43" s="78"/>
      <c r="BY43" s="25"/>
      <c r="BZ43" s="41"/>
      <c r="CA43" s="78"/>
      <c r="CB43" s="78"/>
      <c r="CC43" s="46"/>
      <c r="CD43" s="80"/>
      <c r="CE43" s="81"/>
      <c r="CF43" s="82"/>
      <c r="CL43" s="84"/>
    </row>
    <row r="44" spans="1:90" s="33" customFormat="1" ht="15" customHeight="1" x14ac:dyDescent="0.2">
      <c r="A44" s="1"/>
      <c r="B44" s="17">
        <v>20</v>
      </c>
      <c r="C44" s="34"/>
      <c r="D44" s="85"/>
      <c r="E44" s="79"/>
      <c r="F44" s="25"/>
      <c r="G44" s="25"/>
      <c r="H44" s="25"/>
      <c r="I44" s="25"/>
      <c r="J44" s="25"/>
      <c r="K44" s="25"/>
      <c r="L44" s="25"/>
      <c r="M44" s="25"/>
      <c r="N44" s="41"/>
      <c r="O44" s="79"/>
      <c r="P44" s="25"/>
      <c r="Q44" s="25"/>
      <c r="R44" s="25"/>
      <c r="S44" s="25"/>
      <c r="T44" s="25"/>
      <c r="U44" s="25"/>
      <c r="V44" s="25"/>
      <c r="W44" s="25"/>
      <c r="X44" s="41"/>
      <c r="Y44" s="79"/>
      <c r="Z44" s="25"/>
      <c r="AA44" s="25"/>
      <c r="AB44" s="25"/>
      <c r="AC44" s="25"/>
      <c r="AD44" s="25"/>
      <c r="AE44" s="25"/>
      <c r="AF44" s="25"/>
      <c r="AG44" s="25"/>
      <c r="AH44" s="41"/>
      <c r="AI44" s="79"/>
      <c r="AJ44" s="25"/>
      <c r="AK44" s="25"/>
      <c r="AL44" s="25"/>
      <c r="AM44" s="25"/>
      <c r="AN44" s="25"/>
      <c r="AO44" s="25"/>
      <c r="AP44" s="25"/>
      <c r="AQ44" s="25"/>
      <c r="AR44" s="41"/>
      <c r="AS44" s="79"/>
      <c r="AT44" s="25"/>
      <c r="AU44" s="25"/>
      <c r="AV44" s="25"/>
      <c r="AW44" s="25"/>
      <c r="AX44" s="25"/>
      <c r="AY44" s="25"/>
      <c r="AZ44" s="25"/>
      <c r="BA44" s="25"/>
      <c r="BB44" s="41"/>
      <c r="BC44" s="79"/>
      <c r="BD44" s="25"/>
      <c r="BE44" s="25"/>
      <c r="BF44" s="25"/>
      <c r="BG44" s="25"/>
      <c r="BH44" s="25"/>
      <c r="BI44" s="25"/>
      <c r="BJ44" s="25"/>
      <c r="BK44" s="25"/>
      <c r="BL44" s="41"/>
      <c r="BM44" s="79"/>
      <c r="BN44" s="25"/>
      <c r="BO44" s="25"/>
      <c r="BP44" s="25"/>
      <c r="BQ44" s="25"/>
      <c r="BR44" s="25"/>
      <c r="BS44" s="25"/>
      <c r="BT44" s="25"/>
      <c r="BU44" s="25"/>
      <c r="BV44" s="41"/>
      <c r="BW44" s="79"/>
      <c r="BX44" s="25"/>
      <c r="BY44" s="25"/>
      <c r="BZ44" s="41"/>
      <c r="CA44" s="29"/>
      <c r="CB44" s="29"/>
      <c r="CC44" s="86"/>
      <c r="CD44" s="30"/>
      <c r="CE44" s="31"/>
      <c r="CF44" s="48"/>
      <c r="CL44" s="62"/>
    </row>
    <row r="45" spans="1:90" s="89" customFormat="1" ht="15" x14ac:dyDescent="0.25">
      <c r="A45" s="87"/>
      <c r="B45" s="87"/>
      <c r="C45" s="88" t="s">
        <v>37</v>
      </c>
      <c r="D45" s="85"/>
      <c r="E45" s="25">
        <v>0</v>
      </c>
      <c r="F45" s="25">
        <v>0</v>
      </c>
      <c r="G45" s="25">
        <v>0</v>
      </c>
      <c r="H45" s="25">
        <v>0</v>
      </c>
      <c r="I45" s="25">
        <v>0</v>
      </c>
      <c r="J45" s="25">
        <v>0</v>
      </c>
      <c r="K45" s="25">
        <v>0</v>
      </c>
      <c r="L45" s="25">
        <v>0</v>
      </c>
      <c r="M45" s="25">
        <v>0</v>
      </c>
      <c r="N45" s="41">
        <v>0</v>
      </c>
      <c r="O45" s="25">
        <v>0</v>
      </c>
      <c r="P45" s="25">
        <v>0</v>
      </c>
      <c r="Q45" s="25">
        <v>0</v>
      </c>
      <c r="R45" s="25">
        <v>0</v>
      </c>
      <c r="S45" s="25">
        <v>0</v>
      </c>
      <c r="T45" s="25">
        <v>0</v>
      </c>
      <c r="U45" s="25">
        <v>0</v>
      </c>
      <c r="V45" s="25">
        <v>0</v>
      </c>
      <c r="W45" s="25">
        <v>0</v>
      </c>
      <c r="X45" s="25">
        <v>0</v>
      </c>
      <c r="Y45" s="25">
        <v>0</v>
      </c>
      <c r="Z45" s="25">
        <v>50361255.065643169</v>
      </c>
      <c r="AA45" s="25">
        <v>0</v>
      </c>
      <c r="AB45" s="25">
        <v>0</v>
      </c>
      <c r="AC45" s="25">
        <v>50361255.065643169</v>
      </c>
      <c r="AD45" s="25">
        <v>0</v>
      </c>
      <c r="AE45" s="25">
        <v>2328274.6676318459</v>
      </c>
      <c r="AF45" s="25">
        <v>0</v>
      </c>
      <c r="AG45" s="25">
        <v>0</v>
      </c>
      <c r="AH45" s="41">
        <v>2328274.6676318459</v>
      </c>
      <c r="AI45" s="25">
        <v>50361255.065643169</v>
      </c>
      <c r="AJ45" s="25">
        <v>-27239665.046978436</v>
      </c>
      <c r="AK45" s="25">
        <v>0</v>
      </c>
      <c r="AL45" s="25">
        <v>0</v>
      </c>
      <c r="AM45" s="25">
        <v>23121590.018664736</v>
      </c>
      <c r="AN45" s="25">
        <v>2328274.6676318459</v>
      </c>
      <c r="AO45" s="25">
        <v>664325.7993741018</v>
      </c>
      <c r="AP45" s="25">
        <v>0</v>
      </c>
      <c r="AQ45" s="25">
        <v>0</v>
      </c>
      <c r="AR45" s="41">
        <v>2992600.4670059471</v>
      </c>
      <c r="AS45" s="25">
        <v>23121590.018664736</v>
      </c>
      <c r="AT45" s="25">
        <v>-80416753.419395447</v>
      </c>
      <c r="AU45" s="25">
        <v>-45859045.015760496</v>
      </c>
      <c r="AV45" s="25">
        <v>0</v>
      </c>
      <c r="AW45" s="25">
        <v>-11436118.38497021</v>
      </c>
      <c r="AX45" s="25">
        <v>2992600.4670059471</v>
      </c>
      <c r="AY45" s="25">
        <v>-65467.815569768871</v>
      </c>
      <c r="AZ45" s="25">
        <v>819095.93847248529</v>
      </c>
      <c r="BA45" s="25">
        <v>0</v>
      </c>
      <c r="BB45" s="41">
        <v>2108036.7129636933</v>
      </c>
      <c r="BC45" s="25">
        <v>-11436118.38497021</v>
      </c>
      <c r="BD45" s="25">
        <v>34580525.619046234</v>
      </c>
      <c r="BE45" s="25">
        <v>23676474.286859483</v>
      </c>
      <c r="BF45" s="25">
        <v>0</v>
      </c>
      <c r="BG45" s="25">
        <v>-532067.05278346315</v>
      </c>
      <c r="BH45" s="25">
        <v>2108036.7129636933</v>
      </c>
      <c r="BI45" s="25">
        <v>-600682.55819737434</v>
      </c>
      <c r="BJ45" s="25">
        <v>2182727.3131299461</v>
      </c>
      <c r="BK45" s="25">
        <v>-993537.3783982849</v>
      </c>
      <c r="BL45" s="41">
        <v>-1668910.536761913</v>
      </c>
      <c r="BM45" s="25">
        <v>-532067.05278346315</v>
      </c>
      <c r="BN45" s="25">
        <v>-32134222.296873912</v>
      </c>
      <c r="BO45" s="25">
        <v>-89120984.723830968</v>
      </c>
      <c r="BP45" s="25">
        <v>-50366169.329999998</v>
      </c>
      <c r="BQ45" s="25">
        <v>6088526.0441735983</v>
      </c>
      <c r="BR45" s="25">
        <v>-1668910.536761913</v>
      </c>
      <c r="BS45" s="25">
        <v>-718750.57404575194</v>
      </c>
      <c r="BT45" s="25">
        <v>-1225388</v>
      </c>
      <c r="BU45" s="25">
        <v>-127587</v>
      </c>
      <c r="BV45" s="41">
        <v>-1289860.1108076647</v>
      </c>
      <c r="BW45" s="25">
        <v>-4748126.9400000004</v>
      </c>
      <c r="BX45" s="25">
        <v>108829</v>
      </c>
      <c r="BY45" s="25">
        <v>10836652.984173598</v>
      </c>
      <c r="BZ45" s="41">
        <v>-1398689.1108076647</v>
      </c>
      <c r="CA45" s="25">
        <v>-186940.66092753713</v>
      </c>
      <c r="CB45" s="25">
        <v>-30214.717952482257</v>
      </c>
      <c r="CC45" s="25">
        <v>-1615844.4896876847</v>
      </c>
      <c r="CD45" s="41">
        <f>SUM(CD24:CD42)</f>
        <v>-8212965.3065342978</v>
      </c>
      <c r="CE45" s="93">
        <v>4798756.5300000012</v>
      </c>
      <c r="CF45" s="93">
        <v>90.596634064451791</v>
      </c>
      <c r="CL45" s="90"/>
    </row>
    <row r="46" spans="1:90" s="89" customFormat="1" ht="15" x14ac:dyDescent="0.25">
      <c r="A46" s="87"/>
      <c r="B46" s="87"/>
      <c r="C46" s="88" t="s">
        <v>38</v>
      </c>
      <c r="D46" s="91"/>
      <c r="E46" s="79">
        <v>0</v>
      </c>
      <c r="F46" s="25">
        <v>0</v>
      </c>
      <c r="G46" s="25">
        <v>0</v>
      </c>
      <c r="H46" s="25">
        <v>0</v>
      </c>
      <c r="I46" s="25">
        <v>0</v>
      </c>
      <c r="J46" s="25">
        <v>0</v>
      </c>
      <c r="K46" s="25">
        <v>0</v>
      </c>
      <c r="L46" s="25">
        <v>0</v>
      </c>
      <c r="M46" s="25">
        <v>0</v>
      </c>
      <c r="N46" s="41">
        <v>0</v>
      </c>
      <c r="O46" s="79">
        <v>0</v>
      </c>
      <c r="P46" s="25">
        <v>0</v>
      </c>
      <c r="Q46" s="25">
        <v>0</v>
      </c>
      <c r="R46" s="25">
        <v>0</v>
      </c>
      <c r="S46" s="25">
        <v>0</v>
      </c>
      <c r="T46" s="25">
        <v>0</v>
      </c>
      <c r="U46" s="25">
        <v>0</v>
      </c>
      <c r="V46" s="25">
        <v>0</v>
      </c>
      <c r="W46" s="25">
        <v>0</v>
      </c>
      <c r="X46" s="41">
        <v>0</v>
      </c>
      <c r="Y46" s="79">
        <v>0</v>
      </c>
      <c r="Z46" s="25">
        <v>-35296555.644356839</v>
      </c>
      <c r="AA46" s="25">
        <v>0</v>
      </c>
      <c r="AB46" s="25">
        <v>0</v>
      </c>
      <c r="AC46" s="25">
        <v>-35296555.644356839</v>
      </c>
      <c r="AD46" s="25">
        <v>0</v>
      </c>
      <c r="AE46" s="25">
        <v>-305031.86662999028</v>
      </c>
      <c r="AF46" s="25">
        <v>0</v>
      </c>
      <c r="AG46" s="25">
        <v>0</v>
      </c>
      <c r="AH46" s="41">
        <v>-305031.86662999028</v>
      </c>
      <c r="AI46" s="79">
        <v>-35296555.644356839</v>
      </c>
      <c r="AJ46" s="25">
        <v>-35950470.33885958</v>
      </c>
      <c r="AK46" s="25">
        <v>0</v>
      </c>
      <c r="AL46" s="25">
        <v>0</v>
      </c>
      <c r="AM46" s="25">
        <v>-71247025.98321642</v>
      </c>
      <c r="AN46" s="25">
        <v>-305031.86662999028</v>
      </c>
      <c r="AO46" s="25">
        <v>-513547.49540051201</v>
      </c>
      <c r="AP46" s="25">
        <v>0</v>
      </c>
      <c r="AQ46" s="25">
        <v>0</v>
      </c>
      <c r="AR46" s="41">
        <v>-818579.36203050287</v>
      </c>
      <c r="AS46" s="79">
        <v>-71247025.98321642</v>
      </c>
      <c r="AT46" s="25">
        <v>-66328335.605321705</v>
      </c>
      <c r="AU46" s="25">
        <v>-45859045.015760496</v>
      </c>
      <c r="AV46" s="25">
        <v>-804747.00000005774</v>
      </c>
      <c r="AW46" s="25">
        <v>-92521063.572777689</v>
      </c>
      <c r="AX46" s="25">
        <v>-818579.36203050287</v>
      </c>
      <c r="AY46" s="25">
        <v>-1197000.4662709681</v>
      </c>
      <c r="AZ46" s="25">
        <v>819095.93847248529</v>
      </c>
      <c r="BA46" s="25">
        <v>0</v>
      </c>
      <c r="BB46" s="41">
        <v>-2834675.7667739554</v>
      </c>
      <c r="BC46" s="79">
        <v>-92521063.572777689</v>
      </c>
      <c r="BD46" s="25">
        <v>-22339668.254477091</v>
      </c>
      <c r="BE46" s="25">
        <v>-70692141.303513452</v>
      </c>
      <c r="BF46" s="25">
        <v>0</v>
      </c>
      <c r="BG46" s="25">
        <v>-44168590.52374132</v>
      </c>
      <c r="BH46" s="25">
        <v>-2834675.7667739554</v>
      </c>
      <c r="BI46" s="25">
        <v>-874740.01455699932</v>
      </c>
      <c r="BJ46" s="25">
        <v>-2629876.9096754366</v>
      </c>
      <c r="BK46" s="25">
        <v>-993537.3783982849</v>
      </c>
      <c r="BL46" s="41">
        <v>-2073076.2500538039</v>
      </c>
      <c r="BM46" s="79">
        <v>-44168590.52374132</v>
      </c>
      <c r="BN46" s="25">
        <v>-8235698.0333506241</v>
      </c>
      <c r="BO46" s="25">
        <v>-75837313.449757278</v>
      </c>
      <c r="BP46" s="25">
        <v>0</v>
      </c>
      <c r="BQ46" s="25">
        <v>23433024.892665334</v>
      </c>
      <c r="BR46" s="25">
        <v>-2073076.2500538039</v>
      </c>
      <c r="BS46" s="25">
        <v>-993140.36614619882</v>
      </c>
      <c r="BT46" s="25">
        <v>-1282599</v>
      </c>
      <c r="BU46" s="25">
        <v>0</v>
      </c>
      <c r="BV46" s="41">
        <v>-1783617.6162000024</v>
      </c>
      <c r="BW46" s="79">
        <v>-11302151.48</v>
      </c>
      <c r="BX46" s="25">
        <v>-232609</v>
      </c>
      <c r="BY46" s="25">
        <v>34735176.372665331</v>
      </c>
      <c r="BZ46" s="41">
        <v>-1551008.6162000024</v>
      </c>
      <c r="CA46" s="25">
        <v>350178.67181596207</v>
      </c>
      <c r="CB46" s="25">
        <v>56616.586858850962</v>
      </c>
      <c r="CC46" s="25">
        <v>-1144213.3575251901</v>
      </c>
      <c r="CD46" s="92">
        <f>SUM(CD24:CD31)</f>
        <v>16157189.21411993</v>
      </c>
      <c r="CE46" s="93">
        <v>21649497.510000002</v>
      </c>
      <c r="CF46" s="41">
        <v>90.233534671366215</v>
      </c>
      <c r="CL46" s="90"/>
    </row>
    <row r="47" spans="1:90" s="89" customFormat="1" ht="15.75" thickBot="1" x14ac:dyDescent="0.3">
      <c r="A47" s="87"/>
      <c r="B47" s="87"/>
      <c r="C47" s="94" t="str">
        <f>C32</f>
        <v>RSVA - Global Adjustment 12</v>
      </c>
      <c r="D47" s="95">
        <v>1589</v>
      </c>
      <c r="E47" s="79">
        <v>0</v>
      </c>
      <c r="F47" s="25">
        <v>0</v>
      </c>
      <c r="G47" s="25">
        <v>0</v>
      </c>
      <c r="H47" s="25">
        <v>0</v>
      </c>
      <c r="I47" s="25">
        <v>0</v>
      </c>
      <c r="J47" s="25">
        <v>0</v>
      </c>
      <c r="K47" s="25">
        <v>0</v>
      </c>
      <c r="L47" s="25">
        <v>0</v>
      </c>
      <c r="M47" s="25">
        <v>0</v>
      </c>
      <c r="N47" s="41">
        <v>0</v>
      </c>
      <c r="O47" s="79">
        <v>0</v>
      </c>
      <c r="P47" s="25">
        <v>0</v>
      </c>
      <c r="Q47" s="25">
        <v>0</v>
      </c>
      <c r="R47" s="25">
        <v>0</v>
      </c>
      <c r="S47" s="25">
        <v>0</v>
      </c>
      <c r="T47" s="25">
        <v>0</v>
      </c>
      <c r="U47" s="25">
        <v>0</v>
      </c>
      <c r="V47" s="25">
        <v>0</v>
      </c>
      <c r="W47" s="25">
        <v>0</v>
      </c>
      <c r="X47" s="41">
        <v>0</v>
      </c>
      <c r="Y47" s="79">
        <v>0</v>
      </c>
      <c r="Z47" s="25">
        <v>85657810.710000008</v>
      </c>
      <c r="AA47" s="25">
        <v>0</v>
      </c>
      <c r="AB47" s="25">
        <v>0</v>
      </c>
      <c r="AC47" s="25">
        <v>85657810.710000008</v>
      </c>
      <c r="AD47" s="25">
        <v>0</v>
      </c>
      <c r="AE47" s="25">
        <v>2633306.5342618362</v>
      </c>
      <c r="AF47" s="25">
        <v>0</v>
      </c>
      <c r="AG47" s="25">
        <v>0</v>
      </c>
      <c r="AH47" s="41">
        <v>2633306.5342618362</v>
      </c>
      <c r="AI47" s="79">
        <v>85657810.710000008</v>
      </c>
      <c r="AJ47" s="25">
        <v>8710805.291881144</v>
      </c>
      <c r="AK47" s="25">
        <v>0</v>
      </c>
      <c r="AL47" s="25">
        <v>0</v>
      </c>
      <c r="AM47" s="25">
        <v>94368616.001881152</v>
      </c>
      <c r="AN47" s="25">
        <v>2633306.5342618362</v>
      </c>
      <c r="AO47" s="25">
        <v>1177873.2947746138</v>
      </c>
      <c r="AP47" s="25">
        <v>0</v>
      </c>
      <c r="AQ47" s="25">
        <v>0</v>
      </c>
      <c r="AR47" s="41">
        <v>3811179.82903645</v>
      </c>
      <c r="AS47" s="79">
        <v>94368616.001881152</v>
      </c>
      <c r="AT47" s="25">
        <v>-14088417.814073741</v>
      </c>
      <c r="AU47" s="25">
        <v>0</v>
      </c>
      <c r="AV47" s="25">
        <v>804747.00000005774</v>
      </c>
      <c r="AW47" s="25">
        <v>81084945.187807471</v>
      </c>
      <c r="AX47" s="25">
        <v>3811179.82903645</v>
      </c>
      <c r="AY47" s="25">
        <v>1131532.6507011992</v>
      </c>
      <c r="AZ47" s="25">
        <v>0</v>
      </c>
      <c r="BA47" s="25">
        <v>0</v>
      </c>
      <c r="BB47" s="41">
        <v>4942712.4797376487</v>
      </c>
      <c r="BC47" s="79">
        <v>81084945.187807471</v>
      </c>
      <c r="BD47" s="25">
        <v>56920193.873523325</v>
      </c>
      <c r="BE47" s="25">
        <v>94368615.590372935</v>
      </c>
      <c r="BF47" s="25">
        <v>0</v>
      </c>
      <c r="BG47" s="25">
        <v>43636523.47095786</v>
      </c>
      <c r="BH47" s="25">
        <v>4942712.4797376487</v>
      </c>
      <c r="BI47" s="25">
        <v>274057.45635962492</v>
      </c>
      <c r="BJ47" s="25">
        <v>4812604.2228053827</v>
      </c>
      <c r="BK47" s="25">
        <v>0</v>
      </c>
      <c r="BL47" s="41">
        <v>404165.71329189092</v>
      </c>
      <c r="BM47" s="79">
        <v>43636523.47095786</v>
      </c>
      <c r="BN47" s="25">
        <v>-23898524.263523288</v>
      </c>
      <c r="BO47" s="25">
        <v>-13283671.27407369</v>
      </c>
      <c r="BP47" s="25">
        <v>-50366169.329999998</v>
      </c>
      <c r="BQ47" s="25">
        <v>-17344498.848491736</v>
      </c>
      <c r="BR47" s="25">
        <v>404165.71329189092</v>
      </c>
      <c r="BS47" s="25">
        <v>274389.79210044688</v>
      </c>
      <c r="BT47" s="25">
        <v>57211</v>
      </c>
      <c r="BU47" s="25">
        <v>-127587</v>
      </c>
      <c r="BV47" s="41">
        <v>493757.5053923378</v>
      </c>
      <c r="BW47" s="79">
        <v>6554024.54</v>
      </c>
      <c r="BX47" s="25">
        <v>341438</v>
      </c>
      <c r="BY47" s="25">
        <v>-23898523.388491735</v>
      </c>
      <c r="BZ47" s="41">
        <v>152319.5053923378</v>
      </c>
      <c r="CA47" s="25">
        <v>-537119.3327434992</v>
      </c>
      <c r="CB47" s="25">
        <v>-86831.304811333219</v>
      </c>
      <c r="CC47" s="25">
        <v>-471631.13216249458</v>
      </c>
      <c r="CD47" s="96">
        <f>SUM(CD45-CD46)</f>
        <v>-24370154.520654228</v>
      </c>
      <c r="CE47" s="93">
        <v>-16850740.98</v>
      </c>
      <c r="CF47" s="41">
        <v>0.36309939622879028</v>
      </c>
      <c r="CL47" s="90"/>
    </row>
    <row r="48" spans="1:90" s="33" customFormat="1" ht="15" thickBot="1" x14ac:dyDescent="0.25">
      <c r="A48" s="1"/>
      <c r="B48" s="1"/>
      <c r="C48" s="97"/>
      <c r="D48" s="98"/>
      <c r="E48" s="99"/>
      <c r="F48" s="100"/>
      <c r="G48" s="100"/>
      <c r="H48" s="100"/>
      <c r="I48" s="100"/>
      <c r="J48" s="100"/>
      <c r="K48" s="100"/>
      <c r="L48" s="100"/>
      <c r="M48" s="100"/>
      <c r="N48" s="100"/>
      <c r="O48" s="99"/>
      <c r="P48" s="100"/>
      <c r="Q48" s="100"/>
      <c r="R48" s="100"/>
      <c r="S48" s="100"/>
      <c r="T48" s="100"/>
      <c r="U48" s="100"/>
      <c r="V48" s="100"/>
      <c r="W48" s="100"/>
      <c r="X48" s="100"/>
      <c r="Y48" s="99"/>
      <c r="Z48" s="100"/>
      <c r="AA48" s="100"/>
      <c r="AB48" s="100"/>
      <c r="AC48" s="100"/>
      <c r="AD48" s="100"/>
      <c r="AE48" s="100"/>
      <c r="AF48" s="100"/>
      <c r="AG48" s="100"/>
      <c r="AH48" s="100"/>
      <c r="AI48" s="99"/>
      <c r="AJ48" s="100"/>
      <c r="AK48" s="100"/>
      <c r="AL48" s="100"/>
      <c r="AM48" s="100"/>
      <c r="AN48" s="100"/>
      <c r="AO48" s="100"/>
      <c r="AP48" s="100"/>
      <c r="AQ48" s="100"/>
      <c r="AR48" s="100"/>
      <c r="AS48" s="99"/>
      <c r="AT48" s="100"/>
      <c r="AU48" s="100"/>
      <c r="AV48" s="100"/>
      <c r="AW48" s="100"/>
      <c r="AX48" s="100"/>
      <c r="AY48" s="100"/>
      <c r="AZ48" s="100"/>
      <c r="BA48" s="100"/>
      <c r="BB48" s="100"/>
      <c r="BC48" s="99"/>
      <c r="BD48" s="100"/>
      <c r="BE48" s="100"/>
      <c r="BF48" s="100"/>
      <c r="BG48" s="100"/>
      <c r="BH48" s="100"/>
      <c r="BI48" s="100"/>
      <c r="BJ48" s="100"/>
      <c r="BK48" s="100"/>
      <c r="BL48" s="100"/>
      <c r="BM48" s="99"/>
      <c r="BN48" s="100"/>
      <c r="BO48" s="100"/>
      <c r="BP48" s="100"/>
      <c r="BQ48" s="100"/>
      <c r="BR48" s="100"/>
      <c r="BS48" s="100"/>
      <c r="BT48" s="100"/>
      <c r="BU48" s="100"/>
      <c r="BV48" s="100"/>
      <c r="BW48" s="99"/>
      <c r="BX48" s="100"/>
      <c r="BY48" s="100"/>
      <c r="BZ48" s="100"/>
      <c r="CA48" s="99"/>
      <c r="CB48" s="100"/>
      <c r="CC48" s="100"/>
      <c r="CD48" s="101"/>
      <c r="CE48" s="100"/>
      <c r="CF48" s="102"/>
      <c r="CL48" s="62"/>
    </row>
    <row r="50" spans="1:93" x14ac:dyDescent="0.2">
      <c r="BY50" s="8"/>
      <c r="BZ50" s="8"/>
      <c r="CA50" s="8"/>
      <c r="CB50" s="8"/>
      <c r="CC50" s="8"/>
      <c r="CD50" s="8"/>
      <c r="CE50" s="8"/>
      <c r="CF50" s="8"/>
    </row>
    <row r="51" spans="1:93" ht="30.75" customHeight="1" x14ac:dyDescent="0.2">
      <c r="B51" s="103"/>
      <c r="C51" s="804" t="s">
        <v>39</v>
      </c>
      <c r="D51" s="804"/>
      <c r="E51" s="804"/>
      <c r="F51" s="804"/>
      <c r="G51" s="104"/>
      <c r="H51" s="104"/>
      <c r="I51" s="104"/>
      <c r="BY51" s="8"/>
      <c r="BZ51" s="8"/>
      <c r="CA51" s="8"/>
      <c r="CB51" s="8"/>
      <c r="CC51" s="8"/>
      <c r="CD51" s="8"/>
      <c r="CE51" s="8"/>
      <c r="CF51" s="8"/>
    </row>
    <row r="52" spans="1:93" ht="29.25" customHeight="1" x14ac:dyDescent="0.2">
      <c r="A52" s="105"/>
      <c r="B52" s="106"/>
      <c r="C52" s="819" t="s">
        <v>742</v>
      </c>
      <c r="D52" s="819"/>
      <c r="E52" s="780"/>
      <c r="F52" s="780"/>
      <c r="G52" s="780"/>
      <c r="H52" s="780"/>
      <c r="I52" s="107"/>
      <c r="L52" s="92"/>
      <c r="M52" s="92"/>
      <c r="V52" s="92"/>
      <c r="W52" s="92"/>
      <c r="AF52" s="92"/>
      <c r="AG52" s="92"/>
      <c r="AP52" s="92"/>
      <c r="AQ52" s="92"/>
      <c r="AZ52" s="92"/>
      <c r="BA52" s="92"/>
      <c r="BJ52" s="92"/>
      <c r="BK52" s="92"/>
      <c r="BW52" s="92"/>
      <c r="BX52" s="92"/>
      <c r="BY52" s="92"/>
      <c r="BZ52" s="108"/>
      <c r="CA52" s="805"/>
      <c r="CB52" s="806"/>
      <c r="CC52" s="806"/>
      <c r="CD52" s="806"/>
      <c r="CE52" s="8"/>
      <c r="CF52" s="8"/>
    </row>
    <row r="53" spans="1:93" ht="38.25" customHeight="1" x14ac:dyDescent="0.2">
      <c r="A53" s="105"/>
      <c r="B53" s="784">
        <v>1</v>
      </c>
      <c r="C53" s="791" t="s">
        <v>743</v>
      </c>
      <c r="D53" s="791"/>
      <c r="E53" s="107"/>
      <c r="F53" s="107"/>
      <c r="G53" s="107"/>
      <c r="H53" s="107"/>
      <c r="I53" s="107"/>
      <c r="L53" s="92"/>
      <c r="M53" s="92"/>
      <c r="V53" s="92"/>
      <c r="W53" s="92"/>
      <c r="AF53" s="92"/>
      <c r="AG53" s="92"/>
      <c r="AP53" s="92"/>
      <c r="AQ53" s="92"/>
      <c r="AZ53" s="92"/>
      <c r="BA53" s="92"/>
      <c r="BJ53" s="92"/>
      <c r="BK53" s="92"/>
      <c r="BW53" s="92"/>
      <c r="BX53" s="92"/>
      <c r="BY53" s="92"/>
      <c r="BZ53" s="92"/>
      <c r="CA53" s="806"/>
      <c r="CB53" s="806"/>
      <c r="CC53" s="806"/>
      <c r="CD53" s="806"/>
      <c r="CE53" s="8"/>
      <c r="CF53" s="8"/>
    </row>
    <row r="54" spans="1:93" s="2" customFormat="1" ht="17.25" x14ac:dyDescent="0.2">
      <c r="A54" s="105"/>
      <c r="B54" s="784">
        <v>2</v>
      </c>
      <c r="C54" s="793" t="s">
        <v>744</v>
      </c>
      <c r="D54" s="793"/>
      <c r="E54" s="109"/>
      <c r="F54" s="107"/>
      <c r="G54" s="107"/>
      <c r="H54" s="107"/>
      <c r="I54" s="107"/>
      <c r="L54" s="92"/>
      <c r="M54" s="92"/>
      <c r="V54" s="92"/>
      <c r="W54" s="92"/>
      <c r="AF54" s="92"/>
      <c r="AG54" s="92"/>
      <c r="AP54" s="92"/>
      <c r="AQ54" s="92"/>
      <c r="AZ54" s="92"/>
      <c r="BA54" s="92"/>
      <c r="BJ54" s="92"/>
      <c r="BK54" s="92"/>
      <c r="BM54" s="8"/>
      <c r="BN54" s="8"/>
      <c r="BO54" s="8"/>
      <c r="BP54" s="8"/>
      <c r="BQ54" s="8"/>
      <c r="BR54" s="8"/>
      <c r="BS54" s="8"/>
      <c r="BT54" s="8"/>
      <c r="BU54" s="8"/>
      <c r="BV54" s="8"/>
      <c r="BW54" s="92"/>
      <c r="BX54" s="92"/>
      <c r="BY54" s="92"/>
      <c r="BZ54" s="8"/>
      <c r="CA54" s="806"/>
      <c r="CB54" s="806"/>
      <c r="CC54" s="806"/>
      <c r="CD54" s="806"/>
      <c r="CE54" s="8"/>
      <c r="CF54" s="8"/>
      <c r="CG54" s="1"/>
      <c r="CH54" s="1"/>
      <c r="CI54" s="1"/>
      <c r="CJ54" s="1"/>
      <c r="CK54" s="1"/>
      <c r="CL54" s="1"/>
      <c r="CM54" s="1"/>
      <c r="CN54" s="1"/>
      <c r="CO54" s="1"/>
    </row>
    <row r="55" spans="1:93" s="2" customFormat="1" ht="17.25" x14ac:dyDescent="0.2">
      <c r="A55" s="105"/>
      <c r="B55" s="784">
        <v>3</v>
      </c>
      <c r="C55" s="793" t="s">
        <v>745</v>
      </c>
      <c r="D55" s="793"/>
      <c r="E55" s="780"/>
      <c r="F55" s="780"/>
      <c r="G55" s="780"/>
      <c r="H55" s="780"/>
      <c r="I55" s="780"/>
      <c r="L55" s="92"/>
      <c r="M55" s="92"/>
      <c r="V55" s="92"/>
      <c r="W55" s="92"/>
      <c r="AF55" s="92"/>
      <c r="AG55" s="92"/>
      <c r="AP55" s="92"/>
      <c r="AQ55" s="92"/>
      <c r="AZ55" s="92"/>
      <c r="BA55" s="92"/>
      <c r="BJ55" s="92"/>
      <c r="BK55" s="92"/>
      <c r="BM55" s="8"/>
      <c r="BN55" s="8"/>
      <c r="BO55" s="8"/>
      <c r="BP55" s="8"/>
      <c r="BQ55" s="8"/>
      <c r="BR55" s="8"/>
      <c r="BS55" s="8"/>
      <c r="BT55" s="8"/>
      <c r="BU55" s="8"/>
      <c r="BV55" s="8"/>
      <c r="BW55" s="92"/>
      <c r="BX55" s="92"/>
      <c r="BY55" s="92"/>
      <c r="BZ55" s="92"/>
      <c r="CA55" s="806"/>
      <c r="CB55" s="806"/>
      <c r="CC55" s="806"/>
      <c r="CD55" s="806"/>
      <c r="CE55" s="8"/>
      <c r="CF55" s="8"/>
      <c r="CG55" s="1"/>
      <c r="CH55" s="1"/>
      <c r="CI55" s="1"/>
      <c r="CJ55" s="1"/>
      <c r="CK55" s="1"/>
      <c r="CL55" s="1"/>
      <c r="CM55" s="1"/>
      <c r="CN55" s="1"/>
      <c r="CO55" s="1"/>
    </row>
    <row r="56" spans="1:93" s="2" customFormat="1" ht="33" customHeight="1" x14ac:dyDescent="0.2">
      <c r="A56" s="105"/>
      <c r="B56" s="784"/>
      <c r="C56" s="793" t="s">
        <v>746</v>
      </c>
      <c r="D56" s="793"/>
      <c r="E56" s="780"/>
      <c r="F56" s="780"/>
      <c r="G56" s="780"/>
      <c r="H56" s="780"/>
      <c r="I56" s="780"/>
      <c r="BM56" s="8"/>
      <c r="BN56" s="8"/>
      <c r="BO56" s="8"/>
      <c r="BP56" s="8"/>
      <c r="BQ56" s="8"/>
      <c r="BR56" s="8"/>
      <c r="BS56" s="8"/>
      <c r="BT56" s="8"/>
      <c r="BU56" s="8"/>
      <c r="BV56" s="8"/>
      <c r="BY56" s="8"/>
      <c r="BZ56" s="8"/>
      <c r="CA56" s="110"/>
      <c r="CB56" s="110"/>
      <c r="CC56" s="110"/>
      <c r="CD56" s="110"/>
      <c r="CE56" s="8"/>
      <c r="CF56" s="8"/>
      <c r="CG56" s="1"/>
      <c r="CH56" s="1"/>
      <c r="CI56" s="1"/>
      <c r="CJ56" s="1"/>
      <c r="CK56" s="1"/>
      <c r="CL56" s="1"/>
      <c r="CM56" s="1"/>
      <c r="CN56" s="1"/>
      <c r="CO56" s="1"/>
    </row>
    <row r="57" spans="1:93" s="2" customFormat="1" ht="66.75" customHeight="1" x14ac:dyDescent="0.2">
      <c r="A57" s="105"/>
      <c r="B57" s="784">
        <v>4</v>
      </c>
      <c r="C57" s="792" t="s">
        <v>759</v>
      </c>
      <c r="D57" s="792"/>
      <c r="E57" s="781"/>
      <c r="F57" s="781"/>
      <c r="G57" s="781"/>
      <c r="H57" s="781"/>
      <c r="I57" s="781"/>
      <c r="BM57" s="8"/>
      <c r="BN57" s="8"/>
      <c r="BO57" s="8"/>
      <c r="BP57" s="8"/>
      <c r="BQ57" s="8"/>
      <c r="BR57" s="8"/>
      <c r="BS57" s="8"/>
      <c r="BT57" s="8"/>
      <c r="BU57" s="8"/>
      <c r="BV57" s="8"/>
      <c r="BY57" s="8"/>
      <c r="BZ57" s="8"/>
      <c r="CA57" s="8"/>
      <c r="CB57" s="8"/>
      <c r="CC57" s="8"/>
      <c r="CD57" s="8"/>
      <c r="CE57" s="8"/>
      <c r="CF57" s="8"/>
      <c r="CG57" s="1"/>
      <c r="CH57" s="1"/>
      <c r="CI57" s="1"/>
      <c r="CJ57" s="1"/>
      <c r="CK57" s="1"/>
      <c r="CL57" s="1"/>
      <c r="CM57" s="1"/>
      <c r="CN57" s="1"/>
      <c r="CO57" s="1"/>
    </row>
    <row r="58" spans="1:93" s="2" customFormat="1" ht="27" customHeight="1" x14ac:dyDescent="0.2">
      <c r="A58" s="105"/>
      <c r="B58" s="784">
        <v>5</v>
      </c>
      <c r="C58" s="792" t="s">
        <v>748</v>
      </c>
      <c r="D58" s="792"/>
      <c r="E58" s="782"/>
      <c r="F58" s="782"/>
      <c r="G58" s="782"/>
      <c r="H58" s="782"/>
      <c r="I58" s="782"/>
      <c r="BM58" s="8"/>
      <c r="BN58" s="8"/>
      <c r="BO58" s="8"/>
      <c r="BP58" s="8"/>
      <c r="BQ58" s="8"/>
      <c r="BR58" s="8"/>
      <c r="BS58" s="8"/>
      <c r="BT58" s="8"/>
      <c r="BU58" s="8"/>
      <c r="BV58" s="8"/>
      <c r="BY58" s="8"/>
      <c r="BZ58" s="8"/>
      <c r="CA58" s="8"/>
      <c r="CB58" s="8"/>
      <c r="CC58" s="8"/>
      <c r="CD58" s="8"/>
      <c r="CE58" s="8"/>
      <c r="CF58" s="8"/>
      <c r="CG58" s="1"/>
      <c r="CH58" s="1"/>
      <c r="CI58" s="1"/>
      <c r="CJ58" s="1"/>
      <c r="CK58" s="1"/>
      <c r="CL58" s="1"/>
      <c r="CM58" s="1"/>
      <c r="CN58" s="1"/>
      <c r="CO58" s="1"/>
    </row>
    <row r="59" spans="1:93" s="2" customFormat="1" ht="43.5" customHeight="1" x14ac:dyDescent="0.2">
      <c r="A59" s="105"/>
      <c r="B59" s="784"/>
      <c r="C59" s="792" t="s">
        <v>749</v>
      </c>
      <c r="D59" s="792"/>
      <c r="E59" s="782"/>
      <c r="F59" s="782"/>
      <c r="G59" s="782"/>
      <c r="H59" s="782"/>
      <c r="I59" s="782"/>
      <c r="BM59" s="8"/>
      <c r="BN59" s="8"/>
      <c r="BO59" s="8"/>
      <c r="BP59" s="8"/>
      <c r="BQ59" s="8"/>
      <c r="BR59" s="8"/>
      <c r="BS59" s="8"/>
      <c r="BT59" s="8"/>
      <c r="BU59" s="8"/>
      <c r="BV59" s="8"/>
      <c r="CG59" s="1"/>
      <c r="CH59" s="1"/>
      <c r="CI59" s="1"/>
      <c r="CJ59" s="1"/>
      <c r="CK59" s="1"/>
      <c r="CL59" s="1"/>
      <c r="CM59" s="1"/>
      <c r="CN59" s="1"/>
      <c r="CO59" s="1"/>
    </row>
    <row r="60" spans="1:93" s="2" customFormat="1" ht="54.75" customHeight="1" x14ac:dyDescent="0.2">
      <c r="A60" s="105"/>
      <c r="B60" s="784">
        <v>6</v>
      </c>
      <c r="C60" s="792" t="s">
        <v>747</v>
      </c>
      <c r="D60" s="792"/>
      <c r="E60" s="782"/>
      <c r="F60" s="782"/>
      <c r="G60" s="782"/>
      <c r="H60" s="782"/>
      <c r="I60" s="782"/>
      <c r="BM60" s="8"/>
      <c r="BN60" s="8"/>
      <c r="BO60" s="8"/>
      <c r="BP60" s="8"/>
      <c r="BQ60" s="8"/>
      <c r="BR60" s="8"/>
      <c r="BS60" s="8"/>
      <c r="BT60" s="8"/>
      <c r="BU60" s="8"/>
      <c r="BV60" s="8"/>
      <c r="CG60" s="1"/>
      <c r="CH60" s="1"/>
      <c r="CI60" s="1"/>
      <c r="CJ60" s="1"/>
      <c r="CK60" s="1"/>
      <c r="CL60" s="1"/>
      <c r="CM60" s="1"/>
      <c r="CN60" s="1"/>
      <c r="CO60" s="1"/>
    </row>
    <row r="61" spans="1:93" s="2" customFormat="1" ht="27" customHeight="1" x14ac:dyDescent="0.2">
      <c r="A61" s="1"/>
      <c r="B61" s="784">
        <v>7</v>
      </c>
      <c r="C61" s="792" t="s">
        <v>750</v>
      </c>
      <c r="D61" s="792"/>
      <c r="E61" s="782"/>
      <c r="F61" s="782"/>
      <c r="G61" s="782"/>
      <c r="H61" s="782"/>
      <c r="I61" s="782"/>
      <c r="BM61" s="8"/>
      <c r="BN61" s="8"/>
      <c r="BO61" s="8"/>
      <c r="BP61" s="8"/>
      <c r="BQ61" s="8"/>
      <c r="BR61" s="8"/>
      <c r="BS61" s="8"/>
      <c r="BT61" s="8"/>
      <c r="BU61" s="8"/>
      <c r="BV61" s="8"/>
      <c r="CG61" s="1"/>
      <c r="CH61" s="1"/>
      <c r="CI61" s="1"/>
      <c r="CJ61" s="1"/>
      <c r="CK61" s="1"/>
      <c r="CL61" s="1"/>
      <c r="CM61" s="1"/>
      <c r="CN61" s="1"/>
      <c r="CO61" s="1"/>
    </row>
    <row r="62" spans="1:93" s="2" customFormat="1" ht="43.5" customHeight="1" x14ac:dyDescent="0.2">
      <c r="A62" s="1"/>
      <c r="B62" s="784"/>
      <c r="C62" s="792" t="s">
        <v>751</v>
      </c>
      <c r="D62" s="792"/>
      <c r="E62" s="782"/>
      <c r="F62" s="782"/>
      <c r="G62" s="782"/>
      <c r="H62" s="782"/>
      <c r="I62" s="782"/>
      <c r="BM62" s="8"/>
      <c r="BN62" s="8"/>
      <c r="BO62" s="8"/>
      <c r="BP62" s="8"/>
      <c r="BQ62" s="8"/>
      <c r="BR62" s="8"/>
      <c r="BS62" s="8"/>
      <c r="BT62" s="8"/>
      <c r="BU62" s="8"/>
      <c r="BV62" s="8"/>
      <c r="CG62" s="1"/>
      <c r="CH62" s="1"/>
      <c r="CI62" s="1"/>
      <c r="CJ62" s="1"/>
      <c r="CK62" s="1"/>
      <c r="CL62" s="1"/>
      <c r="CM62" s="1"/>
      <c r="CN62" s="1"/>
      <c r="CO62" s="1"/>
    </row>
    <row r="63" spans="1:93" s="2" customFormat="1" ht="39" customHeight="1" x14ac:dyDescent="0.2">
      <c r="A63" s="1"/>
      <c r="B63" s="784"/>
      <c r="C63" s="792" t="s">
        <v>752</v>
      </c>
      <c r="D63" s="792"/>
      <c r="E63" s="782"/>
      <c r="F63" s="782"/>
      <c r="G63" s="782"/>
      <c r="H63" s="782"/>
      <c r="I63" s="782"/>
      <c r="BM63" s="8"/>
      <c r="BN63" s="8"/>
      <c r="BO63" s="8"/>
      <c r="BP63" s="8"/>
      <c r="BQ63" s="8"/>
      <c r="BR63" s="8"/>
      <c r="BS63" s="8"/>
      <c r="BT63" s="8"/>
      <c r="BU63" s="8"/>
      <c r="BV63" s="8"/>
      <c r="CG63" s="1"/>
      <c r="CH63" s="1"/>
      <c r="CI63" s="1"/>
      <c r="CJ63" s="1"/>
      <c r="CK63" s="1"/>
      <c r="CL63" s="1"/>
      <c r="CM63" s="1"/>
      <c r="CN63" s="1"/>
      <c r="CO63" s="1"/>
    </row>
    <row r="64" spans="1:93" s="2" customFormat="1" ht="81.75" customHeight="1" x14ac:dyDescent="0.2">
      <c r="A64" s="1"/>
      <c r="B64" s="784">
        <v>8</v>
      </c>
      <c r="C64" s="792" t="s">
        <v>753</v>
      </c>
      <c r="D64" s="792"/>
      <c r="E64" s="782"/>
      <c r="F64" s="782"/>
      <c r="G64" s="782"/>
      <c r="H64" s="782"/>
      <c r="I64" s="782"/>
      <c r="BM64" s="8"/>
      <c r="BN64" s="8"/>
      <c r="BO64" s="8"/>
      <c r="BP64" s="8"/>
      <c r="BQ64" s="8"/>
      <c r="BR64" s="8"/>
      <c r="BS64" s="8"/>
      <c r="BT64" s="8"/>
      <c r="BU64" s="8"/>
      <c r="BV64" s="8"/>
      <c r="CG64" s="1"/>
      <c r="CH64" s="1"/>
      <c r="CI64" s="1"/>
      <c r="CJ64" s="1"/>
      <c r="CK64" s="1"/>
      <c r="CL64" s="1"/>
      <c r="CM64" s="1"/>
      <c r="CN64" s="1"/>
      <c r="CO64" s="1"/>
    </row>
    <row r="65" spans="1:93" s="2" customFormat="1" ht="57.75" customHeight="1" x14ac:dyDescent="0.2">
      <c r="A65" s="1"/>
      <c r="B65" s="784">
        <v>9</v>
      </c>
      <c r="C65" s="793" t="s">
        <v>754</v>
      </c>
      <c r="D65" s="793"/>
      <c r="E65" s="109"/>
      <c r="F65" s="109"/>
      <c r="G65" s="109"/>
      <c r="H65" s="109"/>
      <c r="I65" s="109"/>
      <c r="BM65" s="8"/>
      <c r="BN65" s="8"/>
      <c r="BO65" s="8"/>
      <c r="BP65" s="8"/>
      <c r="BQ65" s="8"/>
      <c r="BR65" s="8"/>
      <c r="BS65" s="8"/>
      <c r="BT65" s="8"/>
      <c r="BU65" s="8"/>
      <c r="BV65" s="8"/>
      <c r="CG65" s="1"/>
      <c r="CH65" s="1"/>
      <c r="CI65" s="1"/>
      <c r="CJ65" s="1"/>
      <c r="CK65" s="1"/>
      <c r="CL65" s="1"/>
      <c r="CM65" s="1"/>
      <c r="CN65" s="1"/>
      <c r="CO65" s="1"/>
    </row>
    <row r="66" spans="1:93" s="2" customFormat="1" ht="42" customHeight="1" x14ac:dyDescent="0.2">
      <c r="A66" s="1"/>
      <c r="B66" s="784">
        <v>10</v>
      </c>
      <c r="C66" s="794" t="s">
        <v>755</v>
      </c>
      <c r="D66" s="794"/>
      <c r="E66" s="109"/>
      <c r="F66" s="109"/>
      <c r="G66" s="109"/>
      <c r="H66" s="109"/>
      <c r="I66" s="109"/>
      <c r="BM66" s="8"/>
      <c r="BN66" s="8"/>
      <c r="BO66" s="8"/>
      <c r="BP66" s="8"/>
      <c r="BQ66" s="8"/>
      <c r="BR66" s="8"/>
      <c r="BS66" s="8"/>
      <c r="BT66" s="8"/>
      <c r="BU66" s="8"/>
      <c r="BV66" s="8"/>
      <c r="CG66" s="1"/>
      <c r="CH66" s="1"/>
      <c r="CI66" s="1"/>
      <c r="CJ66" s="1"/>
      <c r="CK66" s="1"/>
      <c r="CL66" s="1"/>
      <c r="CM66" s="1"/>
      <c r="CN66" s="1"/>
      <c r="CO66" s="1"/>
    </row>
    <row r="67" spans="1:93" s="2" customFormat="1" ht="28.5" customHeight="1" x14ac:dyDescent="0.2">
      <c r="A67" s="1"/>
      <c r="B67" s="784">
        <v>11</v>
      </c>
      <c r="C67" s="789" t="s">
        <v>756</v>
      </c>
      <c r="D67" s="789"/>
      <c r="E67" s="783"/>
      <c r="F67" s="783"/>
      <c r="G67" s="783"/>
      <c r="H67" s="783"/>
      <c r="I67" s="783"/>
      <c r="BM67" s="8"/>
      <c r="BN67" s="8"/>
      <c r="BO67" s="8"/>
      <c r="BP67" s="8"/>
      <c r="BQ67" s="8"/>
      <c r="BR67" s="8"/>
      <c r="BS67" s="8"/>
      <c r="BT67" s="8"/>
      <c r="BU67" s="8"/>
      <c r="BV67" s="8"/>
      <c r="CG67" s="1"/>
      <c r="CH67" s="1"/>
      <c r="CI67" s="1"/>
      <c r="CJ67" s="1"/>
      <c r="CK67" s="1"/>
      <c r="CL67" s="1"/>
      <c r="CM67" s="1"/>
      <c r="CN67" s="1"/>
      <c r="CO67" s="1"/>
    </row>
    <row r="68" spans="1:93" s="2" customFormat="1" ht="113.25" customHeight="1" x14ac:dyDescent="0.2">
      <c r="A68" s="1"/>
      <c r="B68" s="785">
        <v>12</v>
      </c>
      <c r="C68" s="789" t="s">
        <v>757</v>
      </c>
      <c r="D68" s="789"/>
      <c r="BM68" s="8"/>
      <c r="BN68" s="8"/>
      <c r="BO68" s="8"/>
      <c r="BP68" s="8"/>
      <c r="BQ68" s="8"/>
      <c r="BR68" s="8"/>
      <c r="BS68" s="8"/>
      <c r="BT68" s="8"/>
      <c r="BU68" s="8"/>
      <c r="BV68" s="8"/>
      <c r="CG68" s="1"/>
      <c r="CH68" s="1"/>
      <c r="CI68" s="1"/>
      <c r="CJ68" s="1"/>
      <c r="CK68" s="1"/>
      <c r="CL68" s="1"/>
      <c r="CM68" s="1"/>
      <c r="CN68" s="1"/>
      <c r="CO68" s="1"/>
    </row>
    <row r="69" spans="1:93" ht="30.75" customHeight="1" x14ac:dyDescent="0.2">
      <c r="B69" s="786"/>
      <c r="C69" s="790" t="s">
        <v>758</v>
      </c>
      <c r="D69" s="790"/>
    </row>
  </sheetData>
  <mergeCells count="112">
    <mergeCell ref="C52:D52"/>
    <mergeCell ref="C54:D54"/>
    <mergeCell ref="C55:D55"/>
    <mergeCell ref="C56:D56"/>
    <mergeCell ref="C57:D57"/>
    <mergeCell ref="CA19:CD19"/>
    <mergeCell ref="C20:C22"/>
    <mergeCell ref="D20:D22"/>
    <mergeCell ref="E20:E22"/>
    <mergeCell ref="F20:F22"/>
    <mergeCell ref="G20:G22"/>
    <mergeCell ref="H20:H22"/>
    <mergeCell ref="BC19:BL19"/>
    <mergeCell ref="BM19:BV19"/>
    <mergeCell ref="BW19:BZ19"/>
    <mergeCell ref="AG20:AG22"/>
    <mergeCell ref="AH20:AH22"/>
    <mergeCell ref="AI20:AI22"/>
    <mergeCell ref="AJ20:AJ22"/>
    <mergeCell ref="AK20:AK22"/>
    <mergeCell ref="AL20:AL22"/>
    <mergeCell ref="AA20:AA22"/>
    <mergeCell ref="AB20:AB22"/>
    <mergeCell ref="AC20:AC22"/>
    <mergeCell ref="C16:O16"/>
    <mergeCell ref="E19:N19"/>
    <mergeCell ref="O19:X19"/>
    <mergeCell ref="Y19:AH19"/>
    <mergeCell ref="AI19:AR19"/>
    <mergeCell ref="AS19:BB19"/>
    <mergeCell ref="I20:I22"/>
    <mergeCell ref="J20:J22"/>
    <mergeCell ref="K20:K22"/>
    <mergeCell ref="L20:L22"/>
    <mergeCell ref="M20:M22"/>
    <mergeCell ref="N20:N22"/>
    <mergeCell ref="U20:U22"/>
    <mergeCell ref="V20:V22"/>
    <mergeCell ref="W20:W22"/>
    <mergeCell ref="X20:X22"/>
    <mergeCell ref="Y20:Y22"/>
    <mergeCell ref="Z20:Z22"/>
    <mergeCell ref="O20:O22"/>
    <mergeCell ref="P20:P22"/>
    <mergeCell ref="Q20:Q22"/>
    <mergeCell ref="R20:R22"/>
    <mergeCell ref="S20:S22"/>
    <mergeCell ref="T20:T22"/>
    <mergeCell ref="AD20:AD22"/>
    <mergeCell ref="AE20:AE22"/>
    <mergeCell ref="AF20:AF22"/>
    <mergeCell ref="AS20:AS22"/>
    <mergeCell ref="AT20:AT22"/>
    <mergeCell ref="AU20:AU22"/>
    <mergeCell ref="AV20:AV22"/>
    <mergeCell ref="AW20:AW22"/>
    <mergeCell ref="AX20:AX22"/>
    <mergeCell ref="AM20:AM22"/>
    <mergeCell ref="AN20:AN22"/>
    <mergeCell ref="AO20:AO22"/>
    <mergeCell ref="AP20:AP22"/>
    <mergeCell ref="AQ20:AQ22"/>
    <mergeCell ref="AR20:AR22"/>
    <mergeCell ref="BE20:BE22"/>
    <mergeCell ref="BF20:BF22"/>
    <mergeCell ref="BG20:BG22"/>
    <mergeCell ref="BH20:BH22"/>
    <mergeCell ref="BI20:BI22"/>
    <mergeCell ref="BJ20:BJ22"/>
    <mergeCell ref="AY20:AY22"/>
    <mergeCell ref="AZ20:AZ22"/>
    <mergeCell ref="BA20:BA22"/>
    <mergeCell ref="BB20:BB22"/>
    <mergeCell ref="BC20:BC22"/>
    <mergeCell ref="BD20:BD22"/>
    <mergeCell ref="CC20:CC22"/>
    <mergeCell ref="CD20:CD22"/>
    <mergeCell ref="CE20:CE22"/>
    <mergeCell ref="CF20:CF22"/>
    <mergeCell ref="C51:F51"/>
    <mergeCell ref="CA52:CD55"/>
    <mergeCell ref="BW20:BW22"/>
    <mergeCell ref="BX20:BX22"/>
    <mergeCell ref="BY20:BY22"/>
    <mergeCell ref="BZ20:BZ22"/>
    <mergeCell ref="CA20:CA22"/>
    <mergeCell ref="CB20:CB22"/>
    <mergeCell ref="BQ20:BQ22"/>
    <mergeCell ref="BR20:BR22"/>
    <mergeCell ref="BS20:BS22"/>
    <mergeCell ref="BT20:BT22"/>
    <mergeCell ref="BU20:BU22"/>
    <mergeCell ref="BV20:BV22"/>
    <mergeCell ref="BK20:BK22"/>
    <mergeCell ref="BL20:BL22"/>
    <mergeCell ref="BM20:BM22"/>
    <mergeCell ref="BN20:BN22"/>
    <mergeCell ref="BO20:BO22"/>
    <mergeCell ref="BP20:BP22"/>
    <mergeCell ref="C68:D68"/>
    <mergeCell ref="C69:D69"/>
    <mergeCell ref="C53:D53"/>
    <mergeCell ref="C58:D58"/>
    <mergeCell ref="C59:D59"/>
    <mergeCell ref="C60:D60"/>
    <mergeCell ref="C61:D61"/>
    <mergeCell ref="C62:D62"/>
    <mergeCell ref="C63:D63"/>
    <mergeCell ref="C64:D64"/>
    <mergeCell ref="C65:D65"/>
    <mergeCell ref="C66:D66"/>
    <mergeCell ref="C67:D67"/>
  </mergeCells>
  <conditionalFormatting sqref="F25:H25 K25:M25">
    <cfRule type="expression" dxfId="59" priority="12">
      <formula>$E$19&lt;2013</formula>
    </cfRule>
  </conditionalFormatting>
  <conditionalFormatting sqref="P25:R25 U25:W25">
    <cfRule type="expression" dxfId="58" priority="11">
      <formula>$O$19&lt;2013</formula>
    </cfRule>
  </conditionalFormatting>
  <conditionalFormatting sqref="Z25:AB25 AE25:AG25">
    <cfRule type="expression" dxfId="57" priority="10">
      <formula>$Y$19&lt;2013</formula>
    </cfRule>
  </conditionalFormatting>
  <conditionalFormatting sqref="AJ25:AL25 AO25:AQ25">
    <cfRule type="expression" dxfId="56" priority="9">
      <formula>$AI$19&lt;2013</formula>
    </cfRule>
  </conditionalFormatting>
  <conditionalFormatting sqref="AT25:AV25 AY25:BA25">
    <cfRule type="expression" dxfId="55" priority="8">
      <formula>$AS$19&lt;2013</formula>
    </cfRule>
  </conditionalFormatting>
  <conditionalFormatting sqref="BD25:BF25 BI25:BK25">
    <cfRule type="expression" dxfId="54" priority="7">
      <formula>$BC$19&lt;2013</formula>
    </cfRule>
  </conditionalFormatting>
  <conditionalFormatting sqref="F27:H28 K27:M28">
    <cfRule type="expression" dxfId="53" priority="6">
      <formula>$E$19&lt;2015</formula>
    </cfRule>
  </conditionalFormatting>
  <conditionalFormatting sqref="P27:R28 U27:W28">
    <cfRule type="expression" dxfId="52" priority="5">
      <formula>$O$19&lt;2015</formula>
    </cfRule>
  </conditionalFormatting>
  <conditionalFormatting sqref="Z27:AB28 AE27:AG28">
    <cfRule type="expression" dxfId="51" priority="4">
      <formula>$Y$19&lt;2015</formula>
    </cfRule>
  </conditionalFormatting>
  <conditionalFormatting sqref="AJ27:AL28 AO27:AQ28">
    <cfRule type="expression" dxfId="50" priority="3">
      <formula>$AI$19&lt;2015</formula>
    </cfRule>
  </conditionalFormatting>
  <conditionalFormatting sqref="AT27:AV28 AY27:BA28">
    <cfRule type="expression" dxfId="49" priority="2">
      <formula>$AS$19&lt;2015</formula>
    </cfRule>
  </conditionalFormatting>
  <conditionalFormatting sqref="BD27:BF28 BI27:BK28">
    <cfRule type="expression" dxfId="48" priority="1">
      <formula>$BC$19&lt;2015</formula>
    </cfRule>
  </conditionalFormatting>
  <pageMargins left="0.70866141732283472" right="0.70866141732283472" top="1.3385826771653544" bottom="0.74803149606299213" header="0.31496062992125984" footer="0.31496062992125984"/>
  <pageSetup paperSize="17" scale="46" fitToWidth="5"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51" max="16383" man="1"/>
  </rowBreaks>
  <colBreaks count="4" manualBreakCount="4">
    <brk id="24" max="1048575" man="1"/>
    <brk id="44" max="1048575" man="1"/>
    <brk id="64" max="1048575" man="1"/>
    <brk id="7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81</xdr:col>
                    <xdr:colOff>104775</xdr:colOff>
                    <xdr:row>35</xdr:row>
                    <xdr:rowOff>28575</xdr:rowOff>
                  </from>
                  <to>
                    <xdr:col>81</xdr:col>
                    <xdr:colOff>2076450</xdr:colOff>
                    <xdr:row>36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81</xdr:col>
                    <xdr:colOff>104775</xdr:colOff>
                    <xdr:row>36</xdr:row>
                    <xdr:rowOff>28575</xdr:rowOff>
                  </from>
                  <to>
                    <xdr:col>81</xdr:col>
                    <xdr:colOff>2076450</xdr:colOff>
                    <xdr:row>37</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81</xdr:col>
                    <xdr:colOff>104775</xdr:colOff>
                    <xdr:row>37</xdr:row>
                    <xdr:rowOff>28575</xdr:rowOff>
                  </from>
                  <to>
                    <xdr:col>81</xdr:col>
                    <xdr:colOff>2076450</xdr:colOff>
                    <xdr:row>38</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81</xdr:col>
                    <xdr:colOff>104775</xdr:colOff>
                    <xdr:row>38</xdr:row>
                    <xdr:rowOff>28575</xdr:rowOff>
                  </from>
                  <to>
                    <xdr:col>81</xdr:col>
                    <xdr:colOff>2076450</xdr:colOff>
                    <xdr:row>39</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81</xdr:col>
                    <xdr:colOff>104775</xdr:colOff>
                    <xdr:row>39</xdr:row>
                    <xdr:rowOff>28575</xdr:rowOff>
                  </from>
                  <to>
                    <xdr:col>81</xdr:col>
                    <xdr:colOff>2076450</xdr:colOff>
                    <xdr:row>40</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81</xdr:col>
                    <xdr:colOff>104775</xdr:colOff>
                    <xdr:row>47</xdr:row>
                    <xdr:rowOff>0</xdr:rowOff>
                  </from>
                  <to>
                    <xdr:col>81</xdr:col>
                    <xdr:colOff>2076450</xdr:colOff>
                    <xdr:row>48</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81</xdr:col>
                    <xdr:colOff>104775</xdr:colOff>
                    <xdr:row>47</xdr:row>
                    <xdr:rowOff>0</xdr:rowOff>
                  </from>
                  <to>
                    <xdr:col>81</xdr:col>
                    <xdr:colOff>2076450</xdr:colOff>
                    <xdr:row>48</xdr:row>
                    <xdr:rowOff>47625</xdr:rowOff>
                  </to>
                </anchor>
              </controlPr>
            </control>
          </mc:Choice>
        </mc:AlternateContent>
        <mc:AlternateContent xmlns:mc="http://schemas.openxmlformats.org/markup-compatibility/2006">
          <mc:Choice Requires="x14">
            <control shapeId="1032" r:id="rId11" name="Check Box 28">
              <controlPr locked="0" defaultSize="0" autoFill="0" autoLine="0" autoPict="0" macro="[0]!ContinuitySchedule_CheckBox28_Click">
                <anchor moveWithCells="1">
                  <from>
                    <xdr:col>80</xdr:col>
                    <xdr:colOff>666750</xdr:colOff>
                    <xdr:row>9</xdr:row>
                    <xdr:rowOff>76200</xdr:rowOff>
                  </from>
                  <to>
                    <xdr:col>80</xdr:col>
                    <xdr:colOff>1076325</xdr:colOff>
                    <xdr:row>11</xdr:row>
                    <xdr:rowOff>95250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4" r:id="rId13" name="Check Box 54">
              <controlPr locked="0" defaultSize="0" autoFill="0" autoLine="0" autoPict="0" macro="[0]!ContinuitySchedule_CheckBox54_Click">
                <anchor moveWithCells="1">
                  <from>
                    <xdr:col>82</xdr:col>
                    <xdr:colOff>28575</xdr:colOff>
                    <xdr:row>10</xdr:row>
                    <xdr:rowOff>76200</xdr:rowOff>
                  </from>
                  <to>
                    <xdr:col>82</xdr:col>
                    <xdr:colOff>447675</xdr:colOff>
                    <xdr:row>12</xdr:row>
                    <xdr:rowOff>95250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81</xdr:col>
                    <xdr:colOff>104775</xdr:colOff>
                    <xdr:row>41</xdr:row>
                    <xdr:rowOff>28575</xdr:rowOff>
                  </from>
                  <to>
                    <xdr:col>81</xdr:col>
                    <xdr:colOff>2085975</xdr:colOff>
                    <xdr:row>41</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231"/>
  <sheetViews>
    <sheetView showGridLines="0" zoomScale="70" zoomScaleNormal="70" zoomScaleSheetLayoutView="70" workbookViewId="0">
      <pane xSplit="1" ySplit="10" topLeftCell="B11" activePane="bottomRight" state="frozen"/>
      <selection activeCell="BY20" sqref="BY20:BY22"/>
      <selection pane="topRight" activeCell="BY20" sqref="BY20:BY22"/>
      <selection pane="bottomLeft" activeCell="BY20" sqref="BY20:BY22"/>
      <selection pane="bottomRight" activeCell="BY20" sqref="BY20:BY22"/>
    </sheetView>
  </sheetViews>
  <sheetFormatPr defaultColWidth="9.140625" defaultRowHeight="15" outlineLevelRow="1" x14ac:dyDescent="0.25"/>
  <cols>
    <col min="1" max="1" width="5.5703125" style="477" customWidth="1"/>
    <col min="2" max="2" width="64.5703125" style="477" customWidth="1"/>
    <col min="3" max="3" width="20.28515625" style="477" customWidth="1"/>
    <col min="4" max="4" width="18.85546875" style="477" customWidth="1"/>
    <col min="5" max="5" width="18.28515625" style="477" customWidth="1"/>
    <col min="6" max="6" width="16.7109375" style="477" customWidth="1"/>
    <col min="7" max="7" width="17.28515625" style="477" customWidth="1"/>
    <col min="8" max="8" width="9.140625" style="355" customWidth="1"/>
    <col min="9" max="9" width="21" style="477" customWidth="1"/>
    <col min="10" max="10" width="21.28515625" style="477" customWidth="1"/>
    <col min="11" max="12" width="12.5703125" style="477" bestFit="1" customWidth="1"/>
    <col min="13" max="13" width="9.140625" style="477" hidden="1" customWidth="1"/>
    <col min="14" max="18" width="9.140625" style="477" customWidth="1"/>
    <col min="19" max="16384" width="9.140625" style="477"/>
  </cols>
  <sheetData>
    <row r="1" spans="1:14" ht="18.75" x14ac:dyDescent="0.3">
      <c r="A1" s="630" t="s">
        <v>651</v>
      </c>
    </row>
    <row r="2" spans="1:14" hidden="1" x14ac:dyDescent="0.25"/>
    <row r="3" spans="1:14" hidden="1" x14ac:dyDescent="0.25"/>
    <row r="4" spans="1:14" hidden="1" x14ac:dyDescent="0.25"/>
    <row r="5" spans="1:14" hidden="1" x14ac:dyDescent="0.25"/>
    <row r="6" spans="1:14" hidden="1" x14ac:dyDescent="0.25"/>
    <row r="7" spans="1:14" hidden="1" x14ac:dyDescent="0.25"/>
    <row r="8" spans="1:14" hidden="1" x14ac:dyDescent="0.25"/>
    <row r="9" spans="1:14" hidden="1" x14ac:dyDescent="0.25"/>
    <row r="10" spans="1:14" hidden="1" x14ac:dyDescent="0.25"/>
    <row r="13" spans="1:14" x14ac:dyDescent="0.25">
      <c r="B13" s="631" t="s">
        <v>612</v>
      </c>
      <c r="C13" s="632"/>
      <c r="D13" s="633">
        <v>22</v>
      </c>
    </row>
    <row r="15" spans="1:14" x14ac:dyDescent="0.25">
      <c r="I15" s="634"/>
      <c r="J15" s="635"/>
      <c r="K15" s="635"/>
      <c r="L15" s="635"/>
      <c r="M15" s="635"/>
      <c r="N15" s="635"/>
    </row>
    <row r="16" spans="1:14" ht="18" x14ac:dyDescent="0.25">
      <c r="B16" s="636" t="s">
        <v>613</v>
      </c>
      <c r="I16" s="635"/>
      <c r="J16" s="635"/>
      <c r="K16" s="635"/>
      <c r="L16" s="635"/>
      <c r="M16" s="635"/>
      <c r="N16" s="635"/>
    </row>
    <row r="17" spans="2:23" x14ac:dyDescent="0.25">
      <c r="B17" s="637" t="s">
        <v>614</v>
      </c>
      <c r="I17" s="638"/>
      <c r="J17" s="635"/>
      <c r="K17" s="635"/>
      <c r="L17" s="635"/>
      <c r="M17" s="635"/>
      <c r="N17" s="635"/>
    </row>
    <row r="18" spans="2:23" ht="12.75" customHeight="1" x14ac:dyDescent="0.25">
      <c r="B18" s="862" t="s">
        <v>615</v>
      </c>
      <c r="C18" s="864" t="s">
        <v>159</v>
      </c>
      <c r="D18" s="916" t="s">
        <v>616</v>
      </c>
      <c r="E18" s="916" t="s">
        <v>617</v>
      </c>
      <c r="F18" s="918" t="s">
        <v>618</v>
      </c>
      <c r="G18" s="927" t="s">
        <v>619</v>
      </c>
      <c r="I18" s="635"/>
      <c r="J18" s="635"/>
      <c r="K18" s="635"/>
      <c r="L18" s="635"/>
      <c r="M18" s="635"/>
      <c r="N18" s="635"/>
    </row>
    <row r="19" spans="2:23" ht="49.5" customHeight="1" x14ac:dyDescent="0.25">
      <c r="B19" s="863"/>
      <c r="C19" s="864"/>
      <c r="D19" s="917"/>
      <c r="E19" s="917"/>
      <c r="F19" s="918"/>
      <c r="G19" s="928"/>
      <c r="I19" s="635"/>
      <c r="J19" s="635"/>
      <c r="K19" s="639"/>
      <c r="L19" s="639"/>
      <c r="M19" s="635"/>
      <c r="N19" s="635"/>
      <c r="O19" s="635"/>
      <c r="P19" s="635"/>
      <c r="Q19" s="635"/>
      <c r="R19" s="635"/>
      <c r="S19" s="635"/>
      <c r="T19" s="635"/>
      <c r="U19" s="635"/>
    </row>
    <row r="20" spans="2:23" x14ac:dyDescent="0.25">
      <c r="B20" s="640" t="str">
        <f>IF(ISBLANK('4. Billing Determinants'!$B21), "", '4. Billing Determinants'!$B21)</f>
        <v>RESIDENTIAL SERVICE CLASSIFICATION</v>
      </c>
      <c r="C20" s="365" t="s">
        <v>126</v>
      </c>
      <c r="D20" s="641">
        <f>IF(C20="", 0, IF(C20="kWh", '4. Billing Determinants'!E21, IF(C20="kVA", '4. Billing Determinants'!F21, '4. Billing Determinants'!D21)))</f>
        <v>4531218421.1652517</v>
      </c>
      <c r="E20" s="642">
        <f>IFERROR(IF(OR(VLOOKUP(B20,'4. Billing Determinants'!$B$21:$K$40,9,0)=0,VLOOKUP(B20,'4. Billing Determinants'!$B$21:$K$40,10,0)=0),HLOOKUP($B20, '5. Allocation of Balances'!$D$4:$Z$76, 63,FALSE) + HLOOKUP($B46, '5. Allocation of Balances'!$D$4:$Z$76, 64,FALSE),HLOOKUP($B20, '5. Allocation of Balances'!$D$4:$Z$76, 63,FALSE)),0)+M20</f>
        <v>2725540.5679140678</v>
      </c>
      <c r="F20" s="643">
        <f>IF(ISERROR(E20/D20),0,IF(C20="# of Customers",E20/(D20*$D$13)*($D$13)/($D$13/12*365)*30,IF(C20="kVA",(E20/(D20*$D$13/12))*($D$13)/($D$13/12*365)*30, (E20/D20)/($D$13/12))))</f>
        <v>3.2809243638429181E-4</v>
      </c>
      <c r="G20" s="644">
        <f>ROUND(F20,5)</f>
        <v>3.3E-4</v>
      </c>
      <c r="H20" s="355" t="str">
        <f t="shared" ref="H20:H39" si="0">IF(C20="", "", IF(C20="# of Customers", "per customer per month", "$/"&amp;C20))</f>
        <v>$/kWh</v>
      </c>
      <c r="I20" s="645"/>
      <c r="J20" s="646"/>
      <c r="K20" s="647"/>
      <c r="L20" s="648"/>
      <c r="M20" s="635"/>
      <c r="N20" s="635"/>
      <c r="O20" s="635"/>
      <c r="P20" s="635"/>
      <c r="Q20" s="635"/>
      <c r="R20" s="635"/>
      <c r="S20" s="635"/>
      <c r="T20" s="635"/>
      <c r="U20" s="635"/>
      <c r="V20" s="649"/>
      <c r="W20" s="650"/>
    </row>
    <row r="21" spans="2:23" x14ac:dyDescent="0.25">
      <c r="B21" s="640" t="str">
        <f>IF(ISBLANK('4. Billing Determinants'!$B22), "", '4. Billing Determinants'!$B22)</f>
        <v>COMPETITIVE SECTOR MULTI-UNIT RESIDENTIAL SERVICE CLASSIFICATION</v>
      </c>
      <c r="C21" s="365" t="s">
        <v>126</v>
      </c>
      <c r="D21" s="641">
        <f>IF(C21="", 0, IF(C21="kWh", '4. Billing Determinants'!E22, IF(C21="kVA", '4. Billing Determinants'!F22, '4. Billing Determinants'!D22)))</f>
        <v>297763684.68568611</v>
      </c>
      <c r="E21" s="642">
        <f>IFERROR(IF(OR(VLOOKUP(B21,'4. Billing Determinants'!$B$21:$K$40,9,0)=0,VLOOKUP(B21,'4. Billing Determinants'!$B$21:$K$40,10,0)=0),HLOOKUP($B21, '5. Allocation of Balances'!$D$4:$Z$76, 63,FALSE) + HLOOKUP($B47, '5. Allocation of Balances'!$D$4:$Z$76, 64,FALSE),HLOOKUP($B21, '5. Allocation of Balances'!$D$4:$Z$76, 63,FALSE)),0)+M21</f>
        <v>135510.56002017041</v>
      </c>
      <c r="F21" s="643">
        <f t="shared" ref="F21:F28" si="1">IF(ISERROR(E21/D21),0,IF(C21="# of Customers",E21/(D21*$D$13)*($D$13)/($D$13/12*365)*30,IF(C21="kVA",(E21/(D21*$D$13/12))*($D$13)/($D$13/12*365)*30, (E21/D21)/($D$13/12))))</f>
        <v>2.4823326255556019E-4</v>
      </c>
      <c r="G21" s="644">
        <f t="shared" ref="G21:G22" si="2">ROUND(F21,5)</f>
        <v>2.5000000000000001E-4</v>
      </c>
      <c r="H21" s="355" t="str">
        <f t="shared" si="0"/>
        <v>$/kWh</v>
      </c>
      <c r="I21" s="651"/>
      <c r="J21" s="646"/>
      <c r="K21" s="647"/>
      <c r="L21" s="648"/>
      <c r="M21" s="635"/>
      <c r="N21" s="635"/>
      <c r="O21" s="635"/>
      <c r="P21" s="635"/>
      <c r="Q21" s="635"/>
      <c r="R21" s="635"/>
      <c r="S21" s="635"/>
      <c r="T21" s="635"/>
      <c r="U21" s="635"/>
      <c r="V21" s="649"/>
      <c r="W21" s="650"/>
    </row>
    <row r="22" spans="2:23" x14ac:dyDescent="0.25">
      <c r="B22" s="640" t="str">
        <f>IF(ISBLANK('4. Billing Determinants'!$B23), "", '4. Billing Determinants'!$B23)</f>
        <v>GENERAL SERVICE LESS THAN 50 KW SERVICE CLASSIFICATION</v>
      </c>
      <c r="C22" s="365" t="s">
        <v>126</v>
      </c>
      <c r="D22" s="641">
        <f>IF(C22="", 0, IF(C22="kWh", '4. Billing Determinants'!E23, IF(C22="kVA", '4. Billing Determinants'!F23, '4. Billing Determinants'!D23)))</f>
        <v>2299006607.8208437</v>
      </c>
      <c r="E22" s="642">
        <f>IFERROR(IF(OR(VLOOKUP(B22,'4. Billing Determinants'!$B$21:$K$40,9,0)=0,VLOOKUP(B22,'4. Billing Determinants'!$B$21:$K$40,10,0)=0),HLOOKUP($B22, '5. Allocation of Balances'!$D$4:$Z$76, 63,FALSE) + HLOOKUP($B48, '5. Allocation of Balances'!$D$4:$Z$76, 64,FALSE),HLOOKUP($B22, '5. Allocation of Balances'!$D$4:$Z$76, 63,FALSE)),0)+M22</f>
        <v>1613638.1140255998</v>
      </c>
      <c r="F22" s="643">
        <f t="shared" si="1"/>
        <v>3.8284633068029565E-4</v>
      </c>
      <c r="G22" s="644">
        <f t="shared" si="2"/>
        <v>3.8000000000000002E-4</v>
      </c>
      <c r="H22" s="355" t="str">
        <f t="shared" si="0"/>
        <v>$/kWh</v>
      </c>
      <c r="I22" s="652"/>
      <c r="J22" s="646"/>
      <c r="K22" s="647"/>
      <c r="L22" s="648"/>
      <c r="M22" s="635"/>
      <c r="N22" s="635"/>
      <c r="O22" s="635"/>
      <c r="P22" s="635"/>
      <c r="Q22" s="635"/>
      <c r="R22" s="635"/>
      <c r="S22" s="635"/>
      <c r="T22" s="635"/>
      <c r="U22" s="635"/>
      <c r="V22" s="649"/>
      <c r="W22" s="650"/>
    </row>
    <row r="23" spans="2:23" x14ac:dyDescent="0.25">
      <c r="B23" s="640" t="str">
        <f>IF(ISBLANK('4. Billing Determinants'!$B24), "", '4. Billing Determinants'!$B24)</f>
        <v>GENERAL SERVICE 50 TO 999 KW SERVICE CLASSIFICATION</v>
      </c>
      <c r="C23" s="365" t="s">
        <v>190</v>
      </c>
      <c r="D23" s="641">
        <f>IF(C23="", 0, IF(C23="kWh", '4. Billing Determinants'!E24, IF(C23="kVA", '4. Billing Determinants'!F24, '4. Billing Determinants'!D24)))</f>
        <v>24899003.538802147</v>
      </c>
      <c r="E23" s="642">
        <f>IFERROR(IF(OR(VLOOKUP(B23,'4. Billing Determinants'!$B$21:$K$40,9,0)=0,VLOOKUP(B23,'4. Billing Determinants'!$B$21:$K$40,10,0)=0),HLOOKUP($B23, '5. Allocation of Balances'!$D$4:$Z$76, 63,FALSE) + HLOOKUP($B49, '5. Allocation of Balances'!$D$4:$Z$76, 64,FALSE),HLOOKUP($B23, '5. Allocation of Balances'!$D$4:$Z$76, 63,FALSE)),0)+M23</f>
        <v>11211695.643503601</v>
      </c>
      <c r="F23" s="643">
        <f t="shared" si="1"/>
        <v>0.24224651300403238</v>
      </c>
      <c r="G23" s="644">
        <f>ROUND(F23,4)</f>
        <v>0.2422</v>
      </c>
      <c r="H23" s="355" t="str">
        <f t="shared" si="0"/>
        <v>$/kVA</v>
      </c>
      <c r="I23" s="652"/>
      <c r="J23" s="646"/>
      <c r="K23" s="647"/>
      <c r="L23" s="648"/>
      <c r="M23" s="635"/>
      <c r="N23" s="635"/>
      <c r="O23" s="635"/>
      <c r="P23" s="635"/>
      <c r="Q23" s="635"/>
      <c r="R23" s="635"/>
      <c r="S23" s="635"/>
      <c r="T23" s="635"/>
      <c r="U23" s="635"/>
      <c r="V23" s="653"/>
      <c r="W23" s="650"/>
    </row>
    <row r="24" spans="2:23" x14ac:dyDescent="0.25">
      <c r="B24" s="640" t="str">
        <f>IF(ISBLANK('4. Billing Determinants'!$B25), "", '4. Billing Determinants'!$B25)</f>
        <v>GENERAL SERVICE 1,000 TO 4,999 KW SERVICE CLASSIFICATION</v>
      </c>
      <c r="C24" s="365" t="s">
        <v>190</v>
      </c>
      <c r="D24" s="641">
        <f>IF(C24="", 0, IF(C24="kWh", '4. Billing Determinants'!E25, IF(C24="kVA", '4. Billing Determinants'!F25, '4. Billing Determinants'!D25)))</f>
        <v>10406673.87563662</v>
      </c>
      <c r="E24" s="642">
        <f>IFERROR(IF(OR(VLOOKUP(B24,'4. Billing Determinants'!$B$21:$K$40,9,0)=0,VLOOKUP(B24,'4. Billing Determinants'!$B$21:$K$40,10,0)=0),HLOOKUP($B24, '5. Allocation of Balances'!$D$4:$Z$76, 63,FALSE) + HLOOKUP($B50, '5. Allocation of Balances'!$D$4:$Z$76, 64,FALSE),HLOOKUP($B24, '5. Allocation of Balances'!$D$4:$Z$76, 63,FALSE)),0)+M24</f>
        <v>5333909.7945057424</v>
      </c>
      <c r="F24" s="643">
        <f t="shared" si="1"/>
        <v>0.27574136645818886</v>
      </c>
      <c r="G24" s="644">
        <f>ROUND(F24,4)</f>
        <v>0.2757</v>
      </c>
      <c r="H24" s="355" t="str">
        <f t="shared" si="0"/>
        <v>$/kVA</v>
      </c>
      <c r="I24" s="652"/>
      <c r="J24" s="646"/>
      <c r="K24" s="647"/>
      <c r="L24" s="648"/>
      <c r="M24" s="635"/>
      <c r="N24" s="635"/>
      <c r="O24" s="635"/>
      <c r="P24" s="635"/>
      <c r="Q24" s="635"/>
      <c r="R24" s="635"/>
      <c r="S24" s="635"/>
      <c r="T24" s="635"/>
      <c r="U24" s="635"/>
      <c r="V24" s="653"/>
      <c r="W24" s="650"/>
    </row>
    <row r="25" spans="2:23" x14ac:dyDescent="0.25">
      <c r="B25" s="640" t="str">
        <f>IF(ISBLANK('4. Billing Determinants'!$B26), "", '4. Billing Determinants'!$B26)</f>
        <v>LARGE USE SERVICE CLASSIFICATION</v>
      </c>
      <c r="C25" s="365" t="s">
        <v>190</v>
      </c>
      <c r="D25" s="641">
        <f>IF(C25="", 0, IF(C25="kWh", '4. Billing Determinants'!E26, IF(C25="kVA", '4. Billing Determinants'!F26, '4. Billing Determinants'!D26)))</f>
        <v>4600359.7375704199</v>
      </c>
      <c r="E25" s="642">
        <f>IFERROR(IF(OR(VLOOKUP(B25,'4. Billing Determinants'!$B$21:$K$40,9,0)=0,VLOOKUP(B25,'4. Billing Determinants'!$B$21:$K$40,10,0)=0),HLOOKUP($B25, '5. Allocation of Balances'!$D$4:$Z$76, 63,FALSE) + HLOOKUP($B51, '5. Allocation of Balances'!$D$4:$Z$76, 64,FALSE),HLOOKUP($B25, '5. Allocation of Balances'!$D$4:$Z$76, 63,FALSE)),0)+M25</f>
        <v>2512815.9111691755</v>
      </c>
      <c r="F25" s="643">
        <f t="shared" si="1"/>
        <v>0.29385770403511707</v>
      </c>
      <c r="G25" s="644">
        <f>ROUND(F25,4)</f>
        <v>0.29389999999999999</v>
      </c>
      <c r="H25" s="355" t="str">
        <f t="shared" si="0"/>
        <v>$/kVA</v>
      </c>
      <c r="I25" s="652"/>
      <c r="J25" s="646"/>
      <c r="K25" s="647"/>
      <c r="L25" s="648"/>
      <c r="M25" s="635"/>
      <c r="N25" s="635"/>
      <c r="O25" s="635"/>
      <c r="P25" s="635"/>
      <c r="Q25" s="635"/>
      <c r="R25" s="635"/>
      <c r="S25" s="635"/>
      <c r="T25" s="635"/>
      <c r="U25" s="635"/>
      <c r="V25" s="653"/>
      <c r="W25" s="650"/>
    </row>
    <row r="26" spans="2:23" x14ac:dyDescent="0.25">
      <c r="B26" s="640" t="str">
        <f>IF(ISBLANK('4. Billing Determinants'!$B27), "", '4. Billing Determinants'!$B27)</f>
        <v>STANDBY POWER SERVICE CLASSIFICATION</v>
      </c>
      <c r="C26" s="365" t="s">
        <v>190</v>
      </c>
      <c r="D26" s="641">
        <f>IF(C26="", 0, IF(C26="kWh", '4. Billing Determinants'!E27, IF(C26="kVA", '4. Billing Determinants'!F27, '4. Billing Determinants'!D27)))</f>
        <v>0</v>
      </c>
      <c r="E26" s="642">
        <f>IFERROR(IF(OR(VLOOKUP(B26,'4. Billing Determinants'!$B$21:$K$40,9,0)=0,VLOOKUP(B26,'4. Billing Determinants'!$B$21:$K$40,10,0)=0),HLOOKUP($B26, '5. Allocation of Balances'!$D$4:$Z$76, 63,FALSE) + HLOOKUP($B52, '5. Allocation of Balances'!$D$4:$Z$76, 64,FALSE),HLOOKUP($B26, '5. Allocation of Balances'!$D$4:$Z$76, 63,FALSE)),0)+M26</f>
        <v>0</v>
      </c>
      <c r="F26" s="643">
        <f t="shared" si="1"/>
        <v>0</v>
      </c>
      <c r="G26" s="644">
        <f>ROUND(F26,4)</f>
        <v>0</v>
      </c>
      <c r="H26" s="355" t="str">
        <f t="shared" si="0"/>
        <v>$/kVA</v>
      </c>
      <c r="I26" s="652"/>
      <c r="J26" s="646"/>
      <c r="K26" s="647"/>
      <c r="L26" s="648"/>
      <c r="M26" s="635"/>
      <c r="N26" s="635"/>
      <c r="O26" s="635"/>
      <c r="P26" s="635"/>
      <c r="Q26" s="635"/>
      <c r="R26" s="635"/>
      <c r="S26" s="635"/>
      <c r="T26" s="635"/>
      <c r="U26" s="635"/>
      <c r="V26" s="653"/>
      <c r="W26" s="650"/>
    </row>
    <row r="27" spans="2:23" x14ac:dyDescent="0.25">
      <c r="B27" s="640" t="str">
        <f>IF(ISBLANK('4. Billing Determinants'!$B28), "", '4. Billing Determinants'!$B28)</f>
        <v>UNMETERED SCATTERED LOAD SERVICE CLASSIFICATION</v>
      </c>
      <c r="C27" s="365" t="s">
        <v>126</v>
      </c>
      <c r="D27" s="641">
        <f>IF(C27="", 0, IF(C27="kWh", '4. Billing Determinants'!E28, IF(C27="kVA", '4. Billing Determinants'!F28, '4. Billing Determinants'!D28)))</f>
        <v>40588612.341543451</v>
      </c>
      <c r="E27" s="642">
        <f>IFERROR(IF(OR(VLOOKUP(B27,'4. Billing Determinants'!$B$21:$K$40,9,0)=0,VLOOKUP(B27,'4. Billing Determinants'!$B$21:$K$40,10,0)=0),HLOOKUP($B27, '5. Allocation of Balances'!$D$4:$Z$76, 63,FALSE) + HLOOKUP($B53, '5. Allocation of Balances'!$D$4:$Z$76, 64,FALSE),HLOOKUP($B27, '5. Allocation of Balances'!$D$4:$Z$76, 63,FALSE)),0)+M27</f>
        <v>29701.544216532187</v>
      </c>
      <c r="F27" s="643">
        <f t="shared" si="1"/>
        <v>3.9914747918949384E-4</v>
      </c>
      <c r="G27" s="644">
        <f>ROUND(F27,5)</f>
        <v>4.0000000000000002E-4</v>
      </c>
      <c r="H27" s="355" t="str">
        <f t="shared" si="0"/>
        <v>$/kWh</v>
      </c>
      <c r="I27" s="654"/>
      <c r="J27" s="646"/>
      <c r="K27" s="647"/>
      <c r="L27" s="648"/>
      <c r="M27" s="635"/>
      <c r="N27" s="635"/>
      <c r="O27" s="635"/>
      <c r="P27" s="635"/>
      <c r="Q27" s="635"/>
      <c r="R27" s="635"/>
      <c r="S27" s="635"/>
      <c r="T27" s="635"/>
      <c r="U27" s="635"/>
      <c r="V27" s="649"/>
      <c r="W27" s="650"/>
    </row>
    <row r="28" spans="2:23" x14ac:dyDescent="0.25">
      <c r="B28" s="640" t="str">
        <f>IF(ISBLANK('4. Billing Determinants'!$B29), "", '4. Billing Determinants'!$B29)</f>
        <v>STREET LIGHTING SERVICE CLASSIFICATION</v>
      </c>
      <c r="C28" s="365" t="s">
        <v>190</v>
      </c>
      <c r="D28" s="641">
        <f>IF(C28="", 0, IF(C28="kWh", '4. Billing Determinants'!E29, IF(C28="kVA", '4. Billing Determinants'!F29, '4. Billing Determinants'!D29)))</f>
        <v>326300</v>
      </c>
      <c r="E28" s="642">
        <f>IFERROR(IF(OR(VLOOKUP(B28,'4. Billing Determinants'!$B$21:$K$40,9,0)=0,VLOOKUP(B28,'4. Billing Determinants'!$B$21:$K$40,10,0)=0),HLOOKUP($B28, '5. Allocation of Balances'!$D$4:$Z$76, 63,FALSE) + HLOOKUP($B54, '5. Allocation of Balances'!$D$4:$Z$76, 64,FALSE),HLOOKUP($B28, '5. Allocation of Balances'!$D$4:$Z$76, 63,FALSE)),0)+M28</f>
        <v>85046.16724566948</v>
      </c>
      <c r="F28" s="643">
        <f t="shared" si="1"/>
        <v>0.14021867983618438</v>
      </c>
      <c r="G28" s="644">
        <f>ROUND(F28,4)</f>
        <v>0.14019999999999999</v>
      </c>
      <c r="H28" s="355" t="str">
        <f t="shared" si="0"/>
        <v>$/kVA</v>
      </c>
      <c r="I28" s="652"/>
      <c r="J28" s="646"/>
      <c r="K28" s="647"/>
      <c r="L28" s="648"/>
      <c r="M28" s="635"/>
      <c r="N28" s="635"/>
      <c r="O28" s="635"/>
      <c r="P28" s="635"/>
      <c r="Q28" s="635"/>
      <c r="R28" s="635"/>
      <c r="S28" s="635"/>
      <c r="T28" s="635"/>
      <c r="U28" s="635"/>
      <c r="V28" s="653"/>
      <c r="W28" s="650"/>
    </row>
    <row r="29" spans="2:23" hidden="1" x14ac:dyDescent="0.25">
      <c r="B29" s="640" t="str">
        <f>IF(ISBLANK('4. Billing Determinants'!$B30), "", '4. Billing Determinants'!$B30)</f>
        <v/>
      </c>
      <c r="C29" s="365"/>
      <c r="D29" s="641">
        <f>IF(C29="", 0, IF(C29="kWh", '4. Billing Determinants'!E30, IF(C29="kVA", '4. Billing Determinants'!F30, '4. Billing Determinants'!D30)))</f>
        <v>0</v>
      </c>
      <c r="E29" s="642">
        <f>IFERROR(IF(OR(VLOOKUP(B29,'4. Billing Determinants'!$B$21:$K$40,9,0)=0,VLOOKUP(B29,'4. Billing Determinants'!$B$21:$K$40,10,0)=0),HLOOKUP($B29, '5. Allocation of Balances'!$D$4:$Z$76, 63,FALSE) + HLOOKUP($B55, '5. Allocation of Balances'!$D$4:$Z$76, 64,FALSE),HLOOKUP($B29, '5. Allocation of Balances'!$D$4:$Z$76, 63,FALSE)),0)+M29</f>
        <v>0</v>
      </c>
      <c r="F29" s="643">
        <f t="shared" ref="F29:F39" si="3">IF(ISERROR(E29/D29),0,IF(C29="# of Customers",E29/D29/$D$13,IF(C29="kVA",(E29/(D29*$D$13)*(D29*12)/(D29*365))*30, (E29/D29)/($D$13))))</f>
        <v>0</v>
      </c>
      <c r="H29" s="355" t="str">
        <f t="shared" si="0"/>
        <v/>
      </c>
      <c r="I29" s="635"/>
      <c r="J29" s="635"/>
      <c r="K29" s="655"/>
      <c r="L29" s="635"/>
      <c r="M29" s="635"/>
      <c r="N29" s="635"/>
      <c r="O29" s="635"/>
      <c r="P29" s="635"/>
      <c r="Q29" s="635"/>
      <c r="R29" s="635"/>
      <c r="S29" s="635"/>
      <c r="T29" s="635"/>
      <c r="U29" s="635"/>
      <c r="W29" s="650"/>
    </row>
    <row r="30" spans="2:23" hidden="1" x14ac:dyDescent="0.25">
      <c r="B30" s="640" t="str">
        <f>IF(ISBLANK('4. Billing Determinants'!$B31), "", '4. Billing Determinants'!$B31)</f>
        <v/>
      </c>
      <c r="C30" s="365"/>
      <c r="D30" s="641">
        <f>IF(C30="", 0, IF(C30="kWh", '4. Billing Determinants'!E31, IF(C30="kVA", '4. Billing Determinants'!F31, '4. Billing Determinants'!D31)))</f>
        <v>0</v>
      </c>
      <c r="E30" s="642">
        <f>IFERROR(IF(OR(VLOOKUP(B30,'4. Billing Determinants'!$B$21:$K$40,9,0)=0,VLOOKUP(B30,'4. Billing Determinants'!$B$21:$K$40,10,0)=0),HLOOKUP($B30, '5. Allocation of Balances'!$D$4:$Z$76, 63,FALSE) + HLOOKUP($B56, '5. Allocation of Balances'!$D$4:$Z$76, 64,FALSE),HLOOKUP($B30, '5. Allocation of Balances'!$D$4:$Z$76, 63,FALSE)),0)+M30</f>
        <v>0</v>
      </c>
      <c r="F30" s="643">
        <f t="shared" si="3"/>
        <v>0</v>
      </c>
      <c r="H30" s="355" t="str">
        <f t="shared" si="0"/>
        <v/>
      </c>
      <c r="I30" s="635"/>
      <c r="J30" s="635"/>
      <c r="K30" s="635"/>
      <c r="L30" s="655"/>
      <c r="M30" s="635"/>
      <c r="N30" s="635"/>
      <c r="O30" s="635"/>
      <c r="P30" s="635"/>
      <c r="Q30" s="635"/>
      <c r="R30" s="635"/>
      <c r="S30" s="635"/>
      <c r="T30" s="635"/>
      <c r="U30" s="635"/>
    </row>
    <row r="31" spans="2:23" hidden="1" x14ac:dyDescent="0.25">
      <c r="B31" s="640" t="str">
        <f>IF(ISBLANK('4. Billing Determinants'!$B32), "", '4. Billing Determinants'!$B32)</f>
        <v/>
      </c>
      <c r="C31" s="365"/>
      <c r="D31" s="641">
        <f>IF(C31="", 0, IF(C31="kWh", '4. Billing Determinants'!E32, IF(C31="kVA", '4. Billing Determinants'!F32, '4. Billing Determinants'!D32)))</f>
        <v>0</v>
      </c>
      <c r="E31" s="642">
        <f>IFERROR(IF(OR(VLOOKUP(B31,'4. Billing Determinants'!$B$21:$K$40,9,0)=0,VLOOKUP(B31,'4. Billing Determinants'!$B$21:$K$40,10,0)=0),HLOOKUP($B31, '5. Allocation of Balances'!$D$4:$Z$76, 63,FALSE) + HLOOKUP($B57, '5. Allocation of Balances'!$D$4:$Z$76, 64,FALSE),HLOOKUP($B31, '5. Allocation of Balances'!$D$4:$Z$76, 63,FALSE)),0)+M31</f>
        <v>0</v>
      </c>
      <c r="F31" s="643">
        <f t="shared" si="3"/>
        <v>0</v>
      </c>
      <c r="H31" s="355" t="str">
        <f t="shared" si="0"/>
        <v/>
      </c>
      <c r="I31" s="635"/>
      <c r="J31" s="635"/>
      <c r="K31" s="635"/>
      <c r="L31" s="635"/>
      <c r="M31" s="635"/>
      <c r="N31" s="635"/>
      <c r="O31" s="635"/>
      <c r="P31" s="635"/>
      <c r="Q31" s="635"/>
      <c r="R31" s="635"/>
      <c r="S31" s="635"/>
      <c r="T31" s="635"/>
      <c r="U31" s="635"/>
    </row>
    <row r="32" spans="2:23" hidden="1" x14ac:dyDescent="0.25">
      <c r="B32" s="640" t="str">
        <f>IF(ISBLANK('4. Billing Determinants'!$B33), "", '4. Billing Determinants'!$B33)</f>
        <v/>
      </c>
      <c r="C32" s="365"/>
      <c r="D32" s="641">
        <f>IF(C32="", 0, IF(C32="kWh", '4. Billing Determinants'!E33, IF(C32="kVA", '4. Billing Determinants'!F33, '4. Billing Determinants'!D33)))</f>
        <v>0</v>
      </c>
      <c r="E32" s="642">
        <f>IFERROR(IF(OR(VLOOKUP(B32,'4. Billing Determinants'!$B$21:$K$40,9,0)=0,VLOOKUP(B32,'4. Billing Determinants'!$B$21:$K$40,10,0)=0),HLOOKUP($B32, '5. Allocation of Balances'!$D$4:$Z$76, 63,FALSE) + HLOOKUP($B58, '5. Allocation of Balances'!$D$4:$Z$76, 64,FALSE),HLOOKUP($B32, '5. Allocation of Balances'!$D$4:$Z$76, 63,FALSE)),0)+M32</f>
        <v>0</v>
      </c>
      <c r="F32" s="643">
        <f t="shared" si="3"/>
        <v>0</v>
      </c>
      <c r="H32" s="355" t="str">
        <f t="shared" si="0"/>
        <v/>
      </c>
      <c r="I32" s="635"/>
      <c r="J32" s="635"/>
      <c r="K32" s="635"/>
      <c r="L32" s="635"/>
      <c r="M32" s="635"/>
      <c r="N32" s="635"/>
      <c r="O32" s="635"/>
      <c r="P32" s="635"/>
      <c r="Q32" s="635"/>
      <c r="R32" s="635"/>
      <c r="S32" s="635"/>
      <c r="T32" s="635"/>
      <c r="U32" s="635"/>
    </row>
    <row r="33" spans="2:21" hidden="1" x14ac:dyDescent="0.25">
      <c r="B33" s="640" t="str">
        <f>IF(ISBLANK('4. Billing Determinants'!$B34), "", '4. Billing Determinants'!$B34)</f>
        <v/>
      </c>
      <c r="C33" s="365"/>
      <c r="D33" s="641">
        <f>IF(C33="", 0, IF(C33="kWh", '4. Billing Determinants'!E34, IF(C33="kVA", '4. Billing Determinants'!F34, '4. Billing Determinants'!D34)))</f>
        <v>0</v>
      </c>
      <c r="E33" s="642">
        <f>IFERROR(IF(OR(VLOOKUP(B33,'4. Billing Determinants'!$B$21:$K$40,9,0)=0,VLOOKUP(B33,'4. Billing Determinants'!$B$21:$K$40,10,0)=0),HLOOKUP($B33, '5. Allocation of Balances'!$D$4:$Z$76, 63,FALSE) + HLOOKUP($B59, '5. Allocation of Balances'!$D$4:$Z$76, 64,FALSE),HLOOKUP($B33, '5. Allocation of Balances'!$D$4:$Z$76, 63,FALSE)),0)+M33</f>
        <v>0</v>
      </c>
      <c r="F33" s="643">
        <f t="shared" si="3"/>
        <v>0</v>
      </c>
      <c r="H33" s="355" t="str">
        <f t="shared" si="0"/>
        <v/>
      </c>
      <c r="I33" s="635"/>
      <c r="J33" s="635"/>
      <c r="K33" s="635"/>
      <c r="L33" s="635"/>
      <c r="M33" s="635"/>
      <c r="N33" s="635"/>
      <c r="O33" s="635"/>
      <c r="P33" s="635"/>
      <c r="Q33" s="635"/>
      <c r="R33" s="635"/>
      <c r="S33" s="635"/>
      <c r="T33" s="635"/>
      <c r="U33" s="635"/>
    </row>
    <row r="34" spans="2:21" hidden="1" x14ac:dyDescent="0.25">
      <c r="B34" s="640" t="str">
        <f>IF(ISBLANK('4. Billing Determinants'!$B35), "", '4. Billing Determinants'!$B35)</f>
        <v/>
      </c>
      <c r="C34" s="365"/>
      <c r="D34" s="641">
        <f>IF(C34="", 0, IF(C34="kWh", '4. Billing Determinants'!E35, IF(C34="kVA", '4. Billing Determinants'!F35, '4. Billing Determinants'!D35)))</f>
        <v>0</v>
      </c>
      <c r="E34" s="642">
        <f>IFERROR(IF(OR(VLOOKUP(B34,'4. Billing Determinants'!$B$21:$K$40,9,0)=0,VLOOKUP(B34,'4. Billing Determinants'!$B$21:$K$40,10,0)=0),HLOOKUP($B34, '5. Allocation of Balances'!$D$4:$Z$76, 63,FALSE) + HLOOKUP($B60, '5. Allocation of Balances'!$D$4:$Z$76, 64,FALSE),HLOOKUP($B34, '5. Allocation of Balances'!$D$4:$Z$76, 63,FALSE)),0)+M34</f>
        <v>0</v>
      </c>
      <c r="F34" s="643">
        <f t="shared" si="3"/>
        <v>0</v>
      </c>
      <c r="H34" s="355" t="str">
        <f t="shared" si="0"/>
        <v/>
      </c>
      <c r="I34" s="635"/>
      <c r="J34" s="635"/>
      <c r="K34" s="635"/>
      <c r="L34" s="635"/>
      <c r="M34" s="635"/>
      <c r="N34" s="635"/>
      <c r="O34" s="635"/>
      <c r="P34" s="635"/>
      <c r="Q34" s="635"/>
      <c r="R34" s="635"/>
      <c r="S34" s="635"/>
      <c r="T34" s="635"/>
      <c r="U34" s="635"/>
    </row>
    <row r="35" spans="2:21" hidden="1" x14ac:dyDescent="0.25">
      <c r="B35" s="640" t="str">
        <f>IF(ISBLANK('4. Billing Determinants'!$B36), "", '4. Billing Determinants'!$B36)</f>
        <v/>
      </c>
      <c r="C35" s="365"/>
      <c r="D35" s="641">
        <f>IF(C35="", 0, IF(C35="kWh", '4. Billing Determinants'!E36, IF(C35="kVA", '4. Billing Determinants'!F36, '4. Billing Determinants'!D36)))</f>
        <v>0</v>
      </c>
      <c r="E35" s="642">
        <f>IFERROR(IF(OR(VLOOKUP(B35,'4. Billing Determinants'!$B$21:$K$40,9,0)=0,VLOOKUP(B35,'4. Billing Determinants'!$B$21:$K$40,10,0)=0),HLOOKUP($B35, '5. Allocation of Balances'!$D$4:$Z$76, 63,FALSE) + HLOOKUP($B61, '5. Allocation of Balances'!$D$4:$Z$76, 64,FALSE),HLOOKUP($B35, '5. Allocation of Balances'!$D$4:$Z$76, 63,FALSE)),0)+M35</f>
        <v>0</v>
      </c>
      <c r="F35" s="643">
        <f t="shared" si="3"/>
        <v>0</v>
      </c>
      <c r="H35" s="355" t="str">
        <f t="shared" si="0"/>
        <v/>
      </c>
      <c r="I35" s="635"/>
      <c r="J35" s="635"/>
      <c r="K35" s="635"/>
      <c r="L35" s="635"/>
      <c r="M35" s="635"/>
      <c r="N35" s="635"/>
    </row>
    <row r="36" spans="2:21" hidden="1" x14ac:dyDescent="0.25">
      <c r="B36" s="640" t="str">
        <f>IF(ISBLANK('4. Billing Determinants'!$B37), "", '4. Billing Determinants'!$B37)</f>
        <v/>
      </c>
      <c r="C36" s="365"/>
      <c r="D36" s="641">
        <f>IF(C36="", 0, IF(C36="kWh", '4. Billing Determinants'!E37, IF(C36="kVA", '4. Billing Determinants'!F37, '4. Billing Determinants'!D37)))</f>
        <v>0</v>
      </c>
      <c r="E36" s="642">
        <f>IFERROR(IF(OR(VLOOKUP(B36,'4. Billing Determinants'!$B$21:$K$40,9,0)=0,VLOOKUP(B36,'4. Billing Determinants'!$B$21:$K$40,10,0)=0),HLOOKUP($B36, '5. Allocation of Balances'!$D$4:$Z$76, 63,FALSE) + HLOOKUP($B62, '5. Allocation of Balances'!$D$4:$Z$76, 64,FALSE),HLOOKUP($B36, '5. Allocation of Balances'!$D$4:$Z$76, 63,FALSE)),0)+M36</f>
        <v>0</v>
      </c>
      <c r="F36" s="643">
        <f t="shared" si="3"/>
        <v>0</v>
      </c>
      <c r="H36" s="355" t="str">
        <f t="shared" si="0"/>
        <v/>
      </c>
      <c r="I36" s="635"/>
      <c r="J36" s="635"/>
      <c r="K36" s="635"/>
      <c r="L36" s="635"/>
      <c r="M36" s="635"/>
      <c r="N36" s="635"/>
    </row>
    <row r="37" spans="2:21" hidden="1" x14ac:dyDescent="0.25">
      <c r="B37" s="640" t="str">
        <f>IF(ISBLANK('4. Billing Determinants'!$B38), "", '4. Billing Determinants'!$B38)</f>
        <v/>
      </c>
      <c r="C37" s="365"/>
      <c r="D37" s="641">
        <f>IF(C37="", 0, IF(C37="kWh", '4. Billing Determinants'!E38, IF(C37="kVA", '4. Billing Determinants'!F38, '4. Billing Determinants'!D38)))</f>
        <v>0</v>
      </c>
      <c r="E37" s="642">
        <f>IFERROR(IF(OR(VLOOKUP(B37,'4. Billing Determinants'!$B$21:$K$40,9,0)=0,VLOOKUP(B37,'4. Billing Determinants'!$B$21:$K$40,10,0)=0),HLOOKUP($B37, '5. Allocation of Balances'!$D$4:$Z$76, 63,FALSE) + HLOOKUP($B63, '5. Allocation of Balances'!$D$4:$Z$76, 64,FALSE),HLOOKUP($B37, '5. Allocation of Balances'!$D$4:$Z$76, 63,FALSE)),0)+M37</f>
        <v>0</v>
      </c>
      <c r="F37" s="643">
        <f t="shared" si="3"/>
        <v>0</v>
      </c>
      <c r="H37" s="355" t="str">
        <f t="shared" si="0"/>
        <v/>
      </c>
      <c r="I37" s="635"/>
      <c r="J37" s="635"/>
      <c r="K37" s="635"/>
      <c r="L37" s="635"/>
      <c r="M37" s="635"/>
      <c r="N37" s="635"/>
    </row>
    <row r="38" spans="2:21" hidden="1" x14ac:dyDescent="0.25">
      <c r="B38" s="640" t="str">
        <f>IF(ISBLANK('4. Billing Determinants'!$B39), "", '4. Billing Determinants'!$B39)</f>
        <v/>
      </c>
      <c r="C38" s="365"/>
      <c r="D38" s="641">
        <f>IF(C38="", 0, IF(C38="kWh", '4. Billing Determinants'!E39, IF(C38="kVA", '4. Billing Determinants'!F39, '4. Billing Determinants'!D39)))</f>
        <v>0</v>
      </c>
      <c r="E38" s="642">
        <f>IFERROR(IF(OR(VLOOKUP(B38,'4. Billing Determinants'!$B$21:$K$40,9,0)=0,VLOOKUP(B38,'4. Billing Determinants'!$B$21:$K$40,10,0)=0),HLOOKUP($B38, '5. Allocation of Balances'!$D$4:$Z$76, 63,FALSE) + HLOOKUP($B64, '5. Allocation of Balances'!$D$4:$Z$76, 64,FALSE),HLOOKUP($B38, '5. Allocation of Balances'!$D$4:$Z$76, 63,FALSE)),0)+M38</f>
        <v>0</v>
      </c>
      <c r="F38" s="643">
        <f t="shared" si="3"/>
        <v>0</v>
      </c>
      <c r="H38" s="355" t="str">
        <f t="shared" si="0"/>
        <v/>
      </c>
      <c r="I38" s="655"/>
      <c r="J38" s="635"/>
      <c r="K38" s="635"/>
      <c r="L38" s="635"/>
      <c r="M38" s="635"/>
      <c r="N38" s="635"/>
    </row>
    <row r="39" spans="2:21" hidden="1" x14ac:dyDescent="0.25">
      <c r="B39" s="640" t="str">
        <f>IF(ISBLANK('4. Billing Determinants'!$B40), "", '4. Billing Determinants'!$B40)</f>
        <v/>
      </c>
      <c r="C39" s="365"/>
      <c r="D39" s="641">
        <f>IF(C39="", 0, IF(C39="kWh", '4. Billing Determinants'!E40, IF(C39="kVA", '4. Billing Determinants'!F40, '4. Billing Determinants'!D40)))</f>
        <v>0</v>
      </c>
      <c r="E39" s="642">
        <f>IFERROR(IF(OR(VLOOKUP(B39,'4. Billing Determinants'!$B$21:$K$40,9,0)=0,VLOOKUP(B39,'4. Billing Determinants'!$B$21:$K$40,10,0)=0),HLOOKUP($B39, '5. Allocation of Balances'!$D$4:$Z$76, 63,FALSE) + HLOOKUP($B65, '5. Allocation of Balances'!$D$4:$Z$76, 64,FALSE),HLOOKUP($B39, '5. Allocation of Balances'!$D$4:$Z$76, 63,FALSE)),0)+M39</f>
        <v>0</v>
      </c>
      <c r="F39" s="643">
        <f t="shared" si="3"/>
        <v>0</v>
      </c>
      <c r="H39" s="355" t="str">
        <f t="shared" si="0"/>
        <v/>
      </c>
      <c r="I39" s="635"/>
      <c r="J39" s="635"/>
      <c r="K39" s="635"/>
      <c r="L39" s="635"/>
      <c r="M39" s="635"/>
      <c r="N39" s="635"/>
    </row>
    <row r="40" spans="2:21" x14ac:dyDescent="0.25">
      <c r="B40" s="656" t="s">
        <v>112</v>
      </c>
      <c r="C40" s="657"/>
      <c r="D40" s="658"/>
      <c r="E40" s="659">
        <f>SUM(E20:E39)</f>
        <v>23647858.302600559</v>
      </c>
      <c r="F40" s="656"/>
      <c r="G40" s="656"/>
      <c r="I40" s="635"/>
      <c r="J40" s="635"/>
      <c r="K40" s="635"/>
      <c r="L40" s="635"/>
      <c r="M40" s="635"/>
      <c r="N40" s="635"/>
    </row>
    <row r="41" spans="2:21" x14ac:dyDescent="0.25">
      <c r="E41" s="771"/>
    </row>
    <row r="42" spans="2:21" ht="15.75" x14ac:dyDescent="0.25">
      <c r="B42" s="356" t="s">
        <v>620</v>
      </c>
    </row>
    <row r="43" spans="2:21" x14ac:dyDescent="0.25">
      <c r="B43" s="760" t="s">
        <v>621</v>
      </c>
    </row>
    <row r="44" spans="2:21" ht="12.75" customHeight="1" x14ac:dyDescent="0.25">
      <c r="B44" s="862" t="s">
        <v>615</v>
      </c>
      <c r="C44" s="864" t="s">
        <v>159</v>
      </c>
      <c r="D44" s="916" t="s">
        <v>622</v>
      </c>
      <c r="E44" s="916" t="s">
        <v>623</v>
      </c>
      <c r="F44" s="918" t="s">
        <v>624</v>
      </c>
      <c r="G44" s="918" t="s">
        <v>625</v>
      </c>
    </row>
    <row r="45" spans="2:21" ht="56.25" customHeight="1" x14ac:dyDescent="0.25">
      <c r="B45" s="863"/>
      <c r="C45" s="864"/>
      <c r="D45" s="917"/>
      <c r="E45" s="917"/>
      <c r="F45" s="918"/>
      <c r="G45" s="918"/>
      <c r="K45" s="660"/>
      <c r="L45" s="660"/>
    </row>
    <row r="46" spans="2:21" x14ac:dyDescent="0.25">
      <c r="B46" s="640" t="str">
        <f>IF(ISBLANK('4. Billing Determinants'!B21), "", '4. Billing Determinants'!B21)</f>
        <v>RESIDENTIAL SERVICE CLASSIFICATION</v>
      </c>
      <c r="C46" s="365" t="s">
        <v>126</v>
      </c>
      <c r="D46" s="641">
        <f>IF(C46="", 0, IF(C46="kWh", '4. Billing Determinants'!L21, IF(C46="kVA", '4. Billing Determinants'!M21, '4. Billing Determinants'!D21)))</f>
        <v>4531218421.1652517</v>
      </c>
      <c r="E46" s="642">
        <f>IFERROR(IF(OR(VLOOKUP(B46,'4. Billing Determinants'!$B$21:$K$40,9,0)=0,VLOOKUP(B46,'4. Billing Determinants'!$B$21:$K$40,10,0)=0),0,HLOOKUP($B46, '5. Allocation of Balances'!$D$4:$Z$76, 64,FALSE)),0)</f>
        <v>0</v>
      </c>
      <c r="F46" s="643">
        <f>IF(ISERROR(E46/D46),0,IF(C46="# of Customers",E46/(D46*$D$13)*($D$13)/($D$13/12*365)*30,IF(C46="kVA",(E46/(D46*$D$13/12))*($D$13)/($D$13/12*365)*30, (E46/D46)/($D$13/12))))</f>
        <v>0</v>
      </c>
      <c r="G46" s="644">
        <f>ROUND(F46,5)</f>
        <v>0</v>
      </c>
      <c r="H46" s="355" t="str">
        <f t="shared" ref="H46:H65" si="4">IF(C46="", "", IF(C46="# of Customers", "per customer per month", "$/"&amp;C46))</f>
        <v>$/kWh</v>
      </c>
      <c r="J46" s="661"/>
      <c r="K46" s="650"/>
      <c r="L46" s="662"/>
    </row>
    <row r="47" spans="2:21" x14ac:dyDescent="0.25">
      <c r="B47" s="640" t="str">
        <f>IF(ISBLANK('4. Billing Determinants'!B22), "", '4. Billing Determinants'!B22)</f>
        <v>COMPETITIVE SECTOR MULTI-UNIT RESIDENTIAL SERVICE CLASSIFICATION</v>
      </c>
      <c r="C47" s="365" t="s">
        <v>126</v>
      </c>
      <c r="D47" s="641">
        <f>IF(C47="", 0, IF(C47="kWh", '4. Billing Determinants'!L22, IF(C47="kVA", '4. Billing Determinants'!M22, '4. Billing Determinants'!D22)))</f>
        <v>297763684.68568611</v>
      </c>
      <c r="E47" s="642">
        <f>IFERROR(IF(OR(VLOOKUP(B47,'4. Billing Determinants'!$B$21:$K$40,9,0)=0,VLOOKUP(B47,'4. Billing Determinants'!$B$21:$K$40,10,0)=0),0,HLOOKUP($B47, '5. Allocation of Balances'!$D$4:$Z$76, 64,FALSE)),0)</f>
        <v>0</v>
      </c>
      <c r="F47" s="643">
        <f t="shared" ref="F47:F54" si="5">IF(ISERROR(E47/D47),0,IF(C47="# of Customers",E47/(D47*$D$13)*($D$13)/($D$13/12*365)*30,IF(C47="kVA",(E47/(D47*$D$13/12))*($D$13)/($D$13/12*365)*30, (E47/D47)/($D$13/12))))</f>
        <v>0</v>
      </c>
      <c r="G47" s="644">
        <f t="shared" ref="G47:G48" si="6">ROUND(F47,5)</f>
        <v>0</v>
      </c>
      <c r="H47" s="355" t="str">
        <f t="shared" si="4"/>
        <v>$/kWh</v>
      </c>
      <c r="I47" s="653"/>
      <c r="J47" s="661"/>
      <c r="K47" s="650"/>
      <c r="L47" s="662"/>
    </row>
    <row r="48" spans="2:21" x14ac:dyDescent="0.25">
      <c r="B48" s="640" t="str">
        <f>IF(ISBLANK('4. Billing Determinants'!B23), "", '4. Billing Determinants'!B23)</f>
        <v>GENERAL SERVICE LESS THAN 50 KW SERVICE CLASSIFICATION</v>
      </c>
      <c r="C48" s="365" t="s">
        <v>126</v>
      </c>
      <c r="D48" s="641">
        <f>IF(C48="", 0, IF(C48="kWh", '4. Billing Determinants'!L23, IF(C48="kVA", '4. Billing Determinants'!M23, '4. Billing Determinants'!D23)))</f>
        <v>2299006607.8208437</v>
      </c>
      <c r="E48" s="642">
        <f>IFERROR(IF(OR(VLOOKUP(B48,'4. Billing Determinants'!$B$21:$K$40,9,0)=0,VLOOKUP(B48,'4. Billing Determinants'!$B$21:$K$40,10,0)=0),0,HLOOKUP($B48, '5. Allocation of Balances'!$D$4:$Z$76, 64,FALSE)),0)</f>
        <v>0</v>
      </c>
      <c r="F48" s="643">
        <f t="shared" si="5"/>
        <v>0</v>
      </c>
      <c r="G48" s="644">
        <f t="shared" si="6"/>
        <v>0</v>
      </c>
      <c r="H48" s="355" t="str">
        <f t="shared" si="4"/>
        <v>$/kWh</v>
      </c>
      <c r="I48" s="653"/>
      <c r="J48" s="661"/>
      <c r="K48" s="650"/>
      <c r="L48" s="662"/>
    </row>
    <row r="49" spans="2:12" x14ac:dyDescent="0.25">
      <c r="B49" s="640" t="str">
        <f>IF(ISBLANK('4. Billing Determinants'!B24), "", '4. Billing Determinants'!B24)</f>
        <v>GENERAL SERVICE 50 TO 999 KW SERVICE CLASSIFICATION</v>
      </c>
      <c r="C49" s="365" t="s">
        <v>190</v>
      </c>
      <c r="D49" s="641">
        <f>IF(C49="", 0, IF(C49="kWh", '4. Billing Determinants'!L24, IF(C49="kVA", '4. Billing Determinants'!M24, '4. Billing Determinants'!D24)))</f>
        <v>24791665.044267148</v>
      </c>
      <c r="E49" s="642">
        <f>IFERROR(IF(OR(VLOOKUP(B49,'4. Billing Determinants'!$B$21:$K$40,9,0)=0,VLOOKUP(B49,'4. Billing Determinants'!$B$21:$K$40,10,0)=0),0,HLOOKUP($B49, '5. Allocation of Balances'!$D$4:$Z$76, 64,FALSE)),0)</f>
        <v>-4121237.1900288099</v>
      </c>
      <c r="F49" s="643">
        <f t="shared" si="5"/>
        <v>-8.943141786046116E-2</v>
      </c>
      <c r="G49" s="644">
        <f>ROUND(F49,4)</f>
        <v>-8.9399999999999993E-2</v>
      </c>
      <c r="H49" s="355" t="str">
        <f t="shared" si="4"/>
        <v>$/kVA</v>
      </c>
      <c r="I49" s="653"/>
      <c r="J49" s="661"/>
      <c r="K49" s="650"/>
      <c r="L49" s="662"/>
    </row>
    <row r="50" spans="2:12" s="635" customFormat="1" x14ac:dyDescent="0.25">
      <c r="B50" s="752" t="str">
        <f>IF(ISBLANK('4. Billing Determinants'!B25), "", '4. Billing Determinants'!B25)</f>
        <v>GENERAL SERVICE 1,000 TO 4,999 KW SERVICE CLASSIFICATION</v>
      </c>
      <c r="C50" s="365" t="s">
        <v>190</v>
      </c>
      <c r="D50" s="753">
        <f>IF(C50="", 0, IF(C50="kWh", '4. Billing Determinants'!L25, IF(C50="kVA", '4. Billing Determinants'!M25, '4. Billing Determinants'!D25)))</f>
        <v>10392482.093736621</v>
      </c>
      <c r="E50" s="754">
        <f>IFERROR(IF(OR(VLOOKUP(B50,'4. Billing Determinants'!$B$21:$K$40,9,0)=0,VLOOKUP(B50,'4. Billing Determinants'!$B$21:$K$40,10,0)=0),0,HLOOKUP($B50, '5. Allocation of Balances'!$D$4:$Z$76, 64,FALSE)),0)</f>
        <v>-1970913.7046436723</v>
      </c>
      <c r="F50" s="755">
        <f t="shared" si="5"/>
        <v>-0.10202733104591971</v>
      </c>
      <c r="G50" s="756">
        <f>ROUND(F50,4)</f>
        <v>-0.10199999999999999</v>
      </c>
      <c r="H50" s="358" t="str">
        <f t="shared" si="4"/>
        <v>$/kVA</v>
      </c>
      <c r="I50" s="437"/>
      <c r="J50" s="757"/>
      <c r="K50" s="758"/>
      <c r="L50" s="759"/>
    </row>
    <row r="51" spans="2:12" s="635" customFormat="1" x14ac:dyDescent="0.25">
      <c r="B51" s="752" t="str">
        <f>IF(ISBLANK('4. Billing Determinants'!B26), "", '4. Billing Determinants'!B26)</f>
        <v>LARGE USE SERVICE CLASSIFICATION</v>
      </c>
      <c r="C51" s="365" t="s">
        <v>190</v>
      </c>
      <c r="D51" s="753">
        <f>IF(C51="", 0, IF(C51="kWh", '4. Billing Determinants'!L26, IF(C51="kVA", '4. Billing Determinants'!M26, '4. Billing Determinants'!D26)))</f>
        <v>4097281.3165974198</v>
      </c>
      <c r="E51" s="754">
        <f>IFERROR(IF(OR(VLOOKUP(B51,'4. Billing Determinants'!$B$21:$K$40,9,0)=0,VLOOKUP(B51,'4. Billing Determinants'!$B$21:$K$40,10,0)=0),0,HLOOKUP($B51, '5. Allocation of Balances'!$D$4:$Z$76, 64,FALSE)),0)</f>
        <v>-810443.18640639668</v>
      </c>
      <c r="F51" s="755">
        <f t="shared" si="5"/>
        <v>-0.10641307511674414</v>
      </c>
      <c r="G51" s="756">
        <f>ROUND(F51,4)</f>
        <v>-0.10639999999999999</v>
      </c>
      <c r="H51" s="358" t="str">
        <f t="shared" si="4"/>
        <v>$/kVA</v>
      </c>
      <c r="I51" s="437"/>
      <c r="J51" s="757"/>
      <c r="K51" s="758"/>
      <c r="L51" s="759"/>
    </row>
    <row r="52" spans="2:12" x14ac:dyDescent="0.25">
      <c r="B52" s="640" t="str">
        <f>IF(ISBLANK('4. Billing Determinants'!B27), "", '4. Billing Determinants'!B27)</f>
        <v>STANDBY POWER SERVICE CLASSIFICATION</v>
      </c>
      <c r="C52" s="365" t="s">
        <v>190</v>
      </c>
      <c r="D52" s="641">
        <f>IF(C52="", 0, IF(C52="kWh", '4. Billing Determinants'!L27, IF(C52="kVA", '4. Billing Determinants'!M27, '4. Billing Determinants'!D27)))</f>
        <v>0</v>
      </c>
      <c r="E52" s="642">
        <f>IFERROR(IF(OR(VLOOKUP(B52,'4. Billing Determinants'!$B$21:$K$40,9,0)=0,VLOOKUP(B52,'4. Billing Determinants'!$B$21:$K$40,10,0)=0),0,HLOOKUP($B52, '5. Allocation of Balances'!$D$4:$Z$76, 64,FALSE)),0)</f>
        <v>0</v>
      </c>
      <c r="F52" s="643">
        <f t="shared" si="5"/>
        <v>0</v>
      </c>
      <c r="G52" s="644">
        <f>ROUND(F52,4)</f>
        <v>0</v>
      </c>
      <c r="H52" s="355" t="str">
        <f t="shared" si="4"/>
        <v>$/kVA</v>
      </c>
      <c r="I52" s="653"/>
      <c r="J52" s="661"/>
      <c r="K52" s="650"/>
      <c r="L52" s="662"/>
    </row>
    <row r="53" spans="2:12" x14ac:dyDescent="0.25">
      <c r="B53" s="640" t="str">
        <f>IF(ISBLANK('4. Billing Determinants'!B28), "", '4. Billing Determinants'!B28)</f>
        <v>UNMETERED SCATTERED LOAD SERVICE CLASSIFICATION</v>
      </c>
      <c r="C53" s="365" t="s">
        <v>126</v>
      </c>
      <c r="D53" s="641">
        <f>IF(C53="", 0, IF(C53="kWh", '4. Billing Determinants'!L28, IF(C53="kVA", '4. Billing Determinants'!M28, '4. Billing Determinants'!D28)))</f>
        <v>40588612.341543451</v>
      </c>
      <c r="E53" s="642">
        <f>IFERROR(IF(OR(VLOOKUP(B53,'4. Billing Determinants'!$B$21:$K$40,9,0)=0,VLOOKUP(B53,'4. Billing Determinants'!$B$21:$K$40,10,0)=0),0,HLOOKUP($B53, '5. Allocation of Balances'!$D$4:$Z$76, 64,FALSE)),0)</f>
        <v>0</v>
      </c>
      <c r="F53" s="643">
        <f t="shared" si="5"/>
        <v>0</v>
      </c>
      <c r="G53" s="644">
        <f>ROUND(F53,5)</f>
        <v>0</v>
      </c>
      <c r="H53" s="355" t="str">
        <f t="shared" si="4"/>
        <v>$/kWh</v>
      </c>
      <c r="I53" s="653"/>
      <c r="J53" s="661"/>
      <c r="K53" s="650"/>
      <c r="L53" s="662"/>
    </row>
    <row r="54" spans="2:12" x14ac:dyDescent="0.25">
      <c r="B54" s="640" t="str">
        <f>IF(ISBLANK('4. Billing Determinants'!B29), "", '4. Billing Determinants'!B29)</f>
        <v>STREET LIGHTING SERVICE CLASSIFICATION</v>
      </c>
      <c r="C54" s="365" t="s">
        <v>190</v>
      </c>
      <c r="D54" s="641">
        <f>IF(C54="", 0, IF(C54="kWh", '4. Billing Determinants'!L29, IF(C54="kVA", '4. Billing Determinants'!M29, '4. Billing Determinants'!D29)))</f>
        <v>326300</v>
      </c>
      <c r="E54" s="642">
        <f>IFERROR(IF(OR(VLOOKUP(B54,'4. Billing Determinants'!$B$21:$K$40,9,0)=0,VLOOKUP(B54,'4. Billing Determinants'!$B$21:$K$40,10,0)=0),0,HLOOKUP($B54, '5. Allocation of Balances'!$D$4:$Z$76, 64,FALSE)),0)</f>
        <v>0</v>
      </c>
      <c r="F54" s="643">
        <f t="shared" si="5"/>
        <v>0</v>
      </c>
      <c r="G54" s="644">
        <f>ROUND(F54,4)</f>
        <v>0</v>
      </c>
      <c r="H54" s="355" t="str">
        <f t="shared" si="4"/>
        <v>$/kVA</v>
      </c>
      <c r="I54" s="653"/>
      <c r="J54" s="661"/>
      <c r="K54" s="650"/>
      <c r="L54" s="662"/>
    </row>
    <row r="55" spans="2:12" hidden="1" x14ac:dyDescent="0.25">
      <c r="B55" s="640" t="str">
        <f>IF(ISBLANK('4. Billing Determinants'!B30), "", '4. Billing Determinants'!B30)</f>
        <v/>
      </c>
      <c r="C55" s="365"/>
      <c r="D55" s="641">
        <f>IF(C55="", 0, IF(C55="kWh", '4. Billing Determinants'!L30, IF(C55="kVA", '4. Billing Determinants'!M30, '4. Billing Determinants'!D30)))</f>
        <v>0</v>
      </c>
      <c r="E55" s="642">
        <f>IFERROR(IF(OR(VLOOKUP(B55,'4. Billing Determinants'!$B$21:$K$40,9,0)=0,VLOOKUP(B55,'4. Billing Determinants'!$B$21:$K$40,10,0)=0),0,HLOOKUP($B55, '5. Allocation of Balances'!$D$4:$Z$76, 64,FALSE)),0)</f>
        <v>0</v>
      </c>
      <c r="F55" s="643">
        <f t="shared" ref="F55:F65" si="7">IF(ISERROR(E55/D55),0,IF(C55="# of Customers",E55/D55/$D$13,IF(C55="kVA",(E55/(D55*$D$13)*(D55*12)/(D55*365))*30, (E55/D55)/($D$13))))</f>
        <v>0</v>
      </c>
      <c r="H55" s="355" t="str">
        <f t="shared" si="4"/>
        <v/>
      </c>
    </row>
    <row r="56" spans="2:12" hidden="1" x14ac:dyDescent="0.25">
      <c r="B56" s="640" t="str">
        <f>IF(ISBLANK('4. Billing Determinants'!B31), "", '4. Billing Determinants'!B31)</f>
        <v/>
      </c>
      <c r="C56" s="365"/>
      <c r="D56" s="641">
        <f>IF(C56="", 0, IF(C56="kWh", '4. Billing Determinants'!L31, IF(C56="kVA", '4. Billing Determinants'!M31, '4. Billing Determinants'!D31)))</f>
        <v>0</v>
      </c>
      <c r="E56" s="642">
        <f>IFERROR(IF(OR(VLOOKUP(B56,'4. Billing Determinants'!$B$21:$K$40,9,0)=0,VLOOKUP(B56,'4. Billing Determinants'!$B$21:$K$40,10,0)=0),0,HLOOKUP($B56, '5. Allocation of Balances'!$D$4:$Z$76, 64,FALSE)),0)</f>
        <v>0</v>
      </c>
      <c r="F56" s="643">
        <f t="shared" si="7"/>
        <v>0</v>
      </c>
      <c r="H56" s="355" t="str">
        <f t="shared" si="4"/>
        <v/>
      </c>
    </row>
    <row r="57" spans="2:12" hidden="1" x14ac:dyDescent="0.25">
      <c r="B57" s="640" t="str">
        <f>IF(ISBLANK('4. Billing Determinants'!B32), "", '4. Billing Determinants'!B32)</f>
        <v/>
      </c>
      <c r="C57" s="365"/>
      <c r="D57" s="641">
        <f>IF(C57="", 0, IF(C57="kWh", '4. Billing Determinants'!L32, IF(C57="kVA", '4. Billing Determinants'!M32, '4. Billing Determinants'!D32)))</f>
        <v>0</v>
      </c>
      <c r="E57" s="642">
        <f>IFERROR(IF(OR(VLOOKUP(B57,'4. Billing Determinants'!$B$21:$K$40,9,0)=0,VLOOKUP(B57,'4. Billing Determinants'!$B$21:$K$40,10,0)=0),0,HLOOKUP($B57, '5. Allocation of Balances'!$D$4:$Z$76, 64,FALSE)),0)</f>
        <v>0</v>
      </c>
      <c r="F57" s="643">
        <f t="shared" si="7"/>
        <v>0</v>
      </c>
      <c r="H57" s="355" t="str">
        <f t="shared" si="4"/>
        <v/>
      </c>
    </row>
    <row r="58" spans="2:12" hidden="1" x14ac:dyDescent="0.25">
      <c r="B58" s="640" t="str">
        <f>IF(ISBLANK('4. Billing Determinants'!B33), "", '4. Billing Determinants'!B33)</f>
        <v/>
      </c>
      <c r="C58" s="365"/>
      <c r="D58" s="641">
        <f>IF(C58="", 0, IF(C58="kWh", '4. Billing Determinants'!L33, IF(C58="kVA", '4. Billing Determinants'!M33, '4. Billing Determinants'!D33)))</f>
        <v>0</v>
      </c>
      <c r="E58" s="642">
        <f>IFERROR(IF(OR(VLOOKUP(B58,'4. Billing Determinants'!$B$21:$K$40,9,0)=0,VLOOKUP(B58,'4. Billing Determinants'!$B$21:$K$40,10,0)=0),0,HLOOKUP($B58, '5. Allocation of Balances'!$D$4:$Z$76, 64,FALSE)),0)</f>
        <v>0</v>
      </c>
      <c r="F58" s="643">
        <f t="shared" si="7"/>
        <v>0</v>
      </c>
      <c r="H58" s="355" t="str">
        <f t="shared" si="4"/>
        <v/>
      </c>
    </row>
    <row r="59" spans="2:12" hidden="1" x14ac:dyDescent="0.25">
      <c r="B59" s="640" t="str">
        <f>IF(ISBLANK('4. Billing Determinants'!B34), "", '4. Billing Determinants'!B34)</f>
        <v/>
      </c>
      <c r="C59" s="365"/>
      <c r="D59" s="641">
        <f>IF(C59="", 0, IF(C59="kWh", '4. Billing Determinants'!L34, IF(C59="kVA", '4. Billing Determinants'!M34, '4. Billing Determinants'!D34)))</f>
        <v>0</v>
      </c>
      <c r="E59" s="642">
        <f>IFERROR(IF(OR(VLOOKUP(B59,'4. Billing Determinants'!$B$21:$K$40,9,0)=0,VLOOKUP(B59,'4. Billing Determinants'!$B$21:$K$40,10,0)=0),0,HLOOKUP($B59, '5. Allocation of Balances'!$D$4:$Z$76, 64,FALSE)),0)</f>
        <v>0</v>
      </c>
      <c r="F59" s="643">
        <f t="shared" si="7"/>
        <v>0</v>
      </c>
      <c r="H59" s="355" t="str">
        <f t="shared" si="4"/>
        <v/>
      </c>
    </row>
    <row r="60" spans="2:12" hidden="1" x14ac:dyDescent="0.25">
      <c r="B60" s="640" t="str">
        <f>IF(ISBLANK('4. Billing Determinants'!B35), "", '4. Billing Determinants'!B35)</f>
        <v/>
      </c>
      <c r="C60" s="365"/>
      <c r="D60" s="641">
        <f>IF(C60="", 0, IF(C60="kWh", '4. Billing Determinants'!L35, IF(C60="kVA", '4. Billing Determinants'!M35, '4. Billing Determinants'!D35)))</f>
        <v>0</v>
      </c>
      <c r="E60" s="642">
        <f>IFERROR(IF(OR(VLOOKUP(B60,'4. Billing Determinants'!$B$21:$K$40,9,0)=0,VLOOKUP(B60,'4. Billing Determinants'!$B$21:$K$40,10,0)=0),0,HLOOKUP($B60, '5. Allocation of Balances'!$D$4:$Z$76, 64,FALSE)),0)</f>
        <v>0</v>
      </c>
      <c r="F60" s="643">
        <f t="shared" si="7"/>
        <v>0</v>
      </c>
      <c r="H60" s="355" t="str">
        <f t="shared" si="4"/>
        <v/>
      </c>
    </row>
    <row r="61" spans="2:12" hidden="1" x14ac:dyDescent="0.25">
      <c r="B61" s="640" t="str">
        <f>IF(ISBLANK('4. Billing Determinants'!B36), "", '4. Billing Determinants'!B36)</f>
        <v/>
      </c>
      <c r="C61" s="365"/>
      <c r="D61" s="641">
        <f>IF(C61="", 0, IF(C61="kWh", '4. Billing Determinants'!L36, IF(C61="kVA", '4. Billing Determinants'!M36, '4. Billing Determinants'!D36)))</f>
        <v>0</v>
      </c>
      <c r="E61" s="642">
        <f>IFERROR(IF(OR(VLOOKUP(B61,'4. Billing Determinants'!$B$21:$K$40,9,0)=0,VLOOKUP(B61,'4. Billing Determinants'!$B$21:$K$40,10,0)=0),0,HLOOKUP($B61, '5. Allocation of Balances'!$D$4:$Z$76, 64,FALSE)),0)</f>
        <v>0</v>
      </c>
      <c r="F61" s="643">
        <f t="shared" si="7"/>
        <v>0</v>
      </c>
      <c r="H61" s="355" t="str">
        <f t="shared" si="4"/>
        <v/>
      </c>
    </row>
    <row r="62" spans="2:12" hidden="1" x14ac:dyDescent="0.25">
      <c r="B62" s="640" t="str">
        <f>IF(ISBLANK('4. Billing Determinants'!B37), "", '4. Billing Determinants'!B37)</f>
        <v/>
      </c>
      <c r="C62" s="365"/>
      <c r="D62" s="641">
        <f>IF(C62="", 0, IF(C62="kWh", '4. Billing Determinants'!L37, IF(C62="kVA", '4. Billing Determinants'!M37, '4. Billing Determinants'!D37)))</f>
        <v>0</v>
      </c>
      <c r="E62" s="642">
        <f>IFERROR(IF(OR(VLOOKUP(B62,'4. Billing Determinants'!$B$21:$K$40,9,0)=0,VLOOKUP(B62,'4. Billing Determinants'!$B$21:$K$40,10,0)=0),0,HLOOKUP($B62, '5. Allocation of Balances'!$D$4:$Z$76, 64,FALSE)),0)</f>
        <v>0</v>
      </c>
      <c r="F62" s="643">
        <f t="shared" si="7"/>
        <v>0</v>
      </c>
      <c r="H62" s="355" t="str">
        <f t="shared" si="4"/>
        <v/>
      </c>
    </row>
    <row r="63" spans="2:12" hidden="1" x14ac:dyDescent="0.25">
      <c r="B63" s="640" t="str">
        <f>IF(ISBLANK('4. Billing Determinants'!B38), "", '4. Billing Determinants'!B38)</f>
        <v/>
      </c>
      <c r="C63" s="365"/>
      <c r="D63" s="641">
        <f>IF(C63="", 0, IF(C63="kWh", '4. Billing Determinants'!L38, IF(C63="kVA", '4. Billing Determinants'!M38, '4. Billing Determinants'!D38)))</f>
        <v>0</v>
      </c>
      <c r="E63" s="642">
        <f>IFERROR(IF(OR(VLOOKUP(B63,'4. Billing Determinants'!$B$21:$K$40,9,0)=0,VLOOKUP(B63,'4. Billing Determinants'!$B$21:$K$40,10,0)=0),0,HLOOKUP($B63, '5. Allocation of Balances'!$D$4:$Z$76, 64,FALSE)),0)</f>
        <v>0</v>
      </c>
      <c r="F63" s="643">
        <f t="shared" si="7"/>
        <v>0</v>
      </c>
      <c r="H63" s="355" t="str">
        <f t="shared" si="4"/>
        <v/>
      </c>
    </row>
    <row r="64" spans="2:12" hidden="1" x14ac:dyDescent="0.25">
      <c r="B64" s="640" t="str">
        <f>IF(ISBLANK('4. Billing Determinants'!B39), "", '4. Billing Determinants'!B39)</f>
        <v/>
      </c>
      <c r="C64" s="365"/>
      <c r="D64" s="641">
        <f>IF(C64="", 0, IF(C64="kWh", '4. Billing Determinants'!L39, IF(C64="kVA", '4. Billing Determinants'!M39, '4. Billing Determinants'!D39)))</f>
        <v>0</v>
      </c>
      <c r="E64" s="642">
        <f>IFERROR(IF(OR(VLOOKUP(B64,'4. Billing Determinants'!$B$21:$K$40,9,0)=0,VLOOKUP(B64,'4. Billing Determinants'!$B$21:$K$40,10,0)=0),0,HLOOKUP($B64, '5. Allocation of Balances'!$D$4:$Z$76, 64,FALSE)),0)</f>
        <v>0</v>
      </c>
      <c r="F64" s="643">
        <f t="shared" si="7"/>
        <v>0</v>
      </c>
      <c r="H64" s="355" t="str">
        <f t="shared" si="4"/>
        <v/>
      </c>
      <c r="I64" s="663"/>
    </row>
    <row r="65" spans="2:16" hidden="1" x14ac:dyDescent="0.25">
      <c r="B65" s="640" t="str">
        <f>IF(ISBLANK('4. Billing Determinants'!B40), "", '4. Billing Determinants'!B40)</f>
        <v/>
      </c>
      <c r="C65" s="365"/>
      <c r="D65" s="641">
        <f>IF(C65="", 0, IF(C65="kWh", '4. Billing Determinants'!L40, IF(C65="kVA", '4. Billing Determinants'!M40, '4. Billing Determinants'!D40)))</f>
        <v>0</v>
      </c>
      <c r="E65" s="642">
        <f>IFERROR(IF(OR(VLOOKUP(B65,'4. Billing Determinants'!$B$21:$K$40,9,0)=0,VLOOKUP(B65,'4. Billing Determinants'!$B$21:$K$40,10,0)=0),0,HLOOKUP($B65, '5. Allocation of Balances'!$D$4:$Z$76, 64,FALSE)),0)</f>
        <v>0</v>
      </c>
      <c r="F65" s="643">
        <f t="shared" si="7"/>
        <v>0</v>
      </c>
      <c r="H65" s="355" t="str">
        <f t="shared" si="4"/>
        <v/>
      </c>
    </row>
    <row r="66" spans="2:16" x14ac:dyDescent="0.25">
      <c r="B66" s="656" t="s">
        <v>112</v>
      </c>
      <c r="C66" s="657"/>
      <c r="D66" s="658"/>
      <c r="E66" s="659">
        <f>SUM(E46:E65)</f>
        <v>-6902594.0810788786</v>
      </c>
      <c r="F66" s="656"/>
      <c r="G66" s="656"/>
    </row>
    <row r="67" spans="2:16" ht="41.25" customHeight="1" x14ac:dyDescent="0.25">
      <c r="B67" s="924" t="s">
        <v>626</v>
      </c>
      <c r="C67" s="925"/>
      <c r="D67" s="925"/>
      <c r="E67" s="925"/>
      <c r="F67" s="925"/>
    </row>
    <row r="68" spans="2:16" ht="33.75" customHeight="1" x14ac:dyDescent="0.25">
      <c r="B68" s="664" t="s">
        <v>627</v>
      </c>
      <c r="C68" s="665"/>
      <c r="D68" s="665"/>
      <c r="E68" s="665"/>
      <c r="F68" s="665"/>
      <c r="G68" s="665"/>
      <c r="J68" s="666"/>
      <c r="K68" s="667"/>
      <c r="L68" s="668"/>
    </row>
    <row r="69" spans="2:16" ht="18" customHeight="1" x14ac:dyDescent="0.25">
      <c r="B69" s="761" t="s">
        <v>628</v>
      </c>
      <c r="C69" s="665"/>
      <c r="D69" s="665"/>
      <c r="E69" s="665"/>
      <c r="F69" s="665"/>
      <c r="G69" s="665"/>
    </row>
    <row r="70" spans="2:16" ht="18" customHeight="1" x14ac:dyDescent="0.25">
      <c r="B70" s="923" t="s">
        <v>615</v>
      </c>
      <c r="C70" s="926" t="s">
        <v>159</v>
      </c>
      <c r="D70" s="916" t="s">
        <v>622</v>
      </c>
      <c r="E70" s="927" t="s">
        <v>629</v>
      </c>
      <c r="F70" s="923" t="s">
        <v>630</v>
      </c>
      <c r="G70" s="923" t="s">
        <v>631</v>
      </c>
      <c r="I70" s="669"/>
      <c r="J70" s="669"/>
      <c r="K70" s="669"/>
      <c r="L70" s="670"/>
    </row>
    <row r="71" spans="2:16" ht="33" customHeight="1" x14ac:dyDescent="0.25">
      <c r="B71" s="926"/>
      <c r="C71" s="926"/>
      <c r="D71" s="917"/>
      <c r="E71" s="928"/>
      <c r="F71" s="923"/>
      <c r="G71" s="923"/>
      <c r="I71" s="669"/>
      <c r="J71" s="669"/>
      <c r="K71" s="660"/>
      <c r="L71" s="660"/>
      <c r="P71" s="671"/>
    </row>
    <row r="72" spans="2:16" ht="14.25" customHeight="1" x14ac:dyDescent="0.25">
      <c r="B72" s="672" t="str">
        <f>IF(ISBLANK('4. Billing Determinants'!B21), "", '4. Billing Determinants'!B21)</f>
        <v>RESIDENTIAL SERVICE CLASSIFICATION</v>
      </c>
      <c r="C72" s="365" t="s">
        <v>126</v>
      </c>
      <c r="D72" s="641">
        <f>IF(C72="", 0, IF(C72="kWh", '6.2 CBR B'!I17, IF(C72="kVA", '6.2 CBR B'!J17,'4. Billing Determinants'!D21)))</f>
        <v>4531218421.1652517</v>
      </c>
      <c r="E72" s="673">
        <f>HLOOKUP($B72, '5. Allocation of Balances'!$D$4:$Z$76, 61,FALSE)</f>
        <v>-146688.27599678928</v>
      </c>
      <c r="F72" s="643">
        <f>IF(ISERROR(E72/D72),0,IF(C72="# of Customers",E72/(D72*$D$13)*($D$13)/($D$13/12*365)*30,IF(C72="kVA",(E72/(D72*$D$13/12))*($D$13)/($D$13/12*365)*30, (E72/D72)/($D$13/12))))</f>
        <v>-1.7657896722348625E-5</v>
      </c>
      <c r="G72" s="644">
        <f>ROUND(F72,5)</f>
        <v>-2.0000000000000002E-5</v>
      </c>
      <c r="H72" s="355" t="str">
        <f t="shared" ref="H72:H91" si="8">IF(C72="", "", IF(C72="# of Customers", "per customer per month", "$/"&amp;C72))</f>
        <v>$/kWh</v>
      </c>
      <c r="I72" s="674"/>
      <c r="J72" s="674"/>
      <c r="K72" s="675"/>
      <c r="L72" s="676"/>
      <c r="M72" s="677"/>
      <c r="N72" s="677"/>
      <c r="P72" s="678"/>
    </row>
    <row r="73" spans="2:16" ht="14.25" customHeight="1" x14ac:dyDescent="0.25">
      <c r="B73" s="672" t="str">
        <f>IF(ISBLANK('4. Billing Determinants'!B22), "", '4. Billing Determinants'!B22)</f>
        <v>COMPETITIVE SECTOR MULTI-UNIT RESIDENTIAL SERVICE CLASSIFICATION</v>
      </c>
      <c r="C73" s="365" t="s">
        <v>126</v>
      </c>
      <c r="D73" s="641">
        <f>IF(C73="", 0, IF(C73="kWh", '6.2 CBR B'!I18, IF(C73="kVA", '6.2 CBR B'!J18,'4. Billing Determinants'!D22)))</f>
        <v>297763684.68568611</v>
      </c>
      <c r="E73" s="673">
        <f>HLOOKUP($B73, '5. Allocation of Balances'!$D$4:$Z$76, 61,FALSE)</f>
        <v>-9639.4473850506802</v>
      </c>
      <c r="F73" s="643">
        <f t="shared" ref="F73:F80" si="9">IF(ISERROR(E73/D73),0,IF(C73="# of Customers",E73/(D73*$D$13)*($D$13)/($D$13/12*365)*30,IF(C73="kVA",(E73/(D73*$D$13/12))*($D$13)/($D$13/12*365)*30, (E73/D73)/($D$13/12))))</f>
        <v>-1.7657896722348625E-5</v>
      </c>
      <c r="G73" s="644">
        <f t="shared" ref="G73:G74" si="10">ROUND(F73,5)</f>
        <v>-2.0000000000000002E-5</v>
      </c>
      <c r="H73" s="355" t="str">
        <f t="shared" si="8"/>
        <v>$/kWh</v>
      </c>
      <c r="I73" s="674"/>
      <c r="J73" s="674"/>
      <c r="K73" s="675"/>
      <c r="L73" s="676"/>
      <c r="M73" s="677"/>
      <c r="N73" s="677"/>
      <c r="P73" s="678"/>
    </row>
    <row r="74" spans="2:16" ht="14.25" customHeight="1" x14ac:dyDescent="0.25">
      <c r="B74" s="672" t="str">
        <f>IF(ISBLANK('4. Billing Determinants'!B23), "", '4. Billing Determinants'!B23)</f>
        <v>GENERAL SERVICE LESS THAN 50 KW SERVICE CLASSIFICATION</v>
      </c>
      <c r="C74" s="365" t="s">
        <v>126</v>
      </c>
      <c r="D74" s="641">
        <f>IF(C74="", 0, IF(C74="kWh", '6.2 CBR B'!I19, IF(C74="kVA", '6.2 CBR B'!J19,'4. Billing Determinants'!D23)))</f>
        <v>2299006607.8208437</v>
      </c>
      <c r="E74" s="673">
        <f>HLOOKUP($B74, '5. Allocation of Balances'!$D$4:$Z$76, 61,FALSE)</f>
        <v>-74425.305615645411</v>
      </c>
      <c r="F74" s="643">
        <f t="shared" si="9"/>
        <v>-1.7657896722348618E-5</v>
      </c>
      <c r="G74" s="644">
        <f t="shared" si="10"/>
        <v>-2.0000000000000002E-5</v>
      </c>
      <c r="H74" s="355" t="str">
        <f t="shared" si="8"/>
        <v>$/kWh</v>
      </c>
      <c r="I74" s="674"/>
      <c r="J74" s="674"/>
      <c r="K74" s="675"/>
      <c r="L74" s="676"/>
      <c r="M74" s="677"/>
      <c r="N74" s="677"/>
      <c r="P74" s="678"/>
    </row>
    <row r="75" spans="2:16" ht="14.25" customHeight="1" x14ac:dyDescent="0.25">
      <c r="B75" s="672" t="str">
        <f>IF(ISBLANK('4. Billing Determinants'!B24), "", '4. Billing Determinants'!B24)</f>
        <v>GENERAL SERVICE 50 TO 999 KW SERVICE CLASSIFICATION</v>
      </c>
      <c r="C75" s="365" t="s">
        <v>190</v>
      </c>
      <c r="D75" s="641">
        <f>IF(C75="", 0, IF(C75="kWh", '6.2 CBR B'!I20, IF(C75="kVA", '6.2 CBR B'!J20,'4. Billing Determinants'!D24)))</f>
        <v>23905057.830505148</v>
      </c>
      <c r="E75" s="673">
        <f>HLOOKUP($B75, '5. Allocation of Balances'!$D$4:$Z$76, 61,FALSE)</f>
        <v>-299930.07024942705</v>
      </c>
      <c r="F75" s="643">
        <f t="shared" si="9"/>
        <v>-6.7499166817087102E-3</v>
      </c>
      <c r="G75" s="644">
        <f>ROUND(F75,4)</f>
        <v>-6.7000000000000002E-3</v>
      </c>
      <c r="H75" s="355" t="str">
        <f t="shared" si="8"/>
        <v>$/kVA</v>
      </c>
      <c r="I75" s="674"/>
      <c r="J75" s="674"/>
      <c r="K75" s="675"/>
      <c r="L75" s="676"/>
      <c r="M75" s="677"/>
      <c r="N75" s="677"/>
      <c r="P75" s="678"/>
    </row>
    <row r="76" spans="2:16" ht="14.25" customHeight="1" x14ac:dyDescent="0.25">
      <c r="B76" s="672" t="str">
        <f>IF(ISBLANK('4. Billing Determinants'!B25), "", '4. Billing Determinants'!B25)</f>
        <v>GENERAL SERVICE 1,000 TO 4,999 KW SERVICE CLASSIFICATION</v>
      </c>
      <c r="C76" s="365" t="s">
        <v>190</v>
      </c>
      <c r="D76" s="641">
        <f>IF(C76="", 0, IF(C76="kWh", '6.2 CBR B'!I21, IF(C76="kVA", '6.2 CBR B'!J21,'4. Billing Determinants'!D25)))</f>
        <v>2539155.2073806217</v>
      </c>
      <c r="E76" s="673">
        <f>HLOOKUP($B76, '5. Allocation of Balances'!$D$4:$Z$76, 61,FALSE)</f>
        <v>-30569.048387226663</v>
      </c>
      <c r="F76" s="643">
        <f t="shared" si="9"/>
        <v>-6.4768057599540862E-3</v>
      </c>
      <c r="G76" s="644">
        <f>ROUND(F76,4)</f>
        <v>-6.4999999999999997E-3</v>
      </c>
      <c r="H76" s="355" t="str">
        <f t="shared" si="8"/>
        <v>$/kVA</v>
      </c>
      <c r="I76" s="674"/>
      <c r="J76" s="674"/>
      <c r="K76" s="675"/>
      <c r="L76" s="676"/>
      <c r="M76" s="677"/>
      <c r="N76" s="677"/>
      <c r="P76" s="678"/>
    </row>
    <row r="77" spans="2:16" ht="14.25" customHeight="1" x14ac:dyDescent="0.25">
      <c r="B77" s="672" t="str">
        <f>IF(ISBLANK('4. Billing Determinants'!B26), "", '4. Billing Determinants'!B26)</f>
        <v>LARGE USE SERVICE CLASSIFICATION</v>
      </c>
      <c r="C77" s="365" t="s">
        <v>190</v>
      </c>
      <c r="D77" s="641">
        <f>IF(C77="", 0, IF(C77="kWh", '6.2 CBR B'!I22, IF(C77="kVA", '6.2 CBR B'!J22,'4. Billing Determinants'!D26)))</f>
        <v>685312.08988342062</v>
      </c>
      <c r="E77" s="673">
        <f>HLOOKUP($B77, '5. Allocation of Balances'!$D$4:$Z$76, 61,FALSE)</f>
        <v>-5890.6692433400813</v>
      </c>
      <c r="F77" s="643">
        <f t="shared" si="9"/>
        <v>-4.6242834441680859E-3</v>
      </c>
      <c r="G77" s="644">
        <f>ROUND(F77,4)</f>
        <v>-4.5999999999999999E-3</v>
      </c>
      <c r="H77" s="355" t="str">
        <f t="shared" si="8"/>
        <v>$/kVA</v>
      </c>
      <c r="I77" s="679"/>
      <c r="J77" s="679"/>
      <c r="K77" s="675"/>
      <c r="L77" s="676"/>
      <c r="M77" s="677"/>
      <c r="N77" s="677"/>
      <c r="P77" s="678"/>
    </row>
    <row r="78" spans="2:16" ht="14.25" customHeight="1" x14ac:dyDescent="0.25">
      <c r="B78" s="672" t="str">
        <f>IF(ISBLANK('4. Billing Determinants'!B27), "", '4. Billing Determinants'!B27)</f>
        <v>STANDBY POWER SERVICE CLASSIFICATION</v>
      </c>
      <c r="C78" s="365" t="s">
        <v>190</v>
      </c>
      <c r="D78" s="641">
        <f>IF(C78="", 0, IF(C78="kWh", '6.2 CBR B'!I23, IF(C78="kVA", '6.2 CBR B'!J23,'4. Billing Determinants'!D27)))</f>
        <v>0</v>
      </c>
      <c r="E78" s="673">
        <f>HLOOKUP($B78, '5. Allocation of Balances'!$D$4:$Z$76, 61,FALSE)</f>
        <v>0</v>
      </c>
      <c r="F78" s="643">
        <f t="shared" si="9"/>
        <v>0</v>
      </c>
      <c r="G78" s="644">
        <f>ROUND(F78,4)</f>
        <v>0</v>
      </c>
      <c r="H78" s="355" t="str">
        <f t="shared" si="8"/>
        <v>$/kVA</v>
      </c>
      <c r="I78" s="679"/>
      <c r="J78" s="679"/>
      <c r="K78" s="675"/>
      <c r="L78" s="676"/>
      <c r="M78" s="677"/>
      <c r="N78" s="677"/>
      <c r="P78" s="678"/>
    </row>
    <row r="79" spans="2:16" ht="14.25" customHeight="1" x14ac:dyDescent="0.25">
      <c r="B79" s="672" t="str">
        <f>IF(ISBLANK('4. Billing Determinants'!B28), "", '4. Billing Determinants'!B28)</f>
        <v>UNMETERED SCATTERED LOAD SERVICE CLASSIFICATION</v>
      </c>
      <c r="C79" s="365" t="s">
        <v>126</v>
      </c>
      <c r="D79" s="641">
        <f>IF(C79="", 0, IF(C79="kWh", '6.2 CBR B'!I24, IF(C79="kVA", '6.2 CBR B'!J24,'4. Billing Determinants'!D28)))</f>
        <v>40588612.341543451</v>
      </c>
      <c r="E79" s="673">
        <f>HLOOKUP($B79, '5. Allocation of Balances'!$D$4:$Z$76, 61,FALSE)</f>
        <v>-1313.9674621891013</v>
      </c>
      <c r="F79" s="643">
        <f t="shared" si="9"/>
        <v>-1.7657896722348625E-5</v>
      </c>
      <c r="G79" s="644">
        <f>ROUND(F79,5)</f>
        <v>-2.0000000000000002E-5</v>
      </c>
      <c r="H79" s="355" t="str">
        <f t="shared" si="8"/>
        <v>$/kWh</v>
      </c>
      <c r="I79" s="679"/>
      <c r="J79" s="679"/>
      <c r="K79" s="675"/>
      <c r="L79" s="676"/>
      <c r="M79" s="677"/>
      <c r="N79" s="677"/>
      <c r="P79" s="678"/>
    </row>
    <row r="80" spans="2:16" ht="14.25" customHeight="1" x14ac:dyDescent="0.25">
      <c r="B80" s="672" t="str">
        <f>IF(ISBLANK('4. Billing Determinants'!B29), "", '4. Billing Determinants'!B29)</f>
        <v>STREET LIGHTING SERVICE CLASSIFICATION</v>
      </c>
      <c r="C80" s="365" t="s">
        <v>190</v>
      </c>
      <c r="D80" s="641">
        <f>IF(C80="", 0, IF(C80="kWh", '6.2 CBR B'!I25, IF(C80="kVA", '6.2 CBR B'!J25,'4. Billing Determinants'!D29)))</f>
        <v>326300</v>
      </c>
      <c r="E80" s="673">
        <f>HLOOKUP($B80, '5. Allocation of Balances'!$D$4:$Z$76, 61,FALSE)</f>
        <v>-3762.359819746413</v>
      </c>
      <c r="F80" s="643">
        <f t="shared" si="9"/>
        <v>-6.2031381786979891E-3</v>
      </c>
      <c r="G80" s="644">
        <f>ROUND(F80,4)</f>
        <v>-6.1999999999999998E-3</v>
      </c>
      <c r="H80" s="355" t="str">
        <f t="shared" si="8"/>
        <v>$/kVA</v>
      </c>
      <c r="I80" s="680"/>
      <c r="J80" s="680"/>
      <c r="K80" s="675"/>
      <c r="L80" s="676"/>
      <c r="M80" s="677"/>
      <c r="N80" s="677"/>
      <c r="P80" s="678"/>
    </row>
    <row r="81" spans="2:16" ht="14.25" hidden="1" customHeight="1" x14ac:dyDescent="0.25">
      <c r="B81" s="672" t="str">
        <f>IF(ISBLANK('4. Billing Determinants'!B30), "", '4. Billing Determinants'!B30)</f>
        <v/>
      </c>
      <c r="C81" s="365"/>
      <c r="D81" s="641">
        <f>IF(C81="", 0, IF(C81="kWh", '6.2 CBR B'!I26, IF(C81="kVA", '6.2 CBR B'!J26,'4. Billing Determinants'!D30)))</f>
        <v>0</v>
      </c>
      <c r="E81" s="673">
        <f>HLOOKUP($B81, '5. Allocation of Balances'!$D$4:$Z$76, 61,FALSE)</f>
        <v>0</v>
      </c>
      <c r="F81" s="643">
        <f t="shared" ref="F81:F91" si="11">IF(ISERROR(E81/D81),0,IF(C81="# of Customers",E81/D81/$D$13,IF(C81="kVA",(E81/(D81*$D$13)*(D81*12)/(D81*365))*30, (E81/D81)/($D$13))))</f>
        <v>0</v>
      </c>
      <c r="G81" s="681">
        <v>0</v>
      </c>
      <c r="H81" s="355" t="str">
        <f t="shared" si="8"/>
        <v/>
      </c>
      <c r="M81" s="677"/>
      <c r="N81" s="677"/>
      <c r="P81" s="678"/>
    </row>
    <row r="82" spans="2:16" ht="14.25" hidden="1" customHeight="1" x14ac:dyDescent="0.25">
      <c r="B82" s="672" t="str">
        <f>IF(ISBLANK('4. Billing Determinants'!B31), "", '4. Billing Determinants'!B31)</f>
        <v/>
      </c>
      <c r="C82" s="365"/>
      <c r="D82" s="641">
        <f>IF(C82="", 0, IF(C82="kWh", '6.2 CBR B'!I27, IF(C82="kVA", '6.2 CBR B'!J27,'4. Billing Determinants'!D31)))</f>
        <v>0</v>
      </c>
      <c r="E82" s="673">
        <f>HLOOKUP($B82, '5. Allocation of Balances'!$D$4:$Z$76, 61,FALSE)</f>
        <v>0</v>
      </c>
      <c r="F82" s="643">
        <f t="shared" si="11"/>
        <v>0</v>
      </c>
      <c r="G82" s="681">
        <v>0</v>
      </c>
      <c r="H82" s="355" t="str">
        <f t="shared" si="8"/>
        <v/>
      </c>
      <c r="M82" s="677"/>
      <c r="N82" s="677"/>
      <c r="P82" s="678"/>
    </row>
    <row r="83" spans="2:16" ht="14.25" hidden="1" customHeight="1" x14ac:dyDescent="0.25">
      <c r="B83" s="672" t="str">
        <f>IF(ISBLANK('4. Billing Determinants'!B32), "", '4. Billing Determinants'!B32)</f>
        <v/>
      </c>
      <c r="C83" s="365"/>
      <c r="D83" s="641">
        <f>IF(C83="", 0, IF(C83="kWh", '6.2 CBR B'!I28, IF(C83="kVA", '6.2 CBR B'!J28,'4. Billing Determinants'!D32)))</f>
        <v>0</v>
      </c>
      <c r="E83" s="673">
        <f>HLOOKUP($B83, '5. Allocation of Balances'!$D$4:$Z$76, 61,FALSE)</f>
        <v>0</v>
      </c>
      <c r="F83" s="643">
        <f t="shared" si="11"/>
        <v>0</v>
      </c>
      <c r="G83" s="681">
        <v>0</v>
      </c>
      <c r="H83" s="355" t="str">
        <f t="shared" si="8"/>
        <v/>
      </c>
      <c r="M83" s="677"/>
      <c r="N83" s="677"/>
      <c r="P83" s="678"/>
    </row>
    <row r="84" spans="2:16" ht="14.25" hidden="1" customHeight="1" x14ac:dyDescent="0.25">
      <c r="B84" s="672" t="str">
        <f>IF(ISBLANK('4. Billing Determinants'!B33), "", '4. Billing Determinants'!B33)</f>
        <v/>
      </c>
      <c r="C84" s="365"/>
      <c r="D84" s="641">
        <f>IF(C84="", 0, IF(C84="kWh", '6.2 CBR B'!I29, IF(C84="kVA", '6.2 CBR B'!J29,'4. Billing Determinants'!D33)))</f>
        <v>0</v>
      </c>
      <c r="E84" s="673">
        <f>HLOOKUP($B84, '5. Allocation of Balances'!$D$4:$Z$76, 61,FALSE)</f>
        <v>0</v>
      </c>
      <c r="F84" s="643">
        <f t="shared" si="11"/>
        <v>0</v>
      </c>
      <c r="G84" s="681">
        <v>0</v>
      </c>
      <c r="H84" s="355" t="str">
        <f t="shared" si="8"/>
        <v/>
      </c>
      <c r="M84" s="677"/>
      <c r="N84" s="677"/>
      <c r="P84" s="678"/>
    </row>
    <row r="85" spans="2:16" ht="14.25" hidden="1" customHeight="1" x14ac:dyDescent="0.25">
      <c r="B85" s="672" t="str">
        <f>IF(ISBLANK('4. Billing Determinants'!B34), "", '4. Billing Determinants'!B34)</f>
        <v/>
      </c>
      <c r="C85" s="365"/>
      <c r="D85" s="641">
        <f>IF(C85="", 0, IF(C85="kWh", '6.2 CBR B'!I30, IF(C85="kVA", '6.2 CBR B'!J30,'4. Billing Determinants'!D34)))</f>
        <v>0</v>
      </c>
      <c r="E85" s="673">
        <f>HLOOKUP($B85, '5. Allocation of Balances'!$D$4:$Z$76, 61,FALSE)</f>
        <v>0</v>
      </c>
      <c r="F85" s="643">
        <f t="shared" si="11"/>
        <v>0</v>
      </c>
      <c r="G85" s="681">
        <v>0</v>
      </c>
      <c r="H85" s="355" t="str">
        <f t="shared" si="8"/>
        <v/>
      </c>
      <c r="M85" s="677"/>
      <c r="N85" s="677"/>
      <c r="P85" s="678"/>
    </row>
    <row r="86" spans="2:16" ht="14.25" hidden="1" customHeight="1" x14ac:dyDescent="0.25">
      <c r="B86" s="672" t="str">
        <f>IF(ISBLANK('4. Billing Determinants'!B35), "", '4. Billing Determinants'!B35)</f>
        <v/>
      </c>
      <c r="C86" s="365"/>
      <c r="D86" s="641">
        <f>IF(C86="", 0, IF(C86="kWh", '6.2 CBR B'!I31, IF(C86="kVA", '6.2 CBR B'!J31,'4. Billing Determinants'!D35)))</f>
        <v>0</v>
      </c>
      <c r="E86" s="673">
        <f>HLOOKUP($B86, '5. Allocation of Balances'!$D$4:$Z$76, 61,FALSE)</f>
        <v>0</v>
      </c>
      <c r="F86" s="643">
        <f t="shared" si="11"/>
        <v>0</v>
      </c>
      <c r="G86" s="681">
        <v>0</v>
      </c>
      <c r="H86" s="355" t="str">
        <f t="shared" si="8"/>
        <v/>
      </c>
      <c r="M86" s="677"/>
      <c r="N86" s="677"/>
      <c r="P86" s="678"/>
    </row>
    <row r="87" spans="2:16" ht="14.25" hidden="1" customHeight="1" x14ac:dyDescent="0.25">
      <c r="B87" s="672" t="str">
        <f>IF(ISBLANK('4. Billing Determinants'!B36), "", '4. Billing Determinants'!B36)</f>
        <v/>
      </c>
      <c r="C87" s="365"/>
      <c r="D87" s="641">
        <f>IF(C87="", 0, IF(C87="kWh", '6.2 CBR B'!I32, IF(C87="kVA", '6.2 CBR B'!J32,'4. Billing Determinants'!D36)))</f>
        <v>0</v>
      </c>
      <c r="E87" s="673">
        <f>HLOOKUP($B87, '5. Allocation of Balances'!$D$4:$Z$76, 61,FALSE)</f>
        <v>0</v>
      </c>
      <c r="F87" s="643">
        <f t="shared" si="11"/>
        <v>0</v>
      </c>
      <c r="G87" s="681">
        <v>0</v>
      </c>
      <c r="H87" s="355" t="str">
        <f t="shared" si="8"/>
        <v/>
      </c>
      <c r="M87" s="677"/>
      <c r="N87" s="677"/>
      <c r="P87" s="678"/>
    </row>
    <row r="88" spans="2:16" ht="14.25" hidden="1" customHeight="1" x14ac:dyDescent="0.25">
      <c r="B88" s="672" t="str">
        <f>IF(ISBLANK('4. Billing Determinants'!B37), "", '4. Billing Determinants'!B37)</f>
        <v/>
      </c>
      <c r="C88" s="365"/>
      <c r="D88" s="641">
        <f>IF(C88="", 0, IF(C88="kWh", '6.2 CBR B'!I33, IF(C88="kVA", '6.2 CBR B'!J33,'4. Billing Determinants'!D37)))</f>
        <v>0</v>
      </c>
      <c r="E88" s="673">
        <f>HLOOKUP($B88, '5. Allocation of Balances'!$D$4:$Z$76, 61,FALSE)</f>
        <v>0</v>
      </c>
      <c r="F88" s="643">
        <f t="shared" si="11"/>
        <v>0</v>
      </c>
      <c r="G88" s="681">
        <v>0</v>
      </c>
      <c r="H88" s="355" t="str">
        <f t="shared" si="8"/>
        <v/>
      </c>
      <c r="M88" s="677"/>
      <c r="N88" s="677"/>
      <c r="P88" s="678"/>
    </row>
    <row r="89" spans="2:16" ht="14.25" hidden="1" customHeight="1" x14ac:dyDescent="0.25">
      <c r="B89" s="672" t="str">
        <f>IF(ISBLANK('4. Billing Determinants'!B38), "", '4. Billing Determinants'!B38)</f>
        <v/>
      </c>
      <c r="C89" s="365"/>
      <c r="D89" s="641">
        <f>IF(C89="", 0, IF(C89="kWh", '6.2 CBR B'!I34, IF(C89="kVA", '6.2 CBR B'!J34,'4. Billing Determinants'!D38)))</f>
        <v>0</v>
      </c>
      <c r="E89" s="673">
        <f>HLOOKUP($B89, '5. Allocation of Balances'!$D$4:$Z$76, 61,FALSE)</f>
        <v>0</v>
      </c>
      <c r="F89" s="643">
        <f t="shared" si="11"/>
        <v>0</v>
      </c>
      <c r="G89" s="681">
        <v>0</v>
      </c>
      <c r="H89" s="355" t="str">
        <f t="shared" si="8"/>
        <v/>
      </c>
      <c r="M89" s="677"/>
      <c r="N89" s="677"/>
      <c r="P89" s="678"/>
    </row>
    <row r="90" spans="2:16" ht="14.25" hidden="1" customHeight="1" x14ac:dyDescent="0.25">
      <c r="B90" s="672" t="str">
        <f>IF(ISBLANK('4. Billing Determinants'!B39), "", '4. Billing Determinants'!B39)</f>
        <v/>
      </c>
      <c r="C90" s="365"/>
      <c r="D90" s="641">
        <f>IF(C90="", 0, IF(C90="kWh", '6.2 CBR B'!I35, IF(C90="kVA", '6.2 CBR B'!J35,'4. Billing Determinants'!D39)))</f>
        <v>0</v>
      </c>
      <c r="E90" s="673">
        <f>HLOOKUP($B90, '5. Allocation of Balances'!$D$4:$Z$76, 61,FALSE)</f>
        <v>0</v>
      </c>
      <c r="F90" s="643">
        <f t="shared" si="11"/>
        <v>0</v>
      </c>
      <c r="G90" s="681">
        <v>0</v>
      </c>
      <c r="H90" s="355" t="str">
        <f t="shared" si="8"/>
        <v/>
      </c>
      <c r="M90" s="677"/>
      <c r="N90" s="677"/>
      <c r="P90" s="678"/>
    </row>
    <row r="91" spans="2:16" ht="14.25" hidden="1" customHeight="1" x14ac:dyDescent="0.25">
      <c r="B91" s="672" t="str">
        <f>IF(ISBLANK('4. Billing Determinants'!B40), "", '4. Billing Determinants'!B40)</f>
        <v/>
      </c>
      <c r="C91" s="365"/>
      <c r="D91" s="641">
        <f>IF(C91="", 0, IF(C91="kWh", '6.2 CBR B'!I36, IF(C91="kVA", '6.2 CBR B'!J36,'4. Billing Determinants'!D40)))</f>
        <v>0</v>
      </c>
      <c r="E91" s="673">
        <f>HLOOKUP($B91, '5. Allocation of Balances'!$D$4:$Z$76, 61,FALSE)</f>
        <v>0</v>
      </c>
      <c r="F91" s="643">
        <f t="shared" si="11"/>
        <v>0</v>
      </c>
      <c r="G91" s="681">
        <v>0</v>
      </c>
      <c r="H91" s="355" t="str">
        <f t="shared" si="8"/>
        <v/>
      </c>
      <c r="M91" s="677"/>
      <c r="N91" s="677"/>
      <c r="P91" s="678"/>
    </row>
    <row r="92" spans="2:16" ht="14.25" customHeight="1" x14ac:dyDescent="0.25">
      <c r="B92" s="656" t="s">
        <v>112</v>
      </c>
      <c r="C92" s="657"/>
      <c r="D92" s="658"/>
      <c r="E92" s="659">
        <f>SUM(E72:E91)</f>
        <v>-572219.14415941469</v>
      </c>
      <c r="F92" s="656"/>
      <c r="G92" s="656"/>
      <c r="P92" s="671"/>
    </row>
    <row r="93" spans="2:16" ht="24.75" customHeight="1" x14ac:dyDescent="0.25">
      <c r="B93" s="682" t="s">
        <v>632</v>
      </c>
      <c r="C93" s="683"/>
      <c r="D93" s="683"/>
      <c r="E93" s="683"/>
      <c r="F93" s="683"/>
      <c r="G93" s="665"/>
    </row>
    <row r="94" spans="2:16" ht="42.75" customHeight="1" x14ac:dyDescent="0.25">
      <c r="B94" s="682"/>
      <c r="C94" s="683"/>
      <c r="D94" s="683"/>
      <c r="E94" s="683"/>
      <c r="F94" s="683"/>
      <c r="G94" s="665"/>
    </row>
    <row r="95" spans="2:16" ht="18" x14ac:dyDescent="0.25">
      <c r="B95" s="636" t="s">
        <v>633</v>
      </c>
    </row>
    <row r="96" spans="2:16" x14ac:dyDescent="0.25">
      <c r="B96" s="760" t="s">
        <v>232</v>
      </c>
    </row>
    <row r="97" spans="2:18" ht="15" customHeight="1" x14ac:dyDescent="0.25">
      <c r="B97" s="862" t="s">
        <v>615</v>
      </c>
      <c r="C97" s="864" t="s">
        <v>159</v>
      </c>
      <c r="D97" s="916" t="s">
        <v>126</v>
      </c>
      <c r="E97" s="916" t="s">
        <v>634</v>
      </c>
      <c r="F97" s="918" t="s">
        <v>635</v>
      </c>
      <c r="G97" s="918" t="s">
        <v>636</v>
      </c>
    </row>
    <row r="98" spans="2:18" ht="54.75" customHeight="1" x14ac:dyDescent="0.25">
      <c r="B98" s="863"/>
      <c r="C98" s="864"/>
      <c r="D98" s="917"/>
      <c r="E98" s="917"/>
      <c r="F98" s="918"/>
      <c r="G98" s="918"/>
      <c r="H98" s="684"/>
      <c r="I98" s="685"/>
      <c r="Q98" s="660"/>
      <c r="R98" s="660"/>
    </row>
    <row r="99" spans="2:18" x14ac:dyDescent="0.25">
      <c r="B99" s="640" t="str">
        <f t="shared" ref="B99:B118" si="12">B20</f>
        <v>RESIDENTIAL SERVICE CLASSIFICATION</v>
      </c>
      <c r="C99" s="365" t="s">
        <v>126</v>
      </c>
      <c r="D99" s="641">
        <f>IF(C99="", 0, IF(C99="kWh", '4. Billing Determinants'!S21, IF(C99="kVA", '4. Billing Determinants'!S21, '4. Billing Determinants'!D21)))</f>
        <v>120867875.649231</v>
      </c>
      <c r="E99" s="642">
        <f>HLOOKUP($B99, '5. Allocation of Balances'!$D$4:$Z$76, 65,FALSE)</f>
        <v>-352207.71336139756</v>
      </c>
      <c r="F99" s="643">
        <f>IF(ISERROR(E99/D99),0,IF(C99="# of Customers",E99/(D99*$D$13)*($D$13)/($D$13/12*365)*30,IF(C99="kVA",(E99/(D99*$D$13/12))*($D$13)/($D$13/12*365)*30, (E99/D99)/($D$13/12))))</f>
        <v>-1.5894487858349998E-3</v>
      </c>
      <c r="G99" s="644">
        <f>ROUND(F99,5)</f>
        <v>-1.5900000000000001E-3</v>
      </c>
      <c r="H99" s="355" t="str">
        <f t="shared" ref="H99:H118" si="13">IF(C99="", "", IF(C99="# of Customers", "per customer per month", "$/"&amp;C99))</f>
        <v>$/kWh</v>
      </c>
      <c r="I99" s="686"/>
      <c r="J99" s="686"/>
      <c r="Q99" s="677"/>
      <c r="R99" s="677"/>
    </row>
    <row r="100" spans="2:18" x14ac:dyDescent="0.25">
      <c r="B100" s="640" t="str">
        <f t="shared" si="12"/>
        <v>COMPETITIVE SECTOR MULTI-UNIT RESIDENTIAL SERVICE CLASSIFICATION</v>
      </c>
      <c r="C100" s="365" t="s">
        <v>126</v>
      </c>
      <c r="D100" s="641">
        <f>IF(C100="", 0, IF(C100="kWh", '4. Billing Determinants'!S22, IF(C100="kVA", '4. Billing Determinants'!S22, '4. Billing Determinants'!D22)))</f>
        <v>1256022.3059469042</v>
      </c>
      <c r="E100" s="642">
        <f>HLOOKUP($B100, '5. Allocation of Balances'!$D$4:$Z$76, 65,FALSE)</f>
        <v>-3660.035736809803</v>
      </c>
      <c r="F100" s="643">
        <f t="shared" ref="F100:F107" si="14">IF(ISERROR(E100/D100),0,IF(C100="# of Customers",E100/(D100*$D$13)*($D$13)/($D$13/12*365)*30,IF(C100="kVA",(E100/(D100*$D$13/12))*($D$13)/($D$13/12*365)*30, (E100/D100)/($D$13/12))))</f>
        <v>-1.5894487858349998E-3</v>
      </c>
      <c r="G100" s="644">
        <f t="shared" ref="G100:G107" si="15">ROUND(F100,5)</f>
        <v>-1.5900000000000001E-3</v>
      </c>
      <c r="H100" s="355" t="str">
        <f t="shared" si="13"/>
        <v>$/kWh</v>
      </c>
      <c r="I100" s="686"/>
      <c r="J100" s="686"/>
      <c r="Q100" s="677"/>
      <c r="R100" s="677"/>
    </row>
    <row r="101" spans="2:18" x14ac:dyDescent="0.25">
      <c r="B101" s="640" t="str">
        <f t="shared" si="12"/>
        <v>GENERAL SERVICE LESS THAN 50 KW SERVICE CLASSIFICATION</v>
      </c>
      <c r="C101" s="365" t="s">
        <v>126</v>
      </c>
      <c r="D101" s="641">
        <f>IF(C101="", 0, IF(C101="kWh", '4. Billing Determinants'!S23, IF(C101="kVA", '4. Billing Determinants'!S23, '4. Billing Determinants'!D23)))</f>
        <v>340748366.84598023</v>
      </c>
      <c r="E101" s="642">
        <f>HLOOKUP($B101, '5. Allocation of Balances'!$D$4:$Z$76, 65,FALSE)</f>
        <v>-992937.14292410424</v>
      </c>
      <c r="F101" s="643">
        <f t="shared" si="14"/>
        <v>-1.5894487858349998E-3</v>
      </c>
      <c r="G101" s="644">
        <f t="shared" si="15"/>
        <v>-1.5900000000000001E-3</v>
      </c>
      <c r="H101" s="355" t="str">
        <f t="shared" si="13"/>
        <v>$/kWh</v>
      </c>
      <c r="I101" s="686"/>
      <c r="J101" s="686"/>
      <c r="Q101" s="677"/>
      <c r="R101" s="677"/>
    </row>
    <row r="102" spans="2:18" x14ac:dyDescent="0.25">
      <c r="B102" s="640" t="str">
        <f t="shared" si="12"/>
        <v>GENERAL SERVICE 50 TO 999 KW SERVICE CLASSIFICATION</v>
      </c>
      <c r="C102" s="365" t="s">
        <v>126</v>
      </c>
      <c r="D102" s="641">
        <f>IF(C102="", 0, IF(C102="kWh", '4. Billing Determinants'!S24, IF(C102="kVA", '4. Billing Determinants'!S24, '4. Billing Determinants'!D24)))</f>
        <v>6332226222.1806192</v>
      </c>
      <c r="E102" s="642">
        <f>HLOOKUP($B102, '5. Allocation of Balances'!$D$4:$Z$76, 65,FALSE)</f>
        <v>-18452040.347542141</v>
      </c>
      <c r="F102" s="643">
        <f t="shared" si="14"/>
        <v>-1.5894487858349995E-3</v>
      </c>
      <c r="G102" s="644">
        <f t="shared" si="15"/>
        <v>-1.5900000000000001E-3</v>
      </c>
      <c r="H102" s="355" t="str">
        <f t="shared" si="13"/>
        <v>$/kWh</v>
      </c>
      <c r="I102" s="686"/>
      <c r="J102" s="686"/>
      <c r="Q102" s="677"/>
      <c r="R102" s="677"/>
    </row>
    <row r="103" spans="2:18" x14ac:dyDescent="0.25">
      <c r="B103" s="640" t="str">
        <f t="shared" si="12"/>
        <v>GENERAL SERVICE 1,000 TO 4,999 KW SERVICE CLASSIFICATION</v>
      </c>
      <c r="C103" s="365" t="s">
        <v>126</v>
      </c>
      <c r="D103" s="641">
        <f>IF(C103="", 0, IF(C103="kWh", '4. Billing Determinants'!S25, IF(C103="kVA", '4. Billing Determinants'!S25, '4. Billing Determinants'!D25)))</f>
        <v>761162617.18344259</v>
      </c>
      <c r="E103" s="642">
        <f>HLOOKUP($B103, '5. Allocation of Balances'!$D$4:$Z$76, 65,FALSE)</f>
        <v>-2218019.8291262249</v>
      </c>
      <c r="F103" s="643">
        <f t="shared" si="14"/>
        <v>-1.5894487858349998E-3</v>
      </c>
      <c r="G103" s="644">
        <f t="shared" si="15"/>
        <v>-1.5900000000000001E-3</v>
      </c>
      <c r="H103" s="355" t="str">
        <f t="shared" si="13"/>
        <v>$/kWh</v>
      </c>
      <c r="I103" s="686"/>
      <c r="J103" s="686"/>
      <c r="Q103" s="677"/>
      <c r="R103" s="677"/>
    </row>
    <row r="104" spans="2:18" x14ac:dyDescent="0.25">
      <c r="B104" s="640" t="str">
        <f t="shared" si="12"/>
        <v>LARGE USE SERVICE CLASSIFICATION</v>
      </c>
      <c r="C104" s="365" t="s">
        <v>126</v>
      </c>
      <c r="D104" s="641">
        <f>IF(C104="", 0, IF(C104="kWh", '4. Billing Determinants'!S26, IF(C104="kVA", '4. Billing Determinants'!S26, '4. Billing Determinants'!D26)))</f>
        <v>200769200.67743385</v>
      </c>
      <c r="E104" s="642">
        <f>HLOOKUP($B104, '5. Allocation of Balances'!$D$4:$Z$76, 65,FALSE)</f>
        <v>-585039.33079131949</v>
      </c>
      <c r="F104" s="643">
        <f t="shared" si="14"/>
        <v>-1.5894487858349998E-3</v>
      </c>
      <c r="G104" s="644">
        <f t="shared" si="15"/>
        <v>-1.5900000000000001E-3</v>
      </c>
      <c r="H104" s="355" t="str">
        <f t="shared" si="13"/>
        <v>$/kWh</v>
      </c>
      <c r="I104" s="686"/>
      <c r="J104" s="686"/>
      <c r="Q104" s="677"/>
      <c r="R104" s="677"/>
    </row>
    <row r="105" spans="2:18" x14ac:dyDescent="0.25">
      <c r="B105" s="640" t="str">
        <f t="shared" si="12"/>
        <v>STANDBY POWER SERVICE CLASSIFICATION</v>
      </c>
      <c r="C105" s="365" t="s">
        <v>126</v>
      </c>
      <c r="D105" s="641">
        <f>IF(C105="", 0, IF(C105="kWh", '4. Billing Determinants'!S27, IF(C105="kVA", '4. Billing Determinants'!S27, '4. Billing Determinants'!D27)))</f>
        <v>0</v>
      </c>
      <c r="E105" s="642">
        <f>HLOOKUP($B105, '5. Allocation of Balances'!$D$4:$Z$76, 65,FALSE)</f>
        <v>0</v>
      </c>
      <c r="F105" s="643">
        <f t="shared" si="14"/>
        <v>0</v>
      </c>
      <c r="G105" s="644">
        <f t="shared" si="15"/>
        <v>0</v>
      </c>
      <c r="H105" s="355" t="str">
        <f t="shared" si="13"/>
        <v>$/kWh</v>
      </c>
      <c r="Q105" s="677"/>
      <c r="R105" s="677"/>
    </row>
    <row r="106" spans="2:18" x14ac:dyDescent="0.25">
      <c r="B106" s="640" t="str">
        <f t="shared" si="12"/>
        <v>UNMETERED SCATTERED LOAD SERVICE CLASSIFICATION</v>
      </c>
      <c r="C106" s="365" t="s">
        <v>126</v>
      </c>
      <c r="D106" s="641">
        <f>IF(C106="", 0, IF(C106="kWh", '4. Billing Determinants'!S28, IF(C106="kVA", '4. Billing Determinants'!S28, '4. Billing Determinants'!D28)))</f>
        <v>118577.55644732343</v>
      </c>
      <c r="E106" s="642">
        <f>HLOOKUP($B106, '5. Allocation of Balances'!$D$4:$Z$76, 65,FALSE)</f>
        <v>-345.53374739121216</v>
      </c>
      <c r="F106" s="643">
        <f t="shared" si="14"/>
        <v>-1.5894487858349998E-3</v>
      </c>
      <c r="G106" s="644">
        <f t="shared" si="15"/>
        <v>-1.5900000000000001E-3</v>
      </c>
      <c r="H106" s="355" t="str">
        <f t="shared" si="13"/>
        <v>$/kWh</v>
      </c>
      <c r="Q106" s="677"/>
      <c r="R106" s="677"/>
    </row>
    <row r="107" spans="2:18" x14ac:dyDescent="0.25">
      <c r="B107" s="640" t="str">
        <f t="shared" si="12"/>
        <v>STREET LIGHTING SERVICE CLASSIFICATION</v>
      </c>
      <c r="C107" s="365" t="s">
        <v>126</v>
      </c>
      <c r="D107" s="641">
        <f>IF(C107="", 0, IF(C107="kWh", '4. Billing Determinants'!S29, IF(C107="kVA", '4. Billing Determinants'!S29, '4. Billing Determinants'!D29)))</f>
        <v>116219745.62343398</v>
      </c>
      <c r="E107" s="642">
        <f>HLOOKUP($B107, '5. Allocation of Balances'!$D$4:$Z$76, 65,FALSE)</f>
        <v>-338663.11154723604</v>
      </c>
      <c r="F107" s="643">
        <f t="shared" si="14"/>
        <v>-1.5894487858349998E-3</v>
      </c>
      <c r="G107" s="644">
        <f t="shared" si="15"/>
        <v>-1.5900000000000001E-3</v>
      </c>
      <c r="H107" s="355" t="str">
        <f t="shared" si="13"/>
        <v>$/kWh</v>
      </c>
      <c r="Q107" s="677"/>
      <c r="R107" s="677"/>
    </row>
    <row r="108" spans="2:18" hidden="1" x14ac:dyDescent="0.25">
      <c r="B108" s="640" t="str">
        <f t="shared" si="12"/>
        <v/>
      </c>
      <c r="C108" s="365"/>
      <c r="D108" s="641">
        <f>IF(C108="", 0, IF(C108="kWh", '4. Billing Determinants'!S30, IF(C108="kVA", '4. Billing Determinants'!S30, '4. Billing Determinants'!D30)))</f>
        <v>0</v>
      </c>
      <c r="E108" s="642">
        <f>HLOOKUP($B108, '5. Allocation of Balances'!$D$4:$Z$76, 65,FALSE)</f>
        <v>0</v>
      </c>
      <c r="F108" s="687">
        <f t="shared" ref="F108:F118" si="16">IF(ISERROR(E108/D108), 0, IF(C108="# of Customers", E108/D108/$D$13, (E108/D108)/($D$13/12)))</f>
        <v>0</v>
      </c>
      <c r="H108" s="355" t="str">
        <f t="shared" si="13"/>
        <v/>
      </c>
    </row>
    <row r="109" spans="2:18" hidden="1" x14ac:dyDescent="0.25">
      <c r="B109" s="640" t="str">
        <f t="shared" si="12"/>
        <v/>
      </c>
      <c r="C109" s="365"/>
      <c r="D109" s="641">
        <f>IF(C109="", 0, IF(C109="kWh", '4. Billing Determinants'!S31, IF(C109="kVA", '4. Billing Determinants'!S31, '4. Billing Determinants'!D31)))</f>
        <v>0</v>
      </c>
      <c r="E109" s="642">
        <f>HLOOKUP($B109, '5. Allocation of Balances'!$D$4:$Z$76, 65,FALSE)</f>
        <v>0</v>
      </c>
      <c r="F109" s="687">
        <f t="shared" si="16"/>
        <v>0</v>
      </c>
      <c r="H109" s="355" t="str">
        <f t="shared" si="13"/>
        <v/>
      </c>
    </row>
    <row r="110" spans="2:18" hidden="1" x14ac:dyDescent="0.25">
      <c r="B110" s="640" t="str">
        <f t="shared" si="12"/>
        <v/>
      </c>
      <c r="C110" s="365"/>
      <c r="D110" s="641">
        <f>IF(C110="", 0, IF(C110="kWh", '4. Billing Determinants'!S32, IF(C110="kVA", '4. Billing Determinants'!S32, '4. Billing Determinants'!D32)))</f>
        <v>0</v>
      </c>
      <c r="E110" s="642">
        <f>HLOOKUP($B110, '5. Allocation of Balances'!$D$4:$Z$76, 65,FALSE)</f>
        <v>0</v>
      </c>
      <c r="F110" s="687">
        <f t="shared" si="16"/>
        <v>0</v>
      </c>
      <c r="H110" s="355" t="str">
        <f t="shared" si="13"/>
        <v/>
      </c>
    </row>
    <row r="111" spans="2:18" hidden="1" x14ac:dyDescent="0.25">
      <c r="B111" s="640" t="str">
        <f t="shared" si="12"/>
        <v/>
      </c>
      <c r="C111" s="365"/>
      <c r="D111" s="641">
        <f>IF(C111="", 0, IF(C111="kWh", '4. Billing Determinants'!S33, IF(C111="kVA", '4. Billing Determinants'!S33, '4. Billing Determinants'!D33)))</f>
        <v>0</v>
      </c>
      <c r="E111" s="642">
        <f>HLOOKUP($B111, '5. Allocation of Balances'!$D$4:$Z$76, 65,FALSE)</f>
        <v>0</v>
      </c>
      <c r="F111" s="687">
        <f t="shared" si="16"/>
        <v>0</v>
      </c>
      <c r="H111" s="355" t="str">
        <f t="shared" si="13"/>
        <v/>
      </c>
    </row>
    <row r="112" spans="2:18" hidden="1" x14ac:dyDescent="0.25">
      <c r="B112" s="640" t="str">
        <f t="shared" si="12"/>
        <v/>
      </c>
      <c r="C112" s="365"/>
      <c r="D112" s="641">
        <f>IF(C112="", 0, IF(C112="kWh", '4. Billing Determinants'!S34, IF(C112="kVA", '4. Billing Determinants'!S34, '4. Billing Determinants'!D34)))</f>
        <v>0</v>
      </c>
      <c r="E112" s="642">
        <f>HLOOKUP($B112, '5. Allocation of Balances'!$D$4:$Z$76, 65,FALSE)</f>
        <v>0</v>
      </c>
      <c r="F112" s="687">
        <f t="shared" si="16"/>
        <v>0</v>
      </c>
      <c r="H112" s="355" t="str">
        <f t="shared" si="13"/>
        <v/>
      </c>
    </row>
    <row r="113" spans="1:9" hidden="1" x14ac:dyDescent="0.25">
      <c r="B113" s="640" t="str">
        <f t="shared" si="12"/>
        <v/>
      </c>
      <c r="C113" s="365"/>
      <c r="D113" s="641">
        <f>IF(C113="", 0, IF(C113="kWh", '4. Billing Determinants'!S35, IF(C113="kVA", '4. Billing Determinants'!S35, '4. Billing Determinants'!D35)))</f>
        <v>0</v>
      </c>
      <c r="E113" s="642">
        <f>HLOOKUP($B113, '5. Allocation of Balances'!$D$4:$Z$76, 65,FALSE)</f>
        <v>0</v>
      </c>
      <c r="F113" s="687">
        <f t="shared" si="16"/>
        <v>0</v>
      </c>
      <c r="H113" s="355" t="str">
        <f t="shared" si="13"/>
        <v/>
      </c>
    </row>
    <row r="114" spans="1:9" hidden="1" x14ac:dyDescent="0.25">
      <c r="B114" s="640" t="str">
        <f t="shared" si="12"/>
        <v/>
      </c>
      <c r="C114" s="365"/>
      <c r="D114" s="641">
        <f>IF(C114="", 0, IF(C114="kWh", '4. Billing Determinants'!S36, IF(C114="kVA", '4. Billing Determinants'!S36, '4. Billing Determinants'!D36)))</f>
        <v>0</v>
      </c>
      <c r="E114" s="642">
        <f>HLOOKUP($B114, '5. Allocation of Balances'!$D$4:$Z$76, 65,FALSE)</f>
        <v>0</v>
      </c>
      <c r="F114" s="687">
        <f t="shared" si="16"/>
        <v>0</v>
      </c>
      <c r="H114" s="355" t="str">
        <f t="shared" si="13"/>
        <v/>
      </c>
    </row>
    <row r="115" spans="1:9" hidden="1" x14ac:dyDescent="0.25">
      <c r="B115" s="640" t="str">
        <f t="shared" si="12"/>
        <v/>
      </c>
      <c r="C115" s="365"/>
      <c r="D115" s="641">
        <f>IF(C115="", 0, IF(C115="kWh", '4. Billing Determinants'!S37, IF(C115="kVA", '4. Billing Determinants'!S37, '4. Billing Determinants'!D37)))</f>
        <v>0</v>
      </c>
      <c r="E115" s="642">
        <f>HLOOKUP($B115, '5. Allocation of Balances'!$D$4:$Z$76, 65,FALSE)</f>
        <v>0</v>
      </c>
      <c r="F115" s="687">
        <f t="shared" si="16"/>
        <v>0</v>
      </c>
      <c r="H115" s="355" t="str">
        <f t="shared" si="13"/>
        <v/>
      </c>
    </row>
    <row r="116" spans="1:9" hidden="1" x14ac:dyDescent="0.25">
      <c r="B116" s="640" t="str">
        <f t="shared" si="12"/>
        <v/>
      </c>
      <c r="C116" s="365"/>
      <c r="D116" s="641">
        <f>IF(C116="", 0, IF(C116="kWh", '4. Billing Determinants'!S38, IF(C116="kVA", '4. Billing Determinants'!S38, '4. Billing Determinants'!D38)))</f>
        <v>0</v>
      </c>
      <c r="E116" s="642">
        <f>HLOOKUP($B116, '5. Allocation of Balances'!$D$4:$Z$76, 65,FALSE)</f>
        <v>0</v>
      </c>
      <c r="F116" s="687">
        <f t="shared" si="16"/>
        <v>0</v>
      </c>
      <c r="H116" s="355" t="str">
        <f t="shared" si="13"/>
        <v/>
      </c>
    </row>
    <row r="117" spans="1:9" hidden="1" x14ac:dyDescent="0.25">
      <c r="B117" s="640" t="str">
        <f t="shared" si="12"/>
        <v/>
      </c>
      <c r="C117" s="365"/>
      <c r="D117" s="641">
        <f>IF(C117="", 0, IF(C117="kWh", '4. Billing Determinants'!S39, IF(C117="kVA", '4. Billing Determinants'!S39, '4. Billing Determinants'!D39)))</f>
        <v>0</v>
      </c>
      <c r="E117" s="642">
        <f>HLOOKUP($B117, '5. Allocation of Balances'!$D$4:$Z$76, 65,FALSE)</f>
        <v>0</v>
      </c>
      <c r="F117" s="687">
        <f t="shared" si="16"/>
        <v>0</v>
      </c>
      <c r="H117" s="355" t="str">
        <f t="shared" si="13"/>
        <v/>
      </c>
    </row>
    <row r="118" spans="1:9" hidden="1" x14ac:dyDescent="0.25">
      <c r="B118" s="640" t="str">
        <f t="shared" si="12"/>
        <v/>
      </c>
      <c r="C118" s="365"/>
      <c r="D118" s="641">
        <f>IF(C118="", 0, IF(C118="kWh", '4. Billing Determinants'!S40, IF(C118="kVA", '4. Billing Determinants'!S40, '4. Billing Determinants'!D40)))</f>
        <v>0</v>
      </c>
      <c r="E118" s="642">
        <f>HLOOKUP($B118, '5. Allocation of Balances'!$D$4:$Z$76, 65,FALSE)</f>
        <v>0</v>
      </c>
      <c r="F118" s="687">
        <f t="shared" si="16"/>
        <v>0</v>
      </c>
      <c r="H118" s="355" t="str">
        <f t="shared" si="13"/>
        <v/>
      </c>
    </row>
    <row r="119" spans="1:9" x14ac:dyDescent="0.25">
      <c r="B119" s="656" t="s">
        <v>112</v>
      </c>
      <c r="C119" s="657"/>
      <c r="D119" s="658"/>
      <c r="E119" s="659">
        <f>SUM(E99:E118)</f>
        <v>-22942913.044776622</v>
      </c>
      <c r="F119" s="656"/>
      <c r="G119" s="656"/>
    </row>
    <row r="121" spans="1:9" ht="18" hidden="1" x14ac:dyDescent="0.25">
      <c r="A121" s="688"/>
      <c r="B121" s="689" t="s">
        <v>637</v>
      </c>
      <c r="C121" s="688"/>
      <c r="D121" s="688"/>
      <c r="E121" s="688"/>
      <c r="F121" s="688"/>
      <c r="G121" s="688"/>
      <c r="H121" s="690"/>
    </row>
    <row r="122" spans="1:9" hidden="1" x14ac:dyDescent="0.25">
      <c r="A122" s="688"/>
      <c r="B122" s="691" t="s">
        <v>233</v>
      </c>
      <c r="C122" s="688"/>
      <c r="D122" s="688"/>
      <c r="E122" s="688"/>
      <c r="F122" s="688"/>
      <c r="G122" s="688"/>
      <c r="H122" s="690"/>
    </row>
    <row r="123" spans="1:9" hidden="1" x14ac:dyDescent="0.25">
      <c r="A123" s="688"/>
      <c r="B123" s="919" t="s">
        <v>615</v>
      </c>
      <c r="C123" s="920" t="s">
        <v>159</v>
      </c>
      <c r="D123" s="921" t="s">
        <v>638</v>
      </c>
      <c r="E123" s="921" t="s">
        <v>639</v>
      </c>
      <c r="F123" s="919" t="s">
        <v>635</v>
      </c>
      <c r="G123" s="688"/>
      <c r="H123" s="690"/>
    </row>
    <row r="124" spans="1:9" ht="54.75" hidden="1" customHeight="1" x14ac:dyDescent="0.25">
      <c r="A124" s="688"/>
      <c r="B124" s="920"/>
      <c r="C124" s="920"/>
      <c r="D124" s="922"/>
      <c r="E124" s="922"/>
      <c r="F124" s="919"/>
      <c r="G124" s="688"/>
      <c r="H124" s="692"/>
      <c r="I124" s="685"/>
    </row>
    <row r="125" spans="1:9" hidden="1" x14ac:dyDescent="0.25">
      <c r="A125" s="688"/>
      <c r="B125" s="693"/>
      <c r="C125" s="694"/>
      <c r="D125" s="695"/>
      <c r="E125" s="696"/>
      <c r="F125" s="697"/>
      <c r="G125" s="688" t="str">
        <f>IF(C125="", "", IF(C125="# of Customers", "per customer per month", "$/"&amp;C125))</f>
        <v/>
      </c>
      <c r="H125" s="690"/>
    </row>
    <row r="126" spans="1:9" hidden="1" x14ac:dyDescent="0.25">
      <c r="A126" s="688"/>
      <c r="B126" s="693"/>
      <c r="C126" s="694"/>
      <c r="D126" s="695"/>
      <c r="E126" s="696"/>
      <c r="F126" s="697"/>
      <c r="G126" s="688" t="str">
        <f t="shared" ref="G126:G144" si="17">IF(C126="", "", IF(C126="# of Customers", "per customer per month", "$/"&amp;C126))</f>
        <v/>
      </c>
      <c r="H126" s="690"/>
    </row>
    <row r="127" spans="1:9" hidden="1" x14ac:dyDescent="0.25">
      <c r="A127" s="688"/>
      <c r="B127" s="693"/>
      <c r="C127" s="694"/>
      <c r="D127" s="695"/>
      <c r="E127" s="696"/>
      <c r="F127" s="697"/>
      <c r="G127" s="688" t="str">
        <f t="shared" si="17"/>
        <v/>
      </c>
      <c r="H127" s="690"/>
    </row>
    <row r="128" spans="1:9" hidden="1" x14ac:dyDescent="0.25">
      <c r="A128" s="688"/>
      <c r="B128" s="693"/>
      <c r="C128" s="694"/>
      <c r="D128" s="695"/>
      <c r="E128" s="696"/>
      <c r="F128" s="697"/>
      <c r="G128" s="688" t="str">
        <f t="shared" si="17"/>
        <v/>
      </c>
      <c r="H128" s="690"/>
    </row>
    <row r="129" spans="1:8" hidden="1" x14ac:dyDescent="0.25">
      <c r="A129" s="688"/>
      <c r="B129" s="693"/>
      <c r="C129" s="694"/>
      <c r="D129" s="695"/>
      <c r="E129" s="696"/>
      <c r="F129" s="697"/>
      <c r="G129" s="688" t="str">
        <f t="shared" si="17"/>
        <v/>
      </c>
      <c r="H129" s="690"/>
    </row>
    <row r="130" spans="1:8" hidden="1" x14ac:dyDescent="0.25">
      <c r="A130" s="688"/>
      <c r="B130" s="693"/>
      <c r="C130" s="694"/>
      <c r="D130" s="695"/>
      <c r="E130" s="696"/>
      <c r="F130" s="697"/>
      <c r="G130" s="688" t="str">
        <f t="shared" si="17"/>
        <v/>
      </c>
      <c r="H130" s="690"/>
    </row>
    <row r="131" spans="1:8" hidden="1" x14ac:dyDescent="0.25">
      <c r="A131" s="688"/>
      <c r="B131" s="693"/>
      <c r="C131" s="694"/>
      <c r="D131" s="695"/>
      <c r="E131" s="696"/>
      <c r="F131" s="697"/>
      <c r="G131" s="688" t="str">
        <f t="shared" si="17"/>
        <v/>
      </c>
      <c r="H131" s="690"/>
    </row>
    <row r="132" spans="1:8" hidden="1" x14ac:dyDescent="0.25">
      <c r="A132" s="688"/>
      <c r="B132" s="693"/>
      <c r="C132" s="694"/>
      <c r="D132" s="695"/>
      <c r="E132" s="696"/>
      <c r="F132" s="697"/>
      <c r="G132" s="688" t="str">
        <f t="shared" si="17"/>
        <v/>
      </c>
      <c r="H132" s="690"/>
    </row>
    <row r="133" spans="1:8" hidden="1" x14ac:dyDescent="0.25">
      <c r="A133" s="688"/>
      <c r="B133" s="693"/>
      <c r="C133" s="694"/>
      <c r="D133" s="695"/>
      <c r="E133" s="696"/>
      <c r="F133" s="697"/>
      <c r="G133" s="688" t="str">
        <f t="shared" si="17"/>
        <v/>
      </c>
      <c r="H133" s="690"/>
    </row>
    <row r="134" spans="1:8" hidden="1" x14ac:dyDescent="0.25">
      <c r="A134" s="688"/>
      <c r="B134" s="693" t="str">
        <f t="shared" ref="B134:B144" si="18">B29</f>
        <v/>
      </c>
      <c r="C134" s="694"/>
      <c r="D134" s="695"/>
      <c r="E134" s="696"/>
      <c r="F134" s="697"/>
      <c r="G134" s="688" t="str">
        <f t="shared" si="17"/>
        <v/>
      </c>
      <c r="H134" s="690"/>
    </row>
    <row r="135" spans="1:8" hidden="1" x14ac:dyDescent="0.25">
      <c r="A135" s="688"/>
      <c r="B135" s="693" t="str">
        <f t="shared" si="18"/>
        <v/>
      </c>
      <c r="C135" s="694"/>
      <c r="D135" s="695"/>
      <c r="E135" s="696"/>
      <c r="F135" s="697"/>
      <c r="G135" s="688" t="str">
        <f t="shared" si="17"/>
        <v/>
      </c>
      <c r="H135" s="690"/>
    </row>
    <row r="136" spans="1:8" hidden="1" x14ac:dyDescent="0.25">
      <c r="A136" s="688"/>
      <c r="B136" s="693" t="str">
        <f t="shared" si="18"/>
        <v/>
      </c>
      <c r="C136" s="694" t="str">
        <f>IF(ISBLANK('4. Billing Determinants'!C32), "", '4. Billing Determinants'!C32)</f>
        <v/>
      </c>
      <c r="D136" s="695"/>
      <c r="E136" s="696"/>
      <c r="F136" s="697"/>
      <c r="G136" s="688" t="str">
        <f t="shared" si="17"/>
        <v/>
      </c>
      <c r="H136" s="690"/>
    </row>
    <row r="137" spans="1:8" hidden="1" x14ac:dyDescent="0.25">
      <c r="A137" s="688"/>
      <c r="B137" s="693" t="str">
        <f t="shared" si="18"/>
        <v/>
      </c>
      <c r="C137" s="694" t="str">
        <f>IF(ISBLANK('4. Billing Determinants'!C33), "", '4. Billing Determinants'!C33)</f>
        <v/>
      </c>
      <c r="D137" s="695"/>
      <c r="E137" s="696"/>
      <c r="F137" s="697"/>
      <c r="G137" s="688" t="str">
        <f t="shared" si="17"/>
        <v/>
      </c>
      <c r="H137" s="690"/>
    </row>
    <row r="138" spans="1:8" hidden="1" x14ac:dyDescent="0.25">
      <c r="A138" s="688"/>
      <c r="B138" s="693" t="str">
        <f t="shared" si="18"/>
        <v/>
      </c>
      <c r="C138" s="694" t="str">
        <f>IF(ISBLANK('4. Billing Determinants'!C34), "", '4. Billing Determinants'!C34)</f>
        <v/>
      </c>
      <c r="D138" s="695"/>
      <c r="E138" s="696"/>
      <c r="F138" s="697"/>
      <c r="G138" s="688" t="str">
        <f t="shared" si="17"/>
        <v/>
      </c>
      <c r="H138" s="690"/>
    </row>
    <row r="139" spans="1:8" hidden="1" x14ac:dyDescent="0.25">
      <c r="A139" s="688"/>
      <c r="B139" s="693" t="str">
        <f t="shared" si="18"/>
        <v/>
      </c>
      <c r="C139" s="694" t="str">
        <f>IF(ISBLANK('4. Billing Determinants'!C35), "", '4. Billing Determinants'!C35)</f>
        <v/>
      </c>
      <c r="D139" s="695"/>
      <c r="E139" s="696"/>
      <c r="F139" s="697"/>
      <c r="G139" s="688" t="str">
        <f t="shared" si="17"/>
        <v/>
      </c>
      <c r="H139" s="690"/>
    </row>
    <row r="140" spans="1:8" hidden="1" x14ac:dyDescent="0.25">
      <c r="A140" s="688"/>
      <c r="B140" s="693" t="str">
        <f t="shared" si="18"/>
        <v/>
      </c>
      <c r="C140" s="694" t="str">
        <f>IF(ISBLANK('4. Billing Determinants'!C36), "", '4. Billing Determinants'!C36)</f>
        <v/>
      </c>
      <c r="D140" s="695"/>
      <c r="E140" s="696"/>
      <c r="F140" s="697"/>
      <c r="G140" s="688" t="str">
        <f t="shared" si="17"/>
        <v/>
      </c>
      <c r="H140" s="690"/>
    </row>
    <row r="141" spans="1:8" hidden="1" x14ac:dyDescent="0.25">
      <c r="A141" s="688"/>
      <c r="B141" s="693" t="str">
        <f t="shared" si="18"/>
        <v/>
      </c>
      <c r="C141" s="694" t="str">
        <f>IF(ISBLANK('4. Billing Determinants'!C37), "", '4. Billing Determinants'!C37)</f>
        <v/>
      </c>
      <c r="D141" s="695"/>
      <c r="E141" s="696"/>
      <c r="F141" s="697"/>
      <c r="G141" s="688" t="str">
        <f t="shared" si="17"/>
        <v/>
      </c>
      <c r="H141" s="690"/>
    </row>
    <row r="142" spans="1:8" hidden="1" x14ac:dyDescent="0.25">
      <c r="A142" s="688"/>
      <c r="B142" s="693" t="str">
        <f t="shared" si="18"/>
        <v/>
      </c>
      <c r="C142" s="694" t="str">
        <f>IF(ISBLANK('4. Billing Determinants'!C38), "", '4. Billing Determinants'!C38)</f>
        <v/>
      </c>
      <c r="D142" s="695"/>
      <c r="E142" s="696"/>
      <c r="F142" s="697"/>
      <c r="G142" s="688" t="str">
        <f t="shared" si="17"/>
        <v/>
      </c>
      <c r="H142" s="690"/>
    </row>
    <row r="143" spans="1:8" hidden="1" x14ac:dyDescent="0.25">
      <c r="A143" s="688"/>
      <c r="B143" s="693" t="str">
        <f t="shared" si="18"/>
        <v/>
      </c>
      <c r="C143" s="694" t="str">
        <f>IF(ISBLANK('4. Billing Determinants'!C39), "", '4. Billing Determinants'!C39)</f>
        <v/>
      </c>
      <c r="D143" s="695"/>
      <c r="E143" s="696"/>
      <c r="F143" s="697"/>
      <c r="G143" s="688" t="str">
        <f t="shared" si="17"/>
        <v/>
      </c>
      <c r="H143" s="690"/>
    </row>
    <row r="144" spans="1:8" hidden="1" x14ac:dyDescent="0.25">
      <c r="A144" s="688"/>
      <c r="B144" s="693" t="str">
        <f t="shared" si="18"/>
        <v/>
      </c>
      <c r="C144" s="694" t="str">
        <f>IF(ISBLANK('4. Billing Determinants'!C40), "", '4. Billing Determinants'!C40)</f>
        <v/>
      </c>
      <c r="D144" s="695"/>
      <c r="E144" s="696"/>
      <c r="F144" s="697"/>
      <c r="G144" s="688" t="str">
        <f t="shared" si="17"/>
        <v/>
      </c>
      <c r="H144" s="690"/>
    </row>
    <row r="145" spans="1:9" hidden="1" x14ac:dyDescent="0.25">
      <c r="A145" s="688"/>
      <c r="B145" s="698" t="s">
        <v>112</v>
      </c>
      <c r="C145" s="699"/>
      <c r="D145" s="700"/>
      <c r="E145" s="701"/>
      <c r="F145" s="698"/>
      <c r="G145" s="688"/>
      <c r="H145" s="690"/>
    </row>
    <row r="146" spans="1:9" hidden="1" x14ac:dyDescent="0.25"/>
    <row r="147" spans="1:9" hidden="1" x14ac:dyDescent="0.25"/>
    <row r="148" spans="1:9" ht="18" hidden="1" x14ac:dyDescent="0.25">
      <c r="B148" s="636" t="s">
        <v>640</v>
      </c>
    </row>
    <row r="149" spans="1:9" x14ac:dyDescent="0.25">
      <c r="B149" s="702"/>
      <c r="F149" s="703"/>
    </row>
    <row r="150" spans="1:9" hidden="1" outlineLevel="1" x14ac:dyDescent="0.25">
      <c r="B150" s="862" t="s">
        <v>615</v>
      </c>
      <c r="C150" s="864" t="s">
        <v>159</v>
      </c>
      <c r="D150" s="916" t="s">
        <v>160</v>
      </c>
      <c r="E150" s="916" t="s">
        <v>641</v>
      </c>
      <c r="F150" s="918" t="s">
        <v>642</v>
      </c>
    </row>
    <row r="151" spans="1:9" ht="54.75" hidden="1" customHeight="1" outlineLevel="1" x14ac:dyDescent="0.25">
      <c r="B151" s="863"/>
      <c r="C151" s="864"/>
      <c r="D151" s="917"/>
      <c r="E151" s="917"/>
      <c r="F151" s="918"/>
      <c r="H151" s="684"/>
      <c r="I151" s="685"/>
    </row>
    <row r="152" spans="1:9" hidden="1" outlineLevel="1" x14ac:dyDescent="0.25">
      <c r="B152" s="640" t="str">
        <f t="shared" ref="B152:B171" si="19">B20</f>
        <v>RESIDENTIAL SERVICE CLASSIFICATION</v>
      </c>
      <c r="C152" s="365"/>
      <c r="D152" s="641">
        <f>IF(C152="",0,IF(ISNUMBER(SEARCH("RESIDENTIAL",UPPER(B152),1)),'4. Billing Determinants'!D21, IF(C152="kWh",'4. Billing Determinants'!E21, IF(C152="kW",'4. Billing Determinants'!F21,'4. Billing Determinants'!D21))))</f>
        <v>0</v>
      </c>
      <c r="E152" s="642">
        <f>HLOOKUP($B152, '5. Allocation of Balances'!$D$4:$Z$76, 69,FALSE)</f>
        <v>0</v>
      </c>
      <c r="F152" s="704">
        <f>IF(ISERROR(E152/D152), 0, IF(C152="# of Customers", E152/D152/$D$13, (E152/D152)/($D$13/12)))</f>
        <v>0</v>
      </c>
      <c r="H152" s="355" t="str">
        <f t="shared" ref="H152:H171" si="20">IF(C152="", "", IF(C152="# of Customers", "per customer per month", "$/"&amp;C152))</f>
        <v/>
      </c>
    </row>
    <row r="153" spans="1:9" hidden="1" outlineLevel="1" x14ac:dyDescent="0.25">
      <c r="B153" s="640" t="str">
        <f t="shared" si="19"/>
        <v>COMPETITIVE SECTOR MULTI-UNIT RESIDENTIAL SERVICE CLASSIFICATION</v>
      </c>
      <c r="C153" s="365"/>
      <c r="D153" s="641">
        <f>IF(C153="",0,IF(ISNUMBER(SEARCH("RESIDENTIAL",UPPER(B153),1)),'4. Billing Determinants'!D22, IF(C153="kWh",'4. Billing Determinants'!E22, IF(C153="kW",'4. Billing Determinants'!F22,'4. Billing Determinants'!D22))))</f>
        <v>0</v>
      </c>
      <c r="E153" s="642">
        <f>HLOOKUP($B153, '5. Allocation of Balances'!$D$4:$Z$76, 69,FALSE)</f>
        <v>0</v>
      </c>
      <c r="F153" s="705">
        <f t="shared" ref="F153:F171" si="21">IF(ISERROR(E153/D153), 0, IF(C153="# of Customers", E153/D153/$D$13, (E153/D153)/($D$13/12)))</f>
        <v>0</v>
      </c>
      <c r="H153" s="355" t="str">
        <f t="shared" si="20"/>
        <v/>
      </c>
    </row>
    <row r="154" spans="1:9" hidden="1" outlineLevel="1" x14ac:dyDescent="0.25">
      <c r="B154" s="640" t="str">
        <f t="shared" si="19"/>
        <v>GENERAL SERVICE LESS THAN 50 KW SERVICE CLASSIFICATION</v>
      </c>
      <c r="C154" s="365"/>
      <c r="D154" s="641">
        <f>IF(C154="",0,IF(ISNUMBER(SEARCH("RESIDENTIAL",UPPER(B154),1)),'4. Billing Determinants'!D23, IF(C154="kWh",'4. Billing Determinants'!E23, IF(C154="kW",'4. Billing Determinants'!F23,'4. Billing Determinants'!D23))))</f>
        <v>0</v>
      </c>
      <c r="E154" s="642">
        <f>HLOOKUP($B154, '5. Allocation of Balances'!$D$4:$Z$76, 69,FALSE)</f>
        <v>0</v>
      </c>
      <c r="F154" s="705">
        <f t="shared" si="21"/>
        <v>0</v>
      </c>
      <c r="H154" s="355" t="str">
        <f t="shared" si="20"/>
        <v/>
      </c>
    </row>
    <row r="155" spans="1:9" hidden="1" outlineLevel="1" x14ac:dyDescent="0.25">
      <c r="B155" s="640" t="str">
        <f t="shared" si="19"/>
        <v>GENERAL SERVICE 50 TO 999 KW SERVICE CLASSIFICATION</v>
      </c>
      <c r="C155" s="365"/>
      <c r="D155" s="641">
        <f>IF(C155="",0,IF(ISNUMBER(SEARCH("RESIDENTIAL",UPPER(B155),1)),'4. Billing Determinants'!D24, IF(C155="kWh",'4. Billing Determinants'!E24, IF(C155="kW",'4. Billing Determinants'!F24,'4. Billing Determinants'!D24))))</f>
        <v>0</v>
      </c>
      <c r="E155" s="642">
        <f>HLOOKUP($B155, '5. Allocation of Balances'!$D$4:$Z$76, 69,FALSE)</f>
        <v>0</v>
      </c>
      <c r="F155" s="705">
        <f t="shared" si="21"/>
        <v>0</v>
      </c>
      <c r="H155" s="355" t="str">
        <f t="shared" si="20"/>
        <v/>
      </c>
    </row>
    <row r="156" spans="1:9" hidden="1" outlineLevel="1" x14ac:dyDescent="0.25">
      <c r="B156" s="640" t="str">
        <f t="shared" si="19"/>
        <v>GENERAL SERVICE 1,000 TO 4,999 KW SERVICE CLASSIFICATION</v>
      </c>
      <c r="C156" s="365"/>
      <c r="D156" s="641">
        <f>IF(C156="",0,IF(ISNUMBER(SEARCH("RESIDENTIAL",UPPER(B156),1)),'4. Billing Determinants'!D25, IF(C156="kWh",'4. Billing Determinants'!E25, IF(C156="kW",'4. Billing Determinants'!F25,'4. Billing Determinants'!D25))))</f>
        <v>0</v>
      </c>
      <c r="E156" s="642">
        <f>HLOOKUP($B156, '5. Allocation of Balances'!$D$4:$Z$76, 69,FALSE)</f>
        <v>0</v>
      </c>
      <c r="F156" s="705">
        <f t="shared" si="21"/>
        <v>0</v>
      </c>
      <c r="H156" s="355" t="str">
        <f t="shared" si="20"/>
        <v/>
      </c>
    </row>
    <row r="157" spans="1:9" hidden="1" outlineLevel="1" x14ac:dyDescent="0.25">
      <c r="B157" s="640" t="str">
        <f t="shared" si="19"/>
        <v>LARGE USE SERVICE CLASSIFICATION</v>
      </c>
      <c r="C157" s="365"/>
      <c r="D157" s="641">
        <f>IF(C157="",0,IF(ISNUMBER(SEARCH("RESIDENTIAL",UPPER(B157),1)),'4. Billing Determinants'!D26, IF(C157="kWh",'4. Billing Determinants'!E26, IF(C157="kW",'4. Billing Determinants'!F26,'4. Billing Determinants'!D26))))</f>
        <v>0</v>
      </c>
      <c r="E157" s="642">
        <f>HLOOKUP($B157, '5. Allocation of Balances'!$D$4:$Z$76, 69,FALSE)</f>
        <v>0</v>
      </c>
      <c r="F157" s="705">
        <f t="shared" si="21"/>
        <v>0</v>
      </c>
      <c r="H157" s="355" t="str">
        <f t="shared" si="20"/>
        <v/>
      </c>
    </row>
    <row r="158" spans="1:9" hidden="1" outlineLevel="1" x14ac:dyDescent="0.25">
      <c r="B158" s="640" t="str">
        <f t="shared" si="19"/>
        <v>STANDBY POWER SERVICE CLASSIFICATION</v>
      </c>
      <c r="C158" s="365"/>
      <c r="D158" s="641">
        <f>IF(C158="",0,IF(ISNUMBER(SEARCH("RESIDENTIAL",UPPER(B158),1)),'4. Billing Determinants'!D27, IF(C158="kWh",'4. Billing Determinants'!E27, IF(C158="kW",'4. Billing Determinants'!F27,'4. Billing Determinants'!D27))))</f>
        <v>0</v>
      </c>
      <c r="E158" s="642">
        <f>HLOOKUP($B158, '5. Allocation of Balances'!$D$4:$Z$76, 69,FALSE)</f>
        <v>0</v>
      </c>
      <c r="F158" s="705">
        <f t="shared" si="21"/>
        <v>0</v>
      </c>
      <c r="H158" s="355" t="str">
        <f t="shared" si="20"/>
        <v/>
      </c>
    </row>
    <row r="159" spans="1:9" hidden="1" outlineLevel="1" x14ac:dyDescent="0.25">
      <c r="B159" s="640" t="str">
        <f t="shared" si="19"/>
        <v>UNMETERED SCATTERED LOAD SERVICE CLASSIFICATION</v>
      </c>
      <c r="C159" s="365"/>
      <c r="D159" s="641">
        <f>IF(C159="",0,IF(ISNUMBER(SEARCH("RESIDENTIAL",UPPER(B159),1)),'4. Billing Determinants'!D28, IF(C159="kWh",'4. Billing Determinants'!E28, IF(C159="kW",'4. Billing Determinants'!F28,'4. Billing Determinants'!D28))))</f>
        <v>0</v>
      </c>
      <c r="E159" s="642">
        <f>HLOOKUP($B159, '5. Allocation of Balances'!$D$4:$Z$76, 69,FALSE)</f>
        <v>0</v>
      </c>
      <c r="F159" s="705">
        <f t="shared" si="21"/>
        <v>0</v>
      </c>
      <c r="H159" s="355" t="str">
        <f t="shared" si="20"/>
        <v/>
      </c>
    </row>
    <row r="160" spans="1:9" hidden="1" outlineLevel="1" x14ac:dyDescent="0.25">
      <c r="B160" s="640" t="str">
        <f t="shared" si="19"/>
        <v>STREET LIGHTING SERVICE CLASSIFICATION</v>
      </c>
      <c r="C160" s="365"/>
      <c r="D160" s="641">
        <f>IF(C160="",0,IF(ISNUMBER(SEARCH("RESIDENTIAL",UPPER(B160),1)),'4. Billing Determinants'!D29, IF(C160="kWh",'4. Billing Determinants'!E29, IF(C160="kW",'4. Billing Determinants'!F29,'4. Billing Determinants'!D29))))</f>
        <v>0</v>
      </c>
      <c r="E160" s="642">
        <f>HLOOKUP($B160, '5. Allocation of Balances'!$D$4:$Z$76, 69,FALSE)</f>
        <v>0</v>
      </c>
      <c r="F160" s="705">
        <f t="shared" si="21"/>
        <v>0</v>
      </c>
      <c r="H160" s="355" t="str">
        <f t="shared" si="20"/>
        <v/>
      </c>
    </row>
    <row r="161" spans="2:8" hidden="1" outlineLevel="1" x14ac:dyDescent="0.25">
      <c r="B161" s="640" t="str">
        <f t="shared" si="19"/>
        <v/>
      </c>
      <c r="C161" s="365"/>
      <c r="D161" s="641">
        <f>IF(C161="",0,IF(ISNUMBER(SEARCH("RESIDENTIAL",UPPER(B161),1)),'4. Billing Determinants'!D30, IF(C161="kWh",'4. Billing Determinants'!E30, IF(C161="kW",'4. Billing Determinants'!F30,'4. Billing Determinants'!D30))))</f>
        <v>0</v>
      </c>
      <c r="E161" s="642">
        <f>HLOOKUP($B161, '5. Allocation of Balances'!$D$4:$Z$76, 69,FALSE)</f>
        <v>0</v>
      </c>
      <c r="F161" s="705">
        <f t="shared" si="21"/>
        <v>0</v>
      </c>
      <c r="H161" s="355" t="str">
        <f t="shared" si="20"/>
        <v/>
      </c>
    </row>
    <row r="162" spans="2:8" hidden="1" outlineLevel="1" x14ac:dyDescent="0.25">
      <c r="B162" s="640" t="str">
        <f t="shared" si="19"/>
        <v/>
      </c>
      <c r="C162" s="365"/>
      <c r="D162" s="641">
        <f>IF(C162="",0,IF(ISNUMBER(SEARCH("RESIDENTIAL",UPPER(B162),1)),'4. Billing Determinants'!D31, IF(C162="kWh",'4. Billing Determinants'!E31, IF(C162="kW",'4. Billing Determinants'!F31,'4. Billing Determinants'!D31))))</f>
        <v>0</v>
      </c>
      <c r="E162" s="642">
        <f>HLOOKUP($B162, '5. Allocation of Balances'!$D$4:$Z$76, 69,FALSE)</f>
        <v>0</v>
      </c>
      <c r="F162" s="705">
        <f t="shared" si="21"/>
        <v>0</v>
      </c>
      <c r="H162" s="355" t="str">
        <f t="shared" si="20"/>
        <v/>
      </c>
    </row>
    <row r="163" spans="2:8" hidden="1" outlineLevel="1" x14ac:dyDescent="0.25">
      <c r="B163" s="640" t="str">
        <f t="shared" si="19"/>
        <v/>
      </c>
      <c r="C163" s="365"/>
      <c r="D163" s="641">
        <f>IF(C163="",0,IF(ISNUMBER(SEARCH("RESIDENTIAL",UPPER(B163),1)),'4. Billing Determinants'!D32, IF(C163="kWh",'4. Billing Determinants'!E32, IF(C163="kW",'4. Billing Determinants'!F32,'4. Billing Determinants'!D32))))</f>
        <v>0</v>
      </c>
      <c r="E163" s="642">
        <f>HLOOKUP($B163, '5. Allocation of Balances'!$D$4:$Z$76, 69,FALSE)</f>
        <v>0</v>
      </c>
      <c r="F163" s="705">
        <f t="shared" si="21"/>
        <v>0</v>
      </c>
      <c r="H163" s="355" t="str">
        <f t="shared" si="20"/>
        <v/>
      </c>
    </row>
    <row r="164" spans="2:8" hidden="1" outlineLevel="1" x14ac:dyDescent="0.25">
      <c r="B164" s="640" t="str">
        <f t="shared" si="19"/>
        <v/>
      </c>
      <c r="C164" s="365"/>
      <c r="D164" s="641">
        <f>IF(C164="",0,IF(ISNUMBER(SEARCH("RESIDENTIAL",UPPER(B164),1)),'4. Billing Determinants'!D33, IF(C164="kWh",'4. Billing Determinants'!E33, IF(C164="kW",'4. Billing Determinants'!F33,'4. Billing Determinants'!D33))))</f>
        <v>0</v>
      </c>
      <c r="E164" s="642">
        <f>HLOOKUP($B164, '5. Allocation of Balances'!$D$4:$Z$76, 69,FALSE)</f>
        <v>0</v>
      </c>
      <c r="F164" s="705">
        <f t="shared" si="21"/>
        <v>0</v>
      </c>
      <c r="H164" s="355" t="str">
        <f t="shared" si="20"/>
        <v/>
      </c>
    </row>
    <row r="165" spans="2:8" hidden="1" outlineLevel="1" x14ac:dyDescent="0.25">
      <c r="B165" s="640" t="str">
        <f t="shared" si="19"/>
        <v/>
      </c>
      <c r="C165" s="365"/>
      <c r="D165" s="641">
        <f>IF(C165="",0,IF(ISNUMBER(SEARCH("RESIDENTIAL",UPPER(B165),1)),'4. Billing Determinants'!D34, IF(C165="kWh",'4. Billing Determinants'!E34, IF(C165="kW",'4. Billing Determinants'!F34,'4. Billing Determinants'!D34))))</f>
        <v>0</v>
      </c>
      <c r="E165" s="642">
        <f>HLOOKUP($B165, '5. Allocation of Balances'!$D$4:$Z$76, 69,FALSE)</f>
        <v>0</v>
      </c>
      <c r="F165" s="705">
        <f t="shared" si="21"/>
        <v>0</v>
      </c>
      <c r="H165" s="355" t="str">
        <f t="shared" si="20"/>
        <v/>
      </c>
    </row>
    <row r="166" spans="2:8" hidden="1" outlineLevel="1" x14ac:dyDescent="0.25">
      <c r="B166" s="640" t="str">
        <f t="shared" si="19"/>
        <v/>
      </c>
      <c r="C166" s="365"/>
      <c r="D166" s="641">
        <f>IF(C166="",0,IF(ISNUMBER(SEARCH("RESIDENTIAL",UPPER(B166),1)),'4. Billing Determinants'!D35, IF(C166="kWh",'4. Billing Determinants'!E35, IF(C166="kW",'4. Billing Determinants'!F35,'4. Billing Determinants'!D35))))</f>
        <v>0</v>
      </c>
      <c r="E166" s="642">
        <f>HLOOKUP($B166, '5. Allocation of Balances'!$D$4:$Z$76, 69,FALSE)</f>
        <v>0</v>
      </c>
      <c r="F166" s="705">
        <f t="shared" si="21"/>
        <v>0</v>
      </c>
      <c r="H166" s="355" t="str">
        <f t="shared" si="20"/>
        <v/>
      </c>
    </row>
    <row r="167" spans="2:8" hidden="1" outlineLevel="1" x14ac:dyDescent="0.25">
      <c r="B167" s="640" t="str">
        <f t="shared" si="19"/>
        <v/>
      </c>
      <c r="C167" s="365"/>
      <c r="D167" s="641">
        <f>IF(C167="",0,IF(ISNUMBER(SEARCH("RESIDENTIAL",UPPER(B167),1)),'4. Billing Determinants'!D36, IF(C167="kWh",'4. Billing Determinants'!E36, IF(C167="kW",'4. Billing Determinants'!F36,'4. Billing Determinants'!D36))))</f>
        <v>0</v>
      </c>
      <c r="E167" s="642">
        <f>HLOOKUP($B167, '5. Allocation of Balances'!$D$4:$Z$76, 69,FALSE)</f>
        <v>0</v>
      </c>
      <c r="F167" s="705">
        <f t="shared" si="21"/>
        <v>0</v>
      </c>
      <c r="H167" s="355" t="str">
        <f t="shared" si="20"/>
        <v/>
      </c>
    </row>
    <row r="168" spans="2:8" hidden="1" outlineLevel="1" x14ac:dyDescent="0.25">
      <c r="B168" s="640" t="str">
        <f t="shared" si="19"/>
        <v/>
      </c>
      <c r="C168" s="365"/>
      <c r="D168" s="641">
        <f>IF(C168="",0,IF(ISNUMBER(SEARCH("RESIDENTIAL",UPPER(B168),1)),'4. Billing Determinants'!D37, IF(C168="kWh",'4. Billing Determinants'!E37, IF(C168="kW",'4. Billing Determinants'!F37,'4. Billing Determinants'!D37))))</f>
        <v>0</v>
      </c>
      <c r="E168" s="642">
        <f>HLOOKUP($B168, '5. Allocation of Balances'!$D$4:$Z$76, 69,FALSE)</f>
        <v>0</v>
      </c>
      <c r="F168" s="705">
        <f t="shared" si="21"/>
        <v>0</v>
      </c>
      <c r="H168" s="355" t="str">
        <f t="shared" si="20"/>
        <v/>
      </c>
    </row>
    <row r="169" spans="2:8" hidden="1" outlineLevel="1" x14ac:dyDescent="0.25">
      <c r="B169" s="640" t="str">
        <f t="shared" si="19"/>
        <v/>
      </c>
      <c r="C169" s="365"/>
      <c r="D169" s="641">
        <f>IF(C169="",0,IF(ISNUMBER(SEARCH("RESIDENTIAL",UPPER(B169),1)),'4. Billing Determinants'!D38, IF(C169="kWh",'4. Billing Determinants'!E38, IF(C169="kW",'4. Billing Determinants'!F38,'4. Billing Determinants'!D38))))</f>
        <v>0</v>
      </c>
      <c r="E169" s="642">
        <f>HLOOKUP($B169, '5. Allocation of Balances'!$D$4:$Z$76, 69,FALSE)</f>
        <v>0</v>
      </c>
      <c r="F169" s="705">
        <f t="shared" si="21"/>
        <v>0</v>
      </c>
      <c r="H169" s="355" t="str">
        <f t="shared" si="20"/>
        <v/>
      </c>
    </row>
    <row r="170" spans="2:8" hidden="1" outlineLevel="1" x14ac:dyDescent="0.25">
      <c r="B170" s="640" t="str">
        <f t="shared" si="19"/>
        <v/>
      </c>
      <c r="C170" s="365"/>
      <c r="D170" s="641">
        <f>IF(C170="",0,IF(ISNUMBER(SEARCH("RESIDENTIAL",UPPER(B170),1)),'4. Billing Determinants'!D39, IF(C170="kWh",'4. Billing Determinants'!E39, IF(C170="kW",'4. Billing Determinants'!F39,'4. Billing Determinants'!D39))))</f>
        <v>0</v>
      </c>
      <c r="E170" s="642">
        <f>HLOOKUP($B170, '5. Allocation of Balances'!$D$4:$Z$76, 69,FALSE)</f>
        <v>0</v>
      </c>
      <c r="F170" s="705">
        <f t="shared" si="21"/>
        <v>0</v>
      </c>
      <c r="H170" s="355" t="str">
        <f t="shared" si="20"/>
        <v/>
      </c>
    </row>
    <row r="171" spans="2:8" hidden="1" outlineLevel="1" x14ac:dyDescent="0.25">
      <c r="B171" s="640" t="str">
        <f t="shared" si="19"/>
        <v/>
      </c>
      <c r="C171" s="365"/>
      <c r="D171" s="641">
        <f>IF(C171="",0,IF(ISNUMBER(SEARCH("RESIDENTIAL",UPPER(B171),1)),'4. Billing Determinants'!D40, IF(C171="kWh",'4. Billing Determinants'!E40, IF(C171="kW",'4. Billing Determinants'!F40,'4. Billing Determinants'!D40))))</f>
        <v>0</v>
      </c>
      <c r="E171" s="642">
        <f>HLOOKUP($B171, '5. Allocation of Balances'!$D$4:$Z$76, 69,FALSE)</f>
        <v>0</v>
      </c>
      <c r="F171" s="705">
        <f t="shared" si="21"/>
        <v>0</v>
      </c>
      <c r="H171" s="355" t="str">
        <f t="shared" si="20"/>
        <v/>
      </c>
    </row>
    <row r="172" spans="2:8" hidden="1" outlineLevel="1" x14ac:dyDescent="0.25">
      <c r="B172" s="656" t="s">
        <v>112</v>
      </c>
      <c r="C172" s="657"/>
      <c r="D172" s="658"/>
      <c r="E172" s="659">
        <f>SUM(E152:E171)</f>
        <v>0</v>
      </c>
      <c r="F172" s="656"/>
    </row>
    <row r="173" spans="2:8" hidden="1" outlineLevel="1" x14ac:dyDescent="0.25"/>
    <row r="174" spans="2:8" ht="18" hidden="1" outlineLevel="1" x14ac:dyDescent="0.25">
      <c r="B174" s="636" t="s">
        <v>643</v>
      </c>
    </row>
    <row r="175" spans="2:8" ht="18" hidden="1" outlineLevel="1" x14ac:dyDescent="0.25">
      <c r="B175" s="636"/>
    </row>
    <row r="176" spans="2:8" hidden="1" outlineLevel="1" x14ac:dyDescent="0.25">
      <c r="B176" s="631" t="s">
        <v>644</v>
      </c>
      <c r="C176" s="632"/>
      <c r="D176" s="633">
        <v>12</v>
      </c>
    </row>
    <row r="177" spans="2:8" ht="12.75" hidden="1" customHeight="1" outlineLevel="1" x14ac:dyDescent="0.25">
      <c r="C177" s="702"/>
    </row>
    <row r="178" spans="2:8" hidden="1" outlineLevel="1" x14ac:dyDescent="0.25">
      <c r="B178" s="862" t="s">
        <v>615</v>
      </c>
      <c r="C178" s="864" t="s">
        <v>159</v>
      </c>
      <c r="D178" s="916" t="s">
        <v>160</v>
      </c>
      <c r="E178" s="916" t="s">
        <v>645</v>
      </c>
      <c r="F178" s="918" t="s">
        <v>646</v>
      </c>
    </row>
    <row r="179" spans="2:8" ht="25.5" hidden="1" customHeight="1" outlineLevel="1" x14ac:dyDescent="0.25">
      <c r="B179" s="863"/>
      <c r="C179" s="864"/>
      <c r="D179" s="917"/>
      <c r="E179" s="917"/>
      <c r="F179" s="918"/>
    </row>
    <row r="180" spans="2:8" hidden="1" outlineLevel="1" x14ac:dyDescent="0.25">
      <c r="B180" s="640" t="str">
        <f t="shared" ref="B180:B199" si="22">B20</f>
        <v>RESIDENTIAL SERVICE CLASSIFICATION</v>
      </c>
      <c r="C180" s="365"/>
      <c r="D180" s="641">
        <f>IF(C180="",0, IF(C180="kWh",'4. Billing Determinants'!E21, IF(C180="kW",'4. Billing Determinants'!F21,'4. Billing Determinants'!D21)))</f>
        <v>0</v>
      </c>
      <c r="E180" s="642">
        <f>HLOOKUP($B180, '5. Allocation of Balances'!$C$4:$Y$76, 73,FALSE)</f>
        <v>0</v>
      </c>
      <c r="F180" s="687">
        <f>IF(ISERROR(E180/D180), 0, IF(C180="# of Customers", E180/D180/$D$176, (E180/D180)/($D$176/12)))</f>
        <v>0</v>
      </c>
      <c r="H180" s="355" t="str">
        <f t="shared" ref="H180:H199" si="23">IF(C180="", "", IF(C180="# of Customers", "per customer per month", "$/"&amp;C180))</f>
        <v/>
      </c>
    </row>
    <row r="181" spans="2:8" hidden="1" outlineLevel="1" x14ac:dyDescent="0.25">
      <c r="B181" s="640" t="str">
        <f t="shared" si="22"/>
        <v>COMPETITIVE SECTOR MULTI-UNIT RESIDENTIAL SERVICE CLASSIFICATION</v>
      </c>
      <c r="C181" s="365"/>
      <c r="D181" s="641">
        <f>IF(C181="",0,IF(ISNUMBER(SEARCH("RESIDENTIAL",UPPER(B181),1)),'4. Billing Determinants'!D22, IF(C181="kWh",'4. Billing Determinants'!E22, IF(C181="kW",'4. Billing Determinants'!F22,'4. Billing Determinants'!D22))))</f>
        <v>0</v>
      </c>
      <c r="E181" s="642">
        <f>HLOOKUP($B181, '5. Allocation of Balances'!$C$4:$Y$76, 73,FALSE)</f>
        <v>0</v>
      </c>
      <c r="F181" s="687">
        <f t="shared" ref="F181:F199" si="24">IF(ISERROR(E181/D181), 0, IF(C181="# of Customers", E181/D181/$D$176, (E181/D181)/($D$176/12)))</f>
        <v>0</v>
      </c>
      <c r="H181" s="355" t="str">
        <f t="shared" si="23"/>
        <v/>
      </c>
    </row>
    <row r="182" spans="2:8" hidden="1" outlineLevel="1" x14ac:dyDescent="0.25">
      <c r="B182" s="640" t="str">
        <f t="shared" si="22"/>
        <v>GENERAL SERVICE LESS THAN 50 KW SERVICE CLASSIFICATION</v>
      </c>
      <c r="C182" s="365"/>
      <c r="D182" s="641">
        <f>IF(C182="",0,IF(ISNUMBER(SEARCH("RESIDENTIAL",UPPER(B182),1)),'4. Billing Determinants'!D23, IF(C182="kWh",'4. Billing Determinants'!E23, IF(C182="kW",'4. Billing Determinants'!F23,'4. Billing Determinants'!D23))))</f>
        <v>0</v>
      </c>
      <c r="E182" s="642">
        <f>HLOOKUP($B182, '5. Allocation of Balances'!$C$4:$Y$76, 73,FALSE)</f>
        <v>0</v>
      </c>
      <c r="F182" s="687">
        <f t="shared" si="24"/>
        <v>0</v>
      </c>
      <c r="H182" s="355" t="str">
        <f t="shared" si="23"/>
        <v/>
      </c>
    </row>
    <row r="183" spans="2:8" hidden="1" outlineLevel="1" x14ac:dyDescent="0.25">
      <c r="B183" s="640" t="str">
        <f t="shared" si="22"/>
        <v>GENERAL SERVICE 50 TO 999 KW SERVICE CLASSIFICATION</v>
      </c>
      <c r="C183" s="365"/>
      <c r="D183" s="641">
        <f>IF(C183="",0,IF(ISNUMBER(SEARCH("RESIDENTIAL",UPPER(B183),1)),'4. Billing Determinants'!D24, IF(C183="kWh",'4. Billing Determinants'!E24, IF(C183="kW",'4. Billing Determinants'!F24,'4. Billing Determinants'!D24))))</f>
        <v>0</v>
      </c>
      <c r="E183" s="642">
        <f>HLOOKUP($B183, '5. Allocation of Balances'!$C$4:$Y$76, 73,FALSE)</f>
        <v>0</v>
      </c>
      <c r="F183" s="687">
        <f t="shared" si="24"/>
        <v>0</v>
      </c>
      <c r="H183" s="355" t="str">
        <f t="shared" si="23"/>
        <v/>
      </c>
    </row>
    <row r="184" spans="2:8" hidden="1" outlineLevel="1" x14ac:dyDescent="0.25">
      <c r="B184" s="640" t="str">
        <f t="shared" si="22"/>
        <v>GENERAL SERVICE 1,000 TO 4,999 KW SERVICE CLASSIFICATION</v>
      </c>
      <c r="C184" s="365"/>
      <c r="D184" s="641">
        <f>IF(C184="",0,IF(ISNUMBER(SEARCH("RESIDENTIAL",UPPER(B184),1)),'4. Billing Determinants'!D25, IF(C184="kWh",'4. Billing Determinants'!E25, IF(C184="kW",'4. Billing Determinants'!F25,'4. Billing Determinants'!D25))))</f>
        <v>0</v>
      </c>
      <c r="E184" s="642">
        <f>HLOOKUP($B184, '5. Allocation of Balances'!$C$4:$Y$76, 73,FALSE)</f>
        <v>0</v>
      </c>
      <c r="F184" s="687">
        <f t="shared" si="24"/>
        <v>0</v>
      </c>
      <c r="H184" s="355" t="str">
        <f t="shared" si="23"/>
        <v/>
      </c>
    </row>
    <row r="185" spans="2:8" hidden="1" outlineLevel="1" x14ac:dyDescent="0.25">
      <c r="B185" s="640" t="str">
        <f t="shared" si="22"/>
        <v>LARGE USE SERVICE CLASSIFICATION</v>
      </c>
      <c r="C185" s="365"/>
      <c r="D185" s="641">
        <f>IF(C185="",0,IF(ISNUMBER(SEARCH("RESIDENTIAL",UPPER(B185),1)),'4. Billing Determinants'!D26, IF(C185="kWh",'4. Billing Determinants'!E26, IF(C185="kW",'4. Billing Determinants'!F26,'4. Billing Determinants'!D26))))</f>
        <v>0</v>
      </c>
      <c r="E185" s="642">
        <f>HLOOKUP($B185, '5. Allocation of Balances'!$C$4:$Y$76, 73,FALSE)</f>
        <v>0</v>
      </c>
      <c r="F185" s="687">
        <f t="shared" si="24"/>
        <v>0</v>
      </c>
      <c r="H185" s="355" t="str">
        <f t="shared" si="23"/>
        <v/>
      </c>
    </row>
    <row r="186" spans="2:8" hidden="1" outlineLevel="1" x14ac:dyDescent="0.25">
      <c r="B186" s="640" t="str">
        <f t="shared" si="22"/>
        <v>STANDBY POWER SERVICE CLASSIFICATION</v>
      </c>
      <c r="C186" s="365"/>
      <c r="D186" s="641">
        <f>IF(C186="",0,IF(ISNUMBER(SEARCH("RESIDENTIAL",UPPER(B186),1)),'4. Billing Determinants'!D27, IF(C186="kWh",'4. Billing Determinants'!E27, IF(C186="kW",'4. Billing Determinants'!F27,'4. Billing Determinants'!D27))))</f>
        <v>0</v>
      </c>
      <c r="E186" s="642">
        <f>HLOOKUP($B186, '5. Allocation of Balances'!$C$4:$Y$76, 73,FALSE)</f>
        <v>0</v>
      </c>
      <c r="F186" s="687">
        <f t="shared" si="24"/>
        <v>0</v>
      </c>
      <c r="H186" s="355" t="str">
        <f t="shared" si="23"/>
        <v/>
      </c>
    </row>
    <row r="187" spans="2:8" hidden="1" outlineLevel="1" x14ac:dyDescent="0.25">
      <c r="B187" s="640" t="str">
        <f t="shared" si="22"/>
        <v>UNMETERED SCATTERED LOAD SERVICE CLASSIFICATION</v>
      </c>
      <c r="C187" s="365"/>
      <c r="D187" s="641">
        <f>IF(C187="",0,IF(ISNUMBER(SEARCH("RESIDENTIAL",UPPER(B187),1)),'4. Billing Determinants'!D28, IF(C187="kWh",'4. Billing Determinants'!E28, IF(C187="kW",'4. Billing Determinants'!F28,'4. Billing Determinants'!D28))))</f>
        <v>0</v>
      </c>
      <c r="E187" s="642">
        <f>HLOOKUP($B187, '5. Allocation of Balances'!$C$4:$Y$76, 73,FALSE)</f>
        <v>0</v>
      </c>
      <c r="F187" s="687">
        <f t="shared" si="24"/>
        <v>0</v>
      </c>
      <c r="H187" s="355" t="str">
        <f t="shared" si="23"/>
        <v/>
      </c>
    </row>
    <row r="188" spans="2:8" hidden="1" outlineLevel="1" x14ac:dyDescent="0.25">
      <c r="B188" s="640" t="str">
        <f t="shared" si="22"/>
        <v>STREET LIGHTING SERVICE CLASSIFICATION</v>
      </c>
      <c r="C188" s="365"/>
      <c r="D188" s="641">
        <f>IF(C188="",0,IF(ISNUMBER(SEARCH("RESIDENTIAL",UPPER(B188),1)),'4. Billing Determinants'!D29, IF(C188="kWh",'4. Billing Determinants'!E29, IF(C188="kW",'4. Billing Determinants'!F29,'4. Billing Determinants'!D29))))</f>
        <v>0</v>
      </c>
      <c r="E188" s="642">
        <f>HLOOKUP($B188, '5. Allocation of Balances'!$C$4:$Y$76, 73,FALSE)</f>
        <v>0</v>
      </c>
      <c r="F188" s="687">
        <f t="shared" si="24"/>
        <v>0</v>
      </c>
      <c r="H188" s="355" t="str">
        <f t="shared" si="23"/>
        <v/>
      </c>
    </row>
    <row r="189" spans="2:8" hidden="1" outlineLevel="1" x14ac:dyDescent="0.25">
      <c r="B189" s="640" t="str">
        <f t="shared" si="22"/>
        <v/>
      </c>
      <c r="C189" s="365"/>
      <c r="D189" s="641">
        <f>IF(C189="",0,IF(ISNUMBER(SEARCH("RESIDENTIAL",UPPER(B189),1)),'4. Billing Determinants'!D30, IF(C189="kWh",'4. Billing Determinants'!E30, IF(C189="kW",'4. Billing Determinants'!F30,'4. Billing Determinants'!D30))))</f>
        <v>0</v>
      </c>
      <c r="E189" s="642">
        <f>HLOOKUP($B189, '5. Allocation of Balances'!$C$4:$Y$76, 73,FALSE)</f>
        <v>0</v>
      </c>
      <c r="F189" s="687">
        <f t="shared" si="24"/>
        <v>0</v>
      </c>
      <c r="H189" s="355" t="str">
        <f t="shared" si="23"/>
        <v/>
      </c>
    </row>
    <row r="190" spans="2:8" hidden="1" outlineLevel="1" x14ac:dyDescent="0.25">
      <c r="B190" s="640" t="str">
        <f t="shared" si="22"/>
        <v/>
      </c>
      <c r="C190" s="365"/>
      <c r="D190" s="641">
        <f>IF(C190="",0,IF(ISNUMBER(SEARCH("RESIDENTIAL",UPPER(B190),1)),'4. Billing Determinants'!D31, IF(C190="kWh",'4. Billing Determinants'!E31, IF(C190="kW",'4. Billing Determinants'!F31,'4. Billing Determinants'!D31))))</f>
        <v>0</v>
      </c>
      <c r="E190" s="642">
        <f>HLOOKUP($B190, '5. Allocation of Balances'!$C$4:$Y$76, 73,FALSE)</f>
        <v>0</v>
      </c>
      <c r="F190" s="687">
        <f t="shared" si="24"/>
        <v>0</v>
      </c>
      <c r="H190" s="355" t="str">
        <f t="shared" si="23"/>
        <v/>
      </c>
    </row>
    <row r="191" spans="2:8" hidden="1" outlineLevel="1" x14ac:dyDescent="0.25">
      <c r="B191" s="640" t="str">
        <f t="shared" si="22"/>
        <v/>
      </c>
      <c r="C191" s="365"/>
      <c r="D191" s="641">
        <f>IF(C191="",0,IF(ISNUMBER(SEARCH("RESIDENTIAL",UPPER(B191),1)),'4. Billing Determinants'!D32, IF(C191="kWh",'4. Billing Determinants'!E32, IF(C191="kW",'4. Billing Determinants'!F32,'4. Billing Determinants'!D32))))</f>
        <v>0</v>
      </c>
      <c r="E191" s="642">
        <f>HLOOKUP($B191, '5. Allocation of Balances'!$C$4:$Y$76, 73,FALSE)</f>
        <v>0</v>
      </c>
      <c r="F191" s="687">
        <f t="shared" si="24"/>
        <v>0</v>
      </c>
      <c r="H191" s="355" t="str">
        <f t="shared" si="23"/>
        <v/>
      </c>
    </row>
    <row r="192" spans="2:8" hidden="1" outlineLevel="1" x14ac:dyDescent="0.25">
      <c r="B192" s="640" t="str">
        <f t="shared" si="22"/>
        <v/>
      </c>
      <c r="C192" s="365"/>
      <c r="D192" s="641">
        <f>IF(C192="",0,IF(ISNUMBER(SEARCH("RESIDENTIAL",UPPER(B192),1)),'4. Billing Determinants'!D33, IF(C192="kWh",'4. Billing Determinants'!E33, IF(C192="kW",'4. Billing Determinants'!F33,'4. Billing Determinants'!D33))))</f>
        <v>0</v>
      </c>
      <c r="E192" s="642">
        <f>HLOOKUP($B192, '5. Allocation of Balances'!$C$4:$Y$76, 73,FALSE)</f>
        <v>0</v>
      </c>
      <c r="F192" s="687">
        <f t="shared" si="24"/>
        <v>0</v>
      </c>
      <c r="H192" s="355" t="str">
        <f t="shared" si="23"/>
        <v/>
      </c>
    </row>
    <row r="193" spans="2:8" hidden="1" outlineLevel="1" x14ac:dyDescent="0.25">
      <c r="B193" s="640" t="str">
        <f t="shared" si="22"/>
        <v/>
      </c>
      <c r="C193" s="365"/>
      <c r="D193" s="641">
        <f>IF(C193="",0,IF(ISNUMBER(SEARCH("RESIDENTIAL",UPPER(B193),1)),'4. Billing Determinants'!D34, IF(C193="kWh",'4. Billing Determinants'!E34, IF(C193="kW",'4. Billing Determinants'!F34,'4. Billing Determinants'!D34))))</f>
        <v>0</v>
      </c>
      <c r="E193" s="642">
        <f>HLOOKUP($B193, '5. Allocation of Balances'!$C$4:$Y$76, 73,FALSE)</f>
        <v>0</v>
      </c>
      <c r="F193" s="687">
        <f t="shared" si="24"/>
        <v>0</v>
      </c>
      <c r="H193" s="355" t="str">
        <f t="shared" si="23"/>
        <v/>
      </c>
    </row>
    <row r="194" spans="2:8" hidden="1" outlineLevel="1" x14ac:dyDescent="0.25">
      <c r="B194" s="640" t="str">
        <f t="shared" si="22"/>
        <v/>
      </c>
      <c r="C194" s="365"/>
      <c r="D194" s="641">
        <f>IF(C194="",0,IF(ISNUMBER(SEARCH("RESIDENTIAL",UPPER(B194),1)),'4. Billing Determinants'!D35, IF(C194="kWh",'4. Billing Determinants'!E35, IF(C194="kW",'4. Billing Determinants'!F35,'4. Billing Determinants'!D35))))</f>
        <v>0</v>
      </c>
      <c r="E194" s="642">
        <f>HLOOKUP($B194, '5. Allocation of Balances'!$C$4:$Y$76, 73,FALSE)</f>
        <v>0</v>
      </c>
      <c r="F194" s="687">
        <f t="shared" si="24"/>
        <v>0</v>
      </c>
      <c r="H194" s="355" t="str">
        <f t="shared" si="23"/>
        <v/>
      </c>
    </row>
    <row r="195" spans="2:8" hidden="1" outlineLevel="1" x14ac:dyDescent="0.25">
      <c r="B195" s="640" t="str">
        <f t="shared" si="22"/>
        <v/>
      </c>
      <c r="C195" s="365"/>
      <c r="D195" s="641">
        <f>IF(C195="",0,IF(ISNUMBER(SEARCH("RESIDENTIAL",UPPER(B195),1)),'4. Billing Determinants'!D36, IF(C195="kWh",'4. Billing Determinants'!E36, IF(C195="kW",'4. Billing Determinants'!F36,'4. Billing Determinants'!D36))))</f>
        <v>0</v>
      </c>
      <c r="E195" s="642">
        <f>HLOOKUP($B195, '5. Allocation of Balances'!$C$4:$Y$76, 73,FALSE)</f>
        <v>0</v>
      </c>
      <c r="F195" s="687">
        <f t="shared" si="24"/>
        <v>0</v>
      </c>
      <c r="H195" s="355" t="str">
        <f t="shared" si="23"/>
        <v/>
      </c>
    </row>
    <row r="196" spans="2:8" hidden="1" outlineLevel="1" x14ac:dyDescent="0.25">
      <c r="B196" s="640" t="str">
        <f t="shared" si="22"/>
        <v/>
      </c>
      <c r="C196" s="365"/>
      <c r="D196" s="641">
        <f>IF(C196="",0,IF(ISNUMBER(SEARCH("RESIDENTIAL",UPPER(B196),1)),'4. Billing Determinants'!D37, IF(C196="kWh",'4. Billing Determinants'!E37, IF(C196="kW",'4. Billing Determinants'!F37,'4. Billing Determinants'!D37))))</f>
        <v>0</v>
      </c>
      <c r="E196" s="642">
        <f>HLOOKUP($B196, '5. Allocation of Balances'!$C$4:$Y$76, 73,FALSE)</f>
        <v>0</v>
      </c>
      <c r="F196" s="687">
        <f t="shared" si="24"/>
        <v>0</v>
      </c>
      <c r="H196" s="355" t="str">
        <f t="shared" si="23"/>
        <v/>
      </c>
    </row>
    <row r="197" spans="2:8" hidden="1" outlineLevel="1" x14ac:dyDescent="0.25">
      <c r="B197" s="640" t="str">
        <f t="shared" si="22"/>
        <v/>
      </c>
      <c r="C197" s="365"/>
      <c r="D197" s="641">
        <f>IF(C197="",0,IF(ISNUMBER(SEARCH("RESIDENTIAL",UPPER(B197),1)),'4. Billing Determinants'!D38, IF(C197="kWh",'4. Billing Determinants'!E38, IF(C197="kW",'4. Billing Determinants'!F38,'4. Billing Determinants'!D38))))</f>
        <v>0</v>
      </c>
      <c r="E197" s="642">
        <f>HLOOKUP($B197, '5. Allocation of Balances'!$C$4:$Y$76, 73,FALSE)</f>
        <v>0</v>
      </c>
      <c r="F197" s="687">
        <f t="shared" si="24"/>
        <v>0</v>
      </c>
      <c r="H197" s="355" t="str">
        <f t="shared" si="23"/>
        <v/>
      </c>
    </row>
    <row r="198" spans="2:8" hidden="1" outlineLevel="1" x14ac:dyDescent="0.25">
      <c r="B198" s="640" t="str">
        <f t="shared" si="22"/>
        <v/>
      </c>
      <c r="C198" s="365"/>
      <c r="D198" s="641">
        <f>IF(C198="",0,IF(ISNUMBER(SEARCH("RESIDENTIAL",UPPER(B198),1)),'4. Billing Determinants'!D39, IF(C198="kWh",'4. Billing Determinants'!E39, IF(C198="kW",'4. Billing Determinants'!F39,'4. Billing Determinants'!D39))))</f>
        <v>0</v>
      </c>
      <c r="E198" s="642">
        <f>HLOOKUP($B198, '5. Allocation of Balances'!$C$4:$Y$76, 73,FALSE)</f>
        <v>0</v>
      </c>
      <c r="F198" s="687">
        <f t="shared" si="24"/>
        <v>0</v>
      </c>
      <c r="H198" s="355" t="str">
        <f t="shared" si="23"/>
        <v/>
      </c>
    </row>
    <row r="199" spans="2:8" hidden="1" outlineLevel="1" x14ac:dyDescent="0.25">
      <c r="B199" s="640" t="str">
        <f t="shared" si="22"/>
        <v/>
      </c>
      <c r="C199" s="365"/>
      <c r="D199" s="641">
        <f>IF(C199="",0,IF(ISNUMBER(SEARCH("RESIDENTIAL",UPPER(B199),1)),'4. Billing Determinants'!D40, IF(C199="kWh",'4. Billing Determinants'!E40, IF(C199="kW",'4. Billing Determinants'!F40,'4. Billing Determinants'!D40))))</f>
        <v>0</v>
      </c>
      <c r="E199" s="642">
        <f>HLOOKUP($B199, '5. Allocation of Balances'!$C$4:$Y$76, 73,FALSE)</f>
        <v>0</v>
      </c>
      <c r="F199" s="687">
        <f t="shared" si="24"/>
        <v>0</v>
      </c>
      <c r="H199" s="355" t="str">
        <f t="shared" si="23"/>
        <v/>
      </c>
    </row>
    <row r="200" spans="2:8" hidden="1" outlineLevel="1" x14ac:dyDescent="0.25">
      <c r="B200" s="656" t="s">
        <v>112</v>
      </c>
      <c r="C200" s="657"/>
      <c r="D200" s="658"/>
      <c r="E200" s="659">
        <f>SUM(E180:E199)</f>
        <v>0</v>
      </c>
      <c r="F200" s="656"/>
    </row>
    <row r="201" spans="2:8" hidden="1" outlineLevel="1" x14ac:dyDescent="0.25"/>
    <row r="202" spans="2:8" ht="18" hidden="1" outlineLevel="1" x14ac:dyDescent="0.25">
      <c r="B202" s="636" t="s">
        <v>647</v>
      </c>
    </row>
    <row r="203" spans="2:8" ht="18" hidden="1" outlineLevel="1" x14ac:dyDescent="0.25">
      <c r="B203" s="636"/>
    </row>
    <row r="204" spans="2:8" hidden="1" outlineLevel="1" x14ac:dyDescent="0.25">
      <c r="B204" s="631" t="s">
        <v>644</v>
      </c>
      <c r="C204" s="632"/>
      <c r="D204" s="633">
        <v>12</v>
      </c>
    </row>
    <row r="205" spans="2:8" hidden="1" outlineLevel="1" x14ac:dyDescent="0.25"/>
    <row r="206" spans="2:8" hidden="1" outlineLevel="1" x14ac:dyDescent="0.25">
      <c r="B206" s="862" t="s">
        <v>615</v>
      </c>
      <c r="C206" s="864" t="s">
        <v>159</v>
      </c>
      <c r="D206" s="916" t="s">
        <v>622</v>
      </c>
      <c r="E206" s="916" t="s">
        <v>648</v>
      </c>
      <c r="F206" s="918" t="s">
        <v>649</v>
      </c>
    </row>
    <row r="207" spans="2:8" ht="28.5" hidden="1" customHeight="1" outlineLevel="1" x14ac:dyDescent="0.25">
      <c r="B207" s="863"/>
      <c r="C207" s="864"/>
      <c r="D207" s="917"/>
      <c r="E207" s="917"/>
      <c r="F207" s="918"/>
    </row>
    <row r="208" spans="2:8" hidden="1" outlineLevel="1" x14ac:dyDescent="0.25">
      <c r="B208" s="640" t="str">
        <f t="shared" ref="B208:B227" si="25">B20</f>
        <v>RESIDENTIAL SERVICE CLASSIFICATION</v>
      </c>
      <c r="C208" s="365"/>
      <c r="D208" s="641">
        <f>IF(C208="",0, IF(C208="kWh",'4. Billing Determinants'!E21, IF(C208="kW",'4. Billing Determinants'!F21,'4. Billing Determinants'!D21)))</f>
        <v>0</v>
      </c>
      <c r="E208" s="642">
        <f>HLOOKUP($B208, '5. Allocation of Balances'!$D$4:$Z$76, 56,FALSE)</f>
        <v>0</v>
      </c>
      <c r="F208" s="687">
        <f>IF(ISERROR(E208/D208), 0, IF(C208="# of Customers", E208/D208/$D$204, (E208/D208)/($D$204/12)))</f>
        <v>0</v>
      </c>
      <c r="H208" s="355" t="str">
        <f t="shared" ref="H208:H227" si="26">IF(C208="", "", IF(C208="# of Customers", "per customer per month", "$/"&amp;C208))</f>
        <v/>
      </c>
    </row>
    <row r="209" spans="2:8" hidden="1" outlineLevel="1" x14ac:dyDescent="0.25">
      <c r="B209" s="640" t="str">
        <f t="shared" si="25"/>
        <v>COMPETITIVE SECTOR MULTI-UNIT RESIDENTIAL SERVICE CLASSIFICATION</v>
      </c>
      <c r="C209" s="365"/>
      <c r="D209" s="641">
        <f>IF(C209="",0, IF(C209="kWh",'4. Billing Determinants'!E22, IF(C209="kW",'4. Billing Determinants'!F22,'4. Billing Determinants'!D22)))</f>
        <v>0</v>
      </c>
      <c r="E209" s="642">
        <f>HLOOKUP($B209, '5. Allocation of Balances'!$D$4:$Z$76, 56,FALSE)</f>
        <v>0</v>
      </c>
      <c r="F209" s="687">
        <f t="shared" ref="F209:F227" si="27">IF(ISERROR(E209/D209), 0, IF(C209="# of Customers", E209/D209/$D$204, (E209/D209)/($D$204/12)))</f>
        <v>0</v>
      </c>
      <c r="H209" s="355" t="str">
        <f t="shared" si="26"/>
        <v/>
      </c>
    </row>
    <row r="210" spans="2:8" hidden="1" outlineLevel="1" x14ac:dyDescent="0.25">
      <c r="B210" s="640" t="str">
        <f t="shared" si="25"/>
        <v>GENERAL SERVICE LESS THAN 50 KW SERVICE CLASSIFICATION</v>
      </c>
      <c r="C210" s="365"/>
      <c r="D210" s="641">
        <f>IF(C210="",0, IF(C210="kWh",'4. Billing Determinants'!E23, IF(C210="kW",'4. Billing Determinants'!F23,'4. Billing Determinants'!D23)))</f>
        <v>0</v>
      </c>
      <c r="E210" s="642">
        <f>HLOOKUP($B210, '5. Allocation of Balances'!$D$4:$Z$76, 56,FALSE)</f>
        <v>0</v>
      </c>
      <c r="F210" s="687">
        <f t="shared" si="27"/>
        <v>0</v>
      </c>
      <c r="H210" s="355" t="str">
        <f t="shared" si="26"/>
        <v/>
      </c>
    </row>
    <row r="211" spans="2:8" hidden="1" outlineLevel="1" x14ac:dyDescent="0.25">
      <c r="B211" s="640" t="str">
        <f t="shared" si="25"/>
        <v>GENERAL SERVICE 50 TO 999 KW SERVICE CLASSIFICATION</v>
      </c>
      <c r="C211" s="365"/>
      <c r="D211" s="641">
        <f>IF(C211="",0, IF(C211="kWh",'4. Billing Determinants'!E24, IF(C211="kW",'4. Billing Determinants'!F24,'4. Billing Determinants'!D24)))</f>
        <v>0</v>
      </c>
      <c r="E211" s="642">
        <f>HLOOKUP($B211, '5. Allocation of Balances'!$D$4:$Z$76, 56,FALSE)</f>
        <v>0</v>
      </c>
      <c r="F211" s="687">
        <f t="shared" si="27"/>
        <v>0</v>
      </c>
      <c r="H211" s="355" t="str">
        <f t="shared" si="26"/>
        <v/>
      </c>
    </row>
    <row r="212" spans="2:8" hidden="1" outlineLevel="1" x14ac:dyDescent="0.25">
      <c r="B212" s="640" t="str">
        <f t="shared" si="25"/>
        <v>GENERAL SERVICE 1,000 TO 4,999 KW SERVICE CLASSIFICATION</v>
      </c>
      <c r="C212" s="365"/>
      <c r="D212" s="641">
        <f>IF(C212="",0, IF(C212="kWh",'4. Billing Determinants'!E25, IF(C212="kW",'4. Billing Determinants'!F25,'4. Billing Determinants'!D25)))</f>
        <v>0</v>
      </c>
      <c r="E212" s="642">
        <f>HLOOKUP($B212, '5. Allocation of Balances'!$D$4:$Z$76, 56,FALSE)</f>
        <v>0</v>
      </c>
      <c r="F212" s="687">
        <f t="shared" si="27"/>
        <v>0</v>
      </c>
      <c r="H212" s="355" t="str">
        <f t="shared" si="26"/>
        <v/>
      </c>
    </row>
    <row r="213" spans="2:8" hidden="1" outlineLevel="1" x14ac:dyDescent="0.25">
      <c r="B213" s="640" t="str">
        <f t="shared" si="25"/>
        <v>LARGE USE SERVICE CLASSIFICATION</v>
      </c>
      <c r="C213" s="365"/>
      <c r="D213" s="641">
        <f>IF(C213="",0, IF(C213="kWh",'4. Billing Determinants'!E26, IF(C213="kW",'4. Billing Determinants'!F26,'4. Billing Determinants'!D26)))</f>
        <v>0</v>
      </c>
      <c r="E213" s="642">
        <f>HLOOKUP($B213, '5. Allocation of Balances'!$D$4:$Z$76, 56,FALSE)</f>
        <v>0</v>
      </c>
      <c r="F213" s="687">
        <f t="shared" si="27"/>
        <v>0</v>
      </c>
      <c r="H213" s="355" t="str">
        <f t="shared" si="26"/>
        <v/>
      </c>
    </row>
    <row r="214" spans="2:8" hidden="1" outlineLevel="1" x14ac:dyDescent="0.25">
      <c r="B214" s="640" t="str">
        <f t="shared" si="25"/>
        <v>STANDBY POWER SERVICE CLASSIFICATION</v>
      </c>
      <c r="C214" s="365"/>
      <c r="D214" s="641">
        <f>IF(C214="",0, IF(C214="kWh",'4. Billing Determinants'!E27, IF(C214="kW",'4. Billing Determinants'!F27,'4. Billing Determinants'!D27)))</f>
        <v>0</v>
      </c>
      <c r="E214" s="642">
        <f>HLOOKUP($B214, '5. Allocation of Balances'!$D$4:$Z$76, 56,FALSE)</f>
        <v>0</v>
      </c>
      <c r="F214" s="687">
        <f t="shared" si="27"/>
        <v>0</v>
      </c>
      <c r="H214" s="355" t="str">
        <f t="shared" si="26"/>
        <v/>
      </c>
    </row>
    <row r="215" spans="2:8" hidden="1" outlineLevel="1" x14ac:dyDescent="0.25">
      <c r="B215" s="640" t="str">
        <f t="shared" si="25"/>
        <v>UNMETERED SCATTERED LOAD SERVICE CLASSIFICATION</v>
      </c>
      <c r="C215" s="365"/>
      <c r="D215" s="641">
        <f>IF(C215="",0, IF(C215="kWh",'4. Billing Determinants'!E28, IF(C215="kW",'4. Billing Determinants'!F28,'4. Billing Determinants'!D28)))</f>
        <v>0</v>
      </c>
      <c r="E215" s="642">
        <f>HLOOKUP($B215, '5. Allocation of Balances'!$D$4:$Z$76, 56,FALSE)</f>
        <v>0</v>
      </c>
      <c r="F215" s="687">
        <f t="shared" si="27"/>
        <v>0</v>
      </c>
      <c r="H215" s="355" t="str">
        <f t="shared" si="26"/>
        <v/>
      </c>
    </row>
    <row r="216" spans="2:8" hidden="1" outlineLevel="1" x14ac:dyDescent="0.25">
      <c r="B216" s="640" t="str">
        <f t="shared" si="25"/>
        <v>STREET LIGHTING SERVICE CLASSIFICATION</v>
      </c>
      <c r="C216" s="365"/>
      <c r="D216" s="641">
        <f>IF(C216="",0, IF(C216="kWh",'4. Billing Determinants'!E29, IF(C216="kW",'4. Billing Determinants'!F29,'4. Billing Determinants'!D29)))</f>
        <v>0</v>
      </c>
      <c r="E216" s="642">
        <f>HLOOKUP($B216, '5. Allocation of Balances'!$D$4:$Z$76, 56,FALSE)</f>
        <v>0</v>
      </c>
      <c r="F216" s="687">
        <f t="shared" si="27"/>
        <v>0</v>
      </c>
      <c r="H216" s="355" t="str">
        <f t="shared" si="26"/>
        <v/>
      </c>
    </row>
    <row r="217" spans="2:8" hidden="1" outlineLevel="1" x14ac:dyDescent="0.25">
      <c r="B217" s="640" t="str">
        <f t="shared" si="25"/>
        <v/>
      </c>
      <c r="C217" s="365"/>
      <c r="D217" s="641">
        <f>IF(C217="",0, IF(C217="kWh",'4. Billing Determinants'!E30, IF(C217="kW",'4. Billing Determinants'!F30,'4. Billing Determinants'!D30)))</f>
        <v>0</v>
      </c>
      <c r="E217" s="642">
        <f>HLOOKUP($B217, '5. Allocation of Balances'!$D$4:$Z$76, 56,FALSE)</f>
        <v>0</v>
      </c>
      <c r="F217" s="687">
        <f t="shared" si="27"/>
        <v>0</v>
      </c>
      <c r="H217" s="355" t="str">
        <f t="shared" si="26"/>
        <v/>
      </c>
    </row>
    <row r="218" spans="2:8" hidden="1" outlineLevel="1" x14ac:dyDescent="0.25">
      <c r="B218" s="640" t="str">
        <f t="shared" si="25"/>
        <v/>
      </c>
      <c r="C218" s="365"/>
      <c r="D218" s="641">
        <f>IF(C218="",0, IF(C218="kWh",'4. Billing Determinants'!E31, IF(C218="kW",'4. Billing Determinants'!F31,'4. Billing Determinants'!D31)))</f>
        <v>0</v>
      </c>
      <c r="E218" s="642">
        <f>HLOOKUP($B218, '5. Allocation of Balances'!$D$4:$Z$76, 56,FALSE)</f>
        <v>0</v>
      </c>
      <c r="F218" s="687">
        <f t="shared" si="27"/>
        <v>0</v>
      </c>
      <c r="H218" s="355" t="str">
        <f t="shared" si="26"/>
        <v/>
      </c>
    </row>
    <row r="219" spans="2:8" hidden="1" outlineLevel="1" x14ac:dyDescent="0.25">
      <c r="B219" s="640" t="str">
        <f t="shared" si="25"/>
        <v/>
      </c>
      <c r="C219" s="365"/>
      <c r="D219" s="641">
        <f>IF(C219="",0, IF(C219="kWh",'4. Billing Determinants'!E32, IF(C219="kW",'4. Billing Determinants'!F32,'4. Billing Determinants'!D32)))</f>
        <v>0</v>
      </c>
      <c r="E219" s="642">
        <f>HLOOKUP($B219, '5. Allocation of Balances'!$D$4:$Z$76, 56,FALSE)</f>
        <v>0</v>
      </c>
      <c r="F219" s="687">
        <f t="shared" si="27"/>
        <v>0</v>
      </c>
      <c r="H219" s="355" t="str">
        <f t="shared" si="26"/>
        <v/>
      </c>
    </row>
    <row r="220" spans="2:8" hidden="1" outlineLevel="1" x14ac:dyDescent="0.25">
      <c r="B220" s="640" t="str">
        <f t="shared" si="25"/>
        <v/>
      </c>
      <c r="C220" s="365"/>
      <c r="D220" s="641">
        <f>IF(C220="",0, IF(C220="kWh",'4. Billing Determinants'!E33, IF(C220="kW",'4. Billing Determinants'!F33,'4. Billing Determinants'!D33)))</f>
        <v>0</v>
      </c>
      <c r="E220" s="642">
        <f>HLOOKUP($B220, '5. Allocation of Balances'!$D$4:$Z$76, 56,FALSE)</f>
        <v>0</v>
      </c>
      <c r="F220" s="687">
        <f t="shared" si="27"/>
        <v>0</v>
      </c>
      <c r="H220" s="355" t="str">
        <f t="shared" si="26"/>
        <v/>
      </c>
    </row>
    <row r="221" spans="2:8" hidden="1" outlineLevel="1" x14ac:dyDescent="0.25">
      <c r="B221" s="640" t="str">
        <f t="shared" si="25"/>
        <v/>
      </c>
      <c r="C221" s="365"/>
      <c r="D221" s="641">
        <f>IF(C221="",0, IF(C221="kWh",'4. Billing Determinants'!E34, IF(C221="kW",'4. Billing Determinants'!F34,'4. Billing Determinants'!D34)))</f>
        <v>0</v>
      </c>
      <c r="E221" s="642">
        <f>HLOOKUP($B221, '5. Allocation of Balances'!$D$4:$Z$76, 56,FALSE)</f>
        <v>0</v>
      </c>
      <c r="F221" s="687">
        <f t="shared" si="27"/>
        <v>0</v>
      </c>
      <c r="H221" s="355" t="str">
        <f t="shared" si="26"/>
        <v/>
      </c>
    </row>
    <row r="222" spans="2:8" hidden="1" outlineLevel="1" x14ac:dyDescent="0.25">
      <c r="B222" s="640" t="str">
        <f t="shared" si="25"/>
        <v/>
      </c>
      <c r="C222" s="365"/>
      <c r="D222" s="641">
        <f>IF(C222="",0, IF(C222="kWh",'4. Billing Determinants'!E35, IF(C222="kW",'4. Billing Determinants'!F35,'4. Billing Determinants'!D35)))</f>
        <v>0</v>
      </c>
      <c r="E222" s="642">
        <f>HLOOKUP($B222, '5. Allocation of Balances'!$D$4:$Z$76, 56,FALSE)</f>
        <v>0</v>
      </c>
      <c r="F222" s="687">
        <f t="shared" si="27"/>
        <v>0</v>
      </c>
      <c r="H222" s="355" t="str">
        <f t="shared" si="26"/>
        <v/>
      </c>
    </row>
    <row r="223" spans="2:8" hidden="1" outlineLevel="1" x14ac:dyDescent="0.25">
      <c r="B223" s="640" t="str">
        <f t="shared" si="25"/>
        <v/>
      </c>
      <c r="C223" s="365"/>
      <c r="D223" s="641">
        <f>IF(C223="",0, IF(C223="kWh",'4. Billing Determinants'!E36, IF(C223="kW",'4. Billing Determinants'!F36,'4. Billing Determinants'!D36)))</f>
        <v>0</v>
      </c>
      <c r="E223" s="642">
        <f>HLOOKUP($B223, '5. Allocation of Balances'!$D$4:$Z$76, 56,FALSE)</f>
        <v>0</v>
      </c>
      <c r="F223" s="687">
        <f t="shared" si="27"/>
        <v>0</v>
      </c>
      <c r="H223" s="355" t="str">
        <f t="shared" si="26"/>
        <v/>
      </c>
    </row>
    <row r="224" spans="2:8" hidden="1" outlineLevel="1" x14ac:dyDescent="0.25">
      <c r="B224" s="640" t="str">
        <f t="shared" si="25"/>
        <v/>
      </c>
      <c r="C224" s="365"/>
      <c r="D224" s="641">
        <f>IF(C224="",0, IF(C224="kWh",'4. Billing Determinants'!E37, IF(C224="kW",'4. Billing Determinants'!F37,'4. Billing Determinants'!D37)))</f>
        <v>0</v>
      </c>
      <c r="E224" s="642">
        <f>HLOOKUP($B224, '5. Allocation of Balances'!$D$4:$Z$76, 56,FALSE)</f>
        <v>0</v>
      </c>
      <c r="F224" s="687">
        <f t="shared" si="27"/>
        <v>0</v>
      </c>
      <c r="H224" s="355" t="str">
        <f t="shared" si="26"/>
        <v/>
      </c>
    </row>
    <row r="225" spans="2:8" hidden="1" outlineLevel="1" x14ac:dyDescent="0.25">
      <c r="B225" s="640" t="str">
        <f t="shared" si="25"/>
        <v/>
      </c>
      <c r="C225" s="365"/>
      <c r="D225" s="641">
        <f>IF(C225="",0, IF(C225="kWh",'4. Billing Determinants'!E38, IF(C225="kW",'4. Billing Determinants'!F38,'4. Billing Determinants'!D38)))</f>
        <v>0</v>
      </c>
      <c r="E225" s="642">
        <f>HLOOKUP($B225, '5. Allocation of Balances'!$D$4:$Z$76, 56,FALSE)</f>
        <v>0</v>
      </c>
      <c r="F225" s="687">
        <f t="shared" si="27"/>
        <v>0</v>
      </c>
      <c r="H225" s="355" t="str">
        <f t="shared" si="26"/>
        <v/>
      </c>
    </row>
    <row r="226" spans="2:8" hidden="1" outlineLevel="1" x14ac:dyDescent="0.25">
      <c r="B226" s="640" t="str">
        <f t="shared" si="25"/>
        <v/>
      </c>
      <c r="C226" s="365"/>
      <c r="D226" s="641">
        <f>IF(C226="",0, IF(C226="kWh",'4. Billing Determinants'!E39, IF(C226="kW",'4. Billing Determinants'!F39,'4. Billing Determinants'!D39)))</f>
        <v>0</v>
      </c>
      <c r="E226" s="642">
        <f>HLOOKUP($B226, '5. Allocation of Balances'!$D$4:$Z$76, 56,FALSE)</f>
        <v>0</v>
      </c>
      <c r="F226" s="687">
        <f t="shared" si="27"/>
        <v>0</v>
      </c>
      <c r="H226" s="355" t="str">
        <f t="shared" si="26"/>
        <v/>
      </c>
    </row>
    <row r="227" spans="2:8" hidden="1" outlineLevel="1" x14ac:dyDescent="0.25">
      <c r="B227" s="640" t="str">
        <f t="shared" si="25"/>
        <v/>
      </c>
      <c r="C227" s="365"/>
      <c r="D227" s="641">
        <f>IF(C227="",0, IF(C227="kWh",'4. Billing Determinants'!E40, IF(C227="kW",'4. Billing Determinants'!F40,'4. Billing Determinants'!D40)))</f>
        <v>0</v>
      </c>
      <c r="E227" s="642">
        <f>HLOOKUP($B227, '5. Allocation of Balances'!$D$4:$Z$76, 56,FALSE)</f>
        <v>0</v>
      </c>
      <c r="F227" s="687">
        <f t="shared" si="27"/>
        <v>0</v>
      </c>
      <c r="H227" s="355" t="str">
        <f t="shared" si="26"/>
        <v/>
      </c>
    </row>
    <row r="228" spans="2:8" hidden="1" outlineLevel="1" x14ac:dyDescent="0.25">
      <c r="B228" s="656" t="s">
        <v>112</v>
      </c>
      <c r="C228" s="657"/>
      <c r="D228" s="658"/>
      <c r="E228" s="659">
        <f>SUM(E208:E227)</f>
        <v>0</v>
      </c>
      <c r="F228" s="656"/>
    </row>
    <row r="229" spans="2:8" hidden="1" outlineLevel="1" x14ac:dyDescent="0.25"/>
    <row r="230" spans="2:8" hidden="1" outlineLevel="1" x14ac:dyDescent="0.25"/>
    <row r="231" spans="2:8" collapsed="1" x14ac:dyDescent="0.25"/>
  </sheetData>
  <mergeCells count="45">
    <mergeCell ref="G44:G45"/>
    <mergeCell ref="B18:B19"/>
    <mergeCell ref="C18:C19"/>
    <mergeCell ref="D18:D19"/>
    <mergeCell ref="E18:E19"/>
    <mergeCell ref="F18:F19"/>
    <mergeCell ref="G18:G19"/>
    <mergeCell ref="B44:B45"/>
    <mergeCell ref="C44:C45"/>
    <mergeCell ref="D44:D45"/>
    <mergeCell ref="E44:E45"/>
    <mergeCell ref="F44:F45"/>
    <mergeCell ref="B67:F67"/>
    <mergeCell ref="B70:B71"/>
    <mergeCell ref="C70:C71"/>
    <mergeCell ref="D70:D71"/>
    <mergeCell ref="E70:E71"/>
    <mergeCell ref="F70:F71"/>
    <mergeCell ref="G70:G71"/>
    <mergeCell ref="B97:B98"/>
    <mergeCell ref="C97:C98"/>
    <mergeCell ref="D97:D98"/>
    <mergeCell ref="E97:E98"/>
    <mergeCell ref="F97:F98"/>
    <mergeCell ref="G97:G98"/>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178:B179"/>
    <mergeCell ref="C178:C179"/>
    <mergeCell ref="D178:D179"/>
    <mergeCell ref="E178:E179"/>
    <mergeCell ref="F178:F179"/>
  </mergeCells>
  <conditionalFormatting sqref="C29:C39">
    <cfRule type="cellIs" dxfId="24" priority="19" operator="equal">
      <formula>"kW"</formula>
    </cfRule>
  </conditionalFormatting>
  <conditionalFormatting sqref="H20:H39">
    <cfRule type="cellIs" dxfId="23" priority="18" operator="equal">
      <formula>"$/kW"</formula>
    </cfRule>
  </conditionalFormatting>
  <conditionalFormatting sqref="H180:H199">
    <cfRule type="cellIs" dxfId="22" priority="17" operator="equal">
      <formula>"$/kW"</formula>
    </cfRule>
  </conditionalFormatting>
  <conditionalFormatting sqref="G125:G144">
    <cfRule type="cellIs" dxfId="21" priority="16" operator="equal">
      <formula>"$/kW"</formula>
    </cfRule>
  </conditionalFormatting>
  <conditionalFormatting sqref="H152:H171">
    <cfRule type="cellIs" dxfId="20" priority="15" operator="equal">
      <formula>"$/kW"</formula>
    </cfRule>
  </conditionalFormatting>
  <conditionalFormatting sqref="H46:H65">
    <cfRule type="cellIs" dxfId="19" priority="14" operator="equal">
      <formula>"$/kW"</formula>
    </cfRule>
  </conditionalFormatting>
  <conditionalFormatting sqref="H99:H118">
    <cfRule type="cellIs" dxfId="18" priority="13" operator="equal">
      <formula>"$/kW"</formula>
    </cfRule>
  </conditionalFormatting>
  <conditionalFormatting sqref="H208:H227">
    <cfRule type="cellIs" dxfId="17" priority="12" operator="equal">
      <formula>"$/kW"</formula>
    </cfRule>
  </conditionalFormatting>
  <conditionalFormatting sqref="C55:C65">
    <cfRule type="cellIs" dxfId="16" priority="11" operator="equal">
      <formula>"kW"</formula>
    </cfRule>
  </conditionalFormatting>
  <conditionalFormatting sqref="C125:C144">
    <cfRule type="cellIs" dxfId="15" priority="10" operator="equal">
      <formula>"kW"</formula>
    </cfRule>
  </conditionalFormatting>
  <conditionalFormatting sqref="C180:C199">
    <cfRule type="cellIs" dxfId="14" priority="9" operator="equal">
      <formula>"kW"</formula>
    </cfRule>
  </conditionalFormatting>
  <conditionalFormatting sqref="C208:C227">
    <cfRule type="cellIs" dxfId="13" priority="8" operator="equal">
      <formula>"kW"</formula>
    </cfRule>
  </conditionalFormatting>
  <conditionalFormatting sqref="C152:C171">
    <cfRule type="cellIs" dxfId="12" priority="7" operator="equal">
      <formula>"kW"</formula>
    </cfRule>
  </conditionalFormatting>
  <conditionalFormatting sqref="C81:C91">
    <cfRule type="cellIs" dxfId="11" priority="6" operator="equal">
      <formula>"kW"</formula>
    </cfRule>
  </conditionalFormatting>
  <conditionalFormatting sqref="H72:H91">
    <cfRule type="cellIs" dxfId="10" priority="5" operator="equal">
      <formula>"$/kW"</formula>
    </cfRule>
  </conditionalFormatting>
  <conditionalFormatting sqref="C99:C118">
    <cfRule type="cellIs" dxfId="9" priority="4" operator="equal">
      <formula>"kW"</formula>
    </cfRule>
  </conditionalFormatting>
  <conditionalFormatting sqref="C20:C28">
    <cfRule type="cellIs" dxfId="8" priority="3" operator="equal">
      <formula>"kW"</formula>
    </cfRule>
  </conditionalFormatting>
  <conditionalFormatting sqref="C46:C54">
    <cfRule type="cellIs" dxfId="7" priority="2" operator="equal">
      <formula>"kW"</formula>
    </cfRule>
  </conditionalFormatting>
  <conditionalFormatting sqref="C72:C80">
    <cfRule type="cellIs" dxfId="6" priority="1" operator="equal">
      <formula>"kW"</formula>
    </cfRule>
  </conditionalFormatting>
  <dataValidations count="1">
    <dataValidation type="list" allowBlank="1" showInputMessage="1" showErrorMessage="1" sqref="C20:C28 C46:C54 C72:C80" xr:uid="{00000000-0002-0000-0900-000000000000}">
      <formula1>"kWh, kW, # of Customers"</formula1>
    </dataValidation>
  </dataValidations>
  <pageMargins left="0.70866141732283472" right="0.70866141732283472" top="1.3385826771653544" bottom="0.74803149606299213" header="0.31496062992125984" footer="0.31496062992125984"/>
  <pageSetup scale="54" orientation="portrait"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85"/>
  <sheetViews>
    <sheetView showGridLines="0" zoomScale="80" zoomScaleNormal="80" zoomScaleSheetLayoutView="85" zoomScalePageLayoutView="70" workbookViewId="0">
      <pane xSplit="5" ySplit="3" topLeftCell="F4" activePane="bottomRight" state="frozen"/>
      <selection activeCell="BY20" sqref="BY20:BY22"/>
      <selection pane="topRight" activeCell="BY20" sqref="BY20:BY22"/>
      <selection pane="bottomLeft" activeCell="BY20" sqref="BY20:BY22"/>
      <selection pane="bottomRight" activeCell="BY20" sqref="BY20:BY22"/>
    </sheetView>
  </sheetViews>
  <sheetFormatPr defaultColWidth="9.140625" defaultRowHeight="15" x14ac:dyDescent="0.25"/>
  <cols>
    <col min="1" max="1" width="1.7109375" style="185" customWidth="1"/>
    <col min="2" max="2" width="9.140625" style="185"/>
    <col min="3" max="3" width="47" style="185" customWidth="1"/>
    <col min="4" max="4" width="9.42578125" style="185" customWidth="1"/>
    <col min="5" max="5" width="32.140625" style="185" hidden="1" customWidth="1"/>
    <col min="6" max="7" width="16.5703125" style="185" customWidth="1"/>
    <col min="8" max="8" width="20" style="185" customWidth="1"/>
    <col min="9" max="13" width="16.5703125" style="185" customWidth="1"/>
    <col min="14" max="14" width="19.28515625" style="185" customWidth="1"/>
    <col min="15" max="15" width="16.5703125" style="185" customWidth="1"/>
    <col min="16" max="16" width="14" style="185" customWidth="1"/>
    <col min="17" max="17" width="14.140625" style="185" customWidth="1"/>
    <col min="18" max="19" width="13.140625" style="185" customWidth="1"/>
    <col min="20" max="16384" width="9.140625" style="185"/>
  </cols>
  <sheetData>
    <row r="1" spans="2:15" ht="36" x14ac:dyDescent="0.55000000000000004">
      <c r="G1" s="186" t="s">
        <v>90</v>
      </c>
    </row>
    <row r="2" spans="2:15" ht="18.75" x14ac:dyDescent="0.3">
      <c r="B2" s="750" t="s">
        <v>91</v>
      </c>
    </row>
    <row r="3" spans="2:15" ht="49.5" customHeight="1" x14ac:dyDescent="0.35">
      <c r="B3" s="187"/>
      <c r="C3" s="188"/>
      <c r="D3" s="736"/>
      <c r="E3" s="189"/>
      <c r="F3" s="190" t="str">
        <f t="shared" ref="F3:O3" si="0">K52</f>
        <v>Total</v>
      </c>
      <c r="G3" s="190" t="str">
        <f t="shared" si="0"/>
        <v>Residential</v>
      </c>
      <c r="H3" s="190" t="str">
        <f t="shared" si="0"/>
        <v>CS Muti-Units Residential</v>
      </c>
      <c r="I3" s="190" t="str">
        <f t="shared" si="0"/>
        <v xml:space="preserve">GS &lt; 50 kW </v>
      </c>
      <c r="J3" s="190" t="str">
        <f t="shared" si="0"/>
        <v xml:space="preserve">GS - 50 to 999 kW   </v>
      </c>
      <c r="K3" s="190" t="str">
        <f t="shared" si="0"/>
        <v>GS &gt; 1,000 to 4,999 kW</v>
      </c>
      <c r="L3" s="190" t="str">
        <f t="shared" si="0"/>
        <v>Large User =&gt;5,000 kW</v>
      </c>
      <c r="M3" s="190" t="str">
        <f t="shared" si="0"/>
        <v>Street Lighting</v>
      </c>
      <c r="N3" s="190" t="str">
        <f t="shared" si="0"/>
        <v>USL (Connections)</v>
      </c>
      <c r="O3" s="190" t="str">
        <f t="shared" si="0"/>
        <v>USL (Customer)</v>
      </c>
    </row>
    <row r="4" spans="2:15" x14ac:dyDescent="0.25">
      <c r="B4" s="191"/>
      <c r="C4" s="192" t="s">
        <v>92</v>
      </c>
      <c r="D4" s="737"/>
      <c r="E4" s="193"/>
      <c r="F4" s="194"/>
      <c r="G4" s="194"/>
      <c r="H4" s="194"/>
      <c r="I4" s="194"/>
      <c r="J4" s="194"/>
      <c r="K4" s="194"/>
      <c r="L4" s="194"/>
      <c r="M4" s="194"/>
      <c r="N4" s="194"/>
      <c r="O4" s="195"/>
    </row>
    <row r="5" spans="2:15" hidden="1" x14ac:dyDescent="0.25">
      <c r="B5" s="191"/>
      <c r="C5" s="196" t="s">
        <v>93</v>
      </c>
      <c r="D5" s="738"/>
      <c r="E5" s="193"/>
      <c r="F5" s="197">
        <f t="shared" ref="F5:F21" si="1">SUM(G5:N5)</f>
        <v>1</v>
      </c>
      <c r="G5" s="197">
        <v>0.20017330630676225</v>
      </c>
      <c r="H5" s="197">
        <v>9.4047396144857579E-3</v>
      </c>
      <c r="I5" s="197">
        <v>9.6402969567226215E-2</v>
      </c>
      <c r="J5" s="197">
        <v>0.40648059191474772</v>
      </c>
      <c r="K5" s="197">
        <v>0.1935562375510857</v>
      </c>
      <c r="L5" s="197">
        <v>8.7597518832805241E-2</v>
      </c>
      <c r="M5" s="197">
        <v>4.696263311501428E-3</v>
      </c>
      <c r="N5" s="197">
        <v>1.688372901385699E-3</v>
      </c>
      <c r="O5" s="198">
        <v>0</v>
      </c>
    </row>
    <row r="6" spans="2:15" x14ac:dyDescent="0.25">
      <c r="B6" s="191"/>
      <c r="C6" s="196" t="s">
        <v>94</v>
      </c>
      <c r="D6" s="738"/>
      <c r="E6" s="193"/>
      <c r="F6" s="197">
        <f t="shared" si="1"/>
        <v>1</v>
      </c>
      <c r="G6" s="197">
        <v>0.39680864403919941</v>
      </c>
      <c r="H6" s="197">
        <v>3.7083094966400797E-2</v>
      </c>
      <c r="I6" s="197">
        <v>0.14150289793467469</v>
      </c>
      <c r="J6" s="197">
        <v>0.27018405254524464</v>
      </c>
      <c r="K6" s="197">
        <v>8.5107470630691712E-2</v>
      </c>
      <c r="L6" s="197">
        <v>4.4390117229112437E-2</v>
      </c>
      <c r="M6" s="197">
        <v>1.9822416324369981E-2</v>
      </c>
      <c r="N6" s="197">
        <v>5.1013063303064453E-3</v>
      </c>
      <c r="O6" s="198">
        <v>0</v>
      </c>
    </row>
    <row r="7" spans="2:15" x14ac:dyDescent="0.25">
      <c r="B7" s="191"/>
      <c r="C7" s="196" t="s">
        <v>95</v>
      </c>
      <c r="D7" s="738"/>
      <c r="E7" s="193"/>
      <c r="F7" s="197">
        <f t="shared" si="1"/>
        <v>1.0000000000019069</v>
      </c>
      <c r="G7" s="197">
        <v>0.49241374678096483</v>
      </c>
      <c r="H7" s="197">
        <v>3.9796839210122711E-2</v>
      </c>
      <c r="I7" s="197">
        <v>0.20422193562142524</v>
      </c>
      <c r="J7" s="197">
        <v>0.18304600025863957</v>
      </c>
      <c r="K7" s="197">
        <v>3.5084991990276863E-2</v>
      </c>
      <c r="L7" s="197">
        <v>1.4844415387795712E-2</v>
      </c>
      <c r="M7" s="197">
        <v>2.2801630699151833E-2</v>
      </c>
      <c r="N7" s="197">
        <v>7.7904400535303018E-3</v>
      </c>
      <c r="O7" s="198">
        <v>0</v>
      </c>
    </row>
    <row r="8" spans="2:15" hidden="1" x14ac:dyDescent="0.25">
      <c r="B8" s="191"/>
      <c r="C8" s="196" t="s">
        <v>96</v>
      </c>
      <c r="D8" s="738"/>
      <c r="E8" s="193"/>
      <c r="F8" s="197">
        <f t="shared" si="1"/>
        <v>0.99999999999999989</v>
      </c>
      <c r="G8" s="197">
        <v>0.18218679220265632</v>
      </c>
      <c r="H8" s="197">
        <v>6.97206858543195E-3</v>
      </c>
      <c r="I8" s="197">
        <v>8.2252713446201262E-2</v>
      </c>
      <c r="J8" s="197">
        <v>0.42372157245039921</v>
      </c>
      <c r="K8" s="197">
        <v>0.19553848102904853</v>
      </c>
      <c r="L8" s="197">
        <v>0.10196330402567684</v>
      </c>
      <c r="M8" s="197">
        <v>5.3276838815962601E-3</v>
      </c>
      <c r="N8" s="197">
        <v>2.0373843789895916E-3</v>
      </c>
      <c r="O8" s="198">
        <v>0</v>
      </c>
    </row>
    <row r="9" spans="2:15" hidden="1" x14ac:dyDescent="0.25">
      <c r="B9" s="191"/>
      <c r="C9" s="196" t="s">
        <v>97</v>
      </c>
      <c r="D9" s="738"/>
      <c r="E9" s="193"/>
      <c r="F9" s="197">
        <f t="shared" si="1"/>
        <v>1</v>
      </c>
      <c r="G9" s="197">
        <v>2.0747445628331144E-2</v>
      </c>
      <c r="H9" s="197">
        <v>5.6696597089019497E-5</v>
      </c>
      <c r="I9" s="197">
        <v>2.4405711378119851E-2</v>
      </c>
      <c r="J9" s="197">
        <v>0.48252499558246825</v>
      </c>
      <c r="K9" s="197">
        <v>0.31046540346950813</v>
      </c>
      <c r="L9" s="197">
        <v>0.15399640936330342</v>
      </c>
      <c r="M9" s="197">
        <v>7.5184369681616922E-3</v>
      </c>
      <c r="N9" s="197">
        <v>2.8490101301851888E-4</v>
      </c>
      <c r="O9" s="198">
        <v>0</v>
      </c>
    </row>
    <row r="10" spans="2:15" hidden="1" x14ac:dyDescent="0.25">
      <c r="B10" s="191"/>
      <c r="C10" s="196" t="s">
        <v>98</v>
      </c>
      <c r="D10" s="738"/>
      <c r="E10" s="193"/>
      <c r="F10" s="197">
        <f t="shared" si="1"/>
        <v>1</v>
      </c>
      <c r="G10" s="197">
        <f>354691/4950071</f>
        <v>7.1653719714323286E-2</v>
      </c>
      <c r="H10" s="197">
        <f>14820/4950071</f>
        <v>2.9938964511822155E-3</v>
      </c>
      <c r="I10" s="197">
        <f>1473324/4950071</f>
        <v>0.29763694298526222</v>
      </c>
      <c r="J10" s="197">
        <f>2383787/4950071</f>
        <v>0.48156622399961535</v>
      </c>
      <c r="K10" s="197">
        <f>360046/4950071</f>
        <v>7.2735522379375972E-2</v>
      </c>
      <c r="L10" s="197">
        <f>363403/4950071</f>
        <v>7.3413694470240931E-2</v>
      </c>
      <c r="M10" s="197">
        <v>0</v>
      </c>
      <c r="N10" s="197">
        <v>0</v>
      </c>
      <c r="O10" s="198">
        <v>0</v>
      </c>
    </row>
    <row r="11" spans="2:15" hidden="1" x14ac:dyDescent="0.25">
      <c r="B11" s="191"/>
      <c r="C11" s="196" t="s">
        <v>99</v>
      </c>
      <c r="D11" s="738"/>
      <c r="E11" s="193"/>
      <c r="F11" s="197">
        <f t="shared" si="1"/>
        <v>1</v>
      </c>
      <c r="G11" s="197">
        <v>0.85221727098613154</v>
      </c>
      <c r="H11" s="197">
        <v>5.1774597298893554E-2</v>
      </c>
      <c r="I11" s="197">
        <v>9.6008131714974909E-2</v>
      </c>
      <c r="J11" s="197">
        <v>0</v>
      </c>
      <c r="K11" s="197">
        <v>0</v>
      </c>
      <c r="L11" s="197">
        <v>0</v>
      </c>
      <c r="M11" s="197">
        <v>0</v>
      </c>
      <c r="N11" s="197">
        <v>0</v>
      </c>
      <c r="O11" s="198">
        <v>0</v>
      </c>
    </row>
    <row r="12" spans="2:15" x14ac:dyDescent="0.25">
      <c r="B12" s="191"/>
      <c r="C12" s="196" t="s">
        <v>100</v>
      </c>
      <c r="D12" s="738"/>
      <c r="E12" s="193"/>
      <c r="F12" s="197">
        <f t="shared" si="1"/>
        <v>1</v>
      </c>
      <c r="G12" s="197">
        <v>0.51410955728193075</v>
      </c>
      <c r="H12" s="197">
        <v>0</v>
      </c>
      <c r="I12" s="197">
        <v>0.31795866413383661</v>
      </c>
      <c r="J12" s="197">
        <v>0.16793177858423269</v>
      </c>
      <c r="K12" s="197">
        <v>0</v>
      </c>
      <c r="L12" s="197">
        <v>0</v>
      </c>
      <c r="M12" s="197">
        <v>0</v>
      </c>
      <c r="N12" s="197">
        <v>0</v>
      </c>
      <c r="O12" s="198">
        <v>0</v>
      </c>
    </row>
    <row r="13" spans="2:15" hidden="1" x14ac:dyDescent="0.25">
      <c r="B13" s="191"/>
      <c r="C13" s="196" t="s">
        <v>101</v>
      </c>
      <c r="D13" s="738"/>
      <c r="E13" s="193"/>
      <c r="F13" s="197">
        <f t="shared" si="1"/>
        <v>1</v>
      </c>
      <c r="G13" s="199">
        <f t="shared" ref="G13:O13" si="2">L56/$K$56</f>
        <v>0.19382735574050627</v>
      </c>
      <c r="H13" s="199">
        <f t="shared" si="2"/>
        <v>1.2737136521292313E-2</v>
      </c>
      <c r="I13" s="199">
        <f t="shared" si="2"/>
        <v>9.8342284614316114E-2</v>
      </c>
      <c r="J13" s="199">
        <f t="shared" si="2"/>
        <v>0.41100494430488776</v>
      </c>
      <c r="K13" s="199">
        <f t="shared" si="2"/>
        <v>0.19655633491969673</v>
      </c>
      <c r="L13" s="199">
        <f t="shared" si="2"/>
        <v>8.0824311082398126E-2</v>
      </c>
      <c r="M13" s="199">
        <f t="shared" si="2"/>
        <v>4.971414724526022E-3</v>
      </c>
      <c r="N13" s="199">
        <f t="shared" si="2"/>
        <v>1.7362180923767331E-3</v>
      </c>
      <c r="O13" s="198">
        <f t="shared" si="2"/>
        <v>0</v>
      </c>
    </row>
    <row r="14" spans="2:15" x14ac:dyDescent="0.25">
      <c r="B14" s="191"/>
      <c r="C14" s="196" t="s">
        <v>102</v>
      </c>
      <c r="D14" s="738"/>
      <c r="E14" s="193"/>
      <c r="F14" s="197">
        <f t="shared" si="1"/>
        <v>1</v>
      </c>
      <c r="G14" s="199">
        <f>610575/(610575+70508)</f>
        <v>0.89647664087930545</v>
      </c>
      <c r="H14" s="199">
        <v>0</v>
      </c>
      <c r="I14" s="199">
        <f>70508/(610575+70508)</f>
        <v>0.10352335912069455</v>
      </c>
      <c r="J14" s="199">
        <v>0</v>
      </c>
      <c r="K14" s="199">
        <v>0</v>
      </c>
      <c r="L14" s="199">
        <v>0</v>
      </c>
      <c r="M14" s="199">
        <v>0</v>
      </c>
      <c r="N14" s="199">
        <v>0</v>
      </c>
      <c r="O14" s="198">
        <v>0</v>
      </c>
    </row>
    <row r="15" spans="2:15" x14ac:dyDescent="0.25">
      <c r="B15" s="191"/>
      <c r="C15" s="196" t="s">
        <v>103</v>
      </c>
      <c r="D15" s="738"/>
      <c r="E15" s="193"/>
      <c r="F15" s="197">
        <f t="shared" si="1"/>
        <v>0.99999999999999989</v>
      </c>
      <c r="G15" s="199">
        <v>0</v>
      </c>
      <c r="H15" s="199">
        <v>0</v>
      </c>
      <c r="I15" s="199">
        <v>0</v>
      </c>
      <c r="J15" s="199">
        <f>J6/SUM($J$6:$N$6)</f>
        <v>0.63631804035230799</v>
      </c>
      <c r="K15" s="199">
        <f>K6/SUM($J$6:$N$6)</f>
        <v>0.20043899120209757</v>
      </c>
      <c r="L15" s="199">
        <f>L6/SUM($J$6:$N$6)</f>
        <v>0.10454441015354886</v>
      </c>
      <c r="M15" s="199">
        <f>M6/SUM($J$6:$N$6)</f>
        <v>4.6684328670577223E-2</v>
      </c>
      <c r="N15" s="199">
        <f>N6/SUM($J$6:$N$6)</f>
        <v>1.2014229621468283E-2</v>
      </c>
      <c r="O15" s="198">
        <v>0</v>
      </c>
    </row>
    <row r="16" spans="2:15" x14ac:dyDescent="0.25">
      <c r="B16" s="191"/>
      <c r="C16" s="196" t="s">
        <v>104</v>
      </c>
      <c r="D16" s="738"/>
      <c r="E16" s="193"/>
      <c r="F16" s="197">
        <f t="shared" si="1"/>
        <v>0.99999999999999989</v>
      </c>
      <c r="G16" s="199">
        <v>0.83468011569839418</v>
      </c>
      <c r="H16" s="199">
        <v>0</v>
      </c>
      <c r="I16" s="199">
        <v>0.14977991824382825</v>
      </c>
      <c r="J16" s="199">
        <v>1.5271806180874658E-2</v>
      </c>
      <c r="K16" s="199">
        <v>1.2164526474057018E-4</v>
      </c>
      <c r="L16" s="199">
        <v>0</v>
      </c>
      <c r="M16" s="199">
        <v>0</v>
      </c>
      <c r="N16" s="199">
        <v>1.4651461216223907E-4</v>
      </c>
      <c r="O16" s="198">
        <v>0</v>
      </c>
    </row>
    <row r="17" spans="2:15" hidden="1" x14ac:dyDescent="0.25">
      <c r="B17" s="191"/>
      <c r="C17" s="196" t="s">
        <v>105</v>
      </c>
      <c r="D17" s="738"/>
      <c r="E17" s="193"/>
      <c r="F17" s="197">
        <f t="shared" si="1"/>
        <v>0</v>
      </c>
      <c r="G17" s="199">
        <v>0</v>
      </c>
      <c r="H17" s="199">
        <v>0</v>
      </c>
      <c r="I17" s="199">
        <v>0</v>
      </c>
      <c r="J17" s="199">
        <v>0</v>
      </c>
      <c r="K17" s="199">
        <v>0</v>
      </c>
      <c r="L17" s="199">
        <v>0</v>
      </c>
      <c r="M17" s="199">
        <v>0</v>
      </c>
      <c r="N17" s="199">
        <v>0</v>
      </c>
      <c r="O17" s="198">
        <v>0</v>
      </c>
    </row>
    <row r="18" spans="2:15" hidden="1" x14ac:dyDescent="0.25">
      <c r="B18" s="191"/>
      <c r="C18" s="196" t="s">
        <v>106</v>
      </c>
      <c r="D18" s="738"/>
      <c r="E18" s="193"/>
      <c r="F18" s="197">
        <f t="shared" si="1"/>
        <v>0</v>
      </c>
      <c r="G18" s="199">
        <v>0</v>
      </c>
      <c r="H18" s="199">
        <v>0</v>
      </c>
      <c r="I18" s="199">
        <v>0</v>
      </c>
      <c r="J18" s="199">
        <v>0</v>
      </c>
      <c r="K18" s="199">
        <v>0</v>
      </c>
      <c r="L18" s="199">
        <v>0</v>
      </c>
      <c r="M18" s="199">
        <v>0</v>
      </c>
      <c r="N18" s="199">
        <v>0</v>
      </c>
      <c r="O18" s="198">
        <v>0</v>
      </c>
    </row>
    <row r="19" spans="2:15" hidden="1" x14ac:dyDescent="0.25">
      <c r="B19" s="191"/>
      <c r="C19" s="196" t="s">
        <v>107</v>
      </c>
      <c r="D19" s="738"/>
      <c r="E19" s="193"/>
      <c r="F19" s="197">
        <f t="shared" si="1"/>
        <v>0</v>
      </c>
      <c r="G19" s="199">
        <v>0</v>
      </c>
      <c r="H19" s="199">
        <v>0</v>
      </c>
      <c r="I19" s="199">
        <v>0</v>
      </c>
      <c r="J19" s="199">
        <v>0</v>
      </c>
      <c r="K19" s="199">
        <v>0</v>
      </c>
      <c r="L19" s="199">
        <v>0</v>
      </c>
      <c r="M19" s="199">
        <v>0</v>
      </c>
      <c r="N19" s="199">
        <v>0</v>
      </c>
      <c r="O19" s="198">
        <v>0</v>
      </c>
    </row>
    <row r="20" spans="2:15" hidden="1" x14ac:dyDescent="0.25">
      <c r="B20" s="191"/>
      <c r="C20" s="196" t="s">
        <v>108</v>
      </c>
      <c r="D20" s="738"/>
      <c r="E20" s="193"/>
      <c r="F20" s="197">
        <f t="shared" si="1"/>
        <v>0</v>
      </c>
      <c r="G20" s="199">
        <v>0</v>
      </c>
      <c r="H20" s="199">
        <v>0</v>
      </c>
      <c r="I20" s="199">
        <v>0</v>
      </c>
      <c r="J20" s="199">
        <v>0</v>
      </c>
      <c r="K20" s="199">
        <v>0</v>
      </c>
      <c r="L20" s="199">
        <v>0</v>
      </c>
      <c r="M20" s="199">
        <v>0</v>
      </c>
      <c r="N20" s="199">
        <v>0</v>
      </c>
      <c r="O20" s="198">
        <v>0</v>
      </c>
    </row>
    <row r="21" spans="2:15" hidden="1" x14ac:dyDescent="0.25">
      <c r="B21" s="191"/>
      <c r="C21" s="196" t="s">
        <v>109</v>
      </c>
      <c r="D21" s="738"/>
      <c r="E21" s="193"/>
      <c r="F21" s="197">
        <f t="shared" si="1"/>
        <v>0</v>
      </c>
      <c r="G21" s="199">
        <v>0</v>
      </c>
      <c r="H21" s="199">
        <v>0</v>
      </c>
      <c r="I21" s="199">
        <v>0</v>
      </c>
      <c r="J21" s="199">
        <v>0</v>
      </c>
      <c r="K21" s="199">
        <v>0</v>
      </c>
      <c r="L21" s="199">
        <v>0</v>
      </c>
      <c r="M21" s="199">
        <v>0</v>
      </c>
      <c r="N21" s="199">
        <v>0</v>
      </c>
      <c r="O21" s="198">
        <v>0</v>
      </c>
    </row>
    <row r="22" spans="2:15" ht="15.75" x14ac:dyDescent="0.25">
      <c r="B22" s="200"/>
      <c r="C22" s="201"/>
      <c r="D22" s="739"/>
      <c r="E22" s="202"/>
      <c r="F22" s="203"/>
      <c r="G22" s="204"/>
      <c r="H22" s="204"/>
      <c r="I22" s="204"/>
      <c r="J22" s="204"/>
      <c r="K22" s="204"/>
      <c r="L22" s="204"/>
      <c r="M22" s="204"/>
      <c r="N22" s="204"/>
      <c r="O22" s="204"/>
    </row>
    <row r="23" spans="2:15" ht="15.75" x14ac:dyDescent="0.25">
      <c r="B23" s="236"/>
      <c r="C23" s="205"/>
      <c r="D23" s="205"/>
      <c r="E23" s="206"/>
      <c r="F23" s="207"/>
      <c r="G23" s="208"/>
      <c r="H23" s="208"/>
      <c r="I23" s="208"/>
      <c r="J23" s="208"/>
      <c r="K23" s="208"/>
      <c r="L23" s="208"/>
      <c r="M23" s="208"/>
      <c r="N23" s="208"/>
      <c r="O23" s="208"/>
    </row>
    <row r="24" spans="2:15" ht="20.25" x14ac:dyDescent="0.3">
      <c r="B24" s="749" t="s">
        <v>202</v>
      </c>
      <c r="C24" s="205"/>
      <c r="D24" s="205"/>
      <c r="E24" s="206"/>
      <c r="F24" s="207"/>
      <c r="G24" s="208"/>
      <c r="H24" s="208"/>
      <c r="I24" s="208"/>
      <c r="J24" s="208"/>
      <c r="K24" s="208"/>
      <c r="L24" s="208"/>
      <c r="M24" s="208"/>
      <c r="N24" s="208"/>
      <c r="O24" s="208"/>
    </row>
    <row r="25" spans="2:15" ht="30" x14ac:dyDescent="0.25">
      <c r="B25" s="187"/>
      <c r="C25" s="209"/>
      <c r="D25" s="190" t="s">
        <v>3</v>
      </c>
      <c r="E25" s="190" t="s">
        <v>110</v>
      </c>
      <c r="F25" s="190" t="str">
        <f t="shared" ref="F25:O25" si="3">F3</f>
        <v>Total</v>
      </c>
      <c r="G25" s="190" t="str">
        <f t="shared" si="3"/>
        <v>Residential</v>
      </c>
      <c r="H25" s="190" t="str">
        <f t="shared" si="3"/>
        <v>CS Muti-Units Residential</v>
      </c>
      <c r="I25" s="190" t="str">
        <f t="shared" si="3"/>
        <v xml:space="preserve">GS &lt; 50 kW </v>
      </c>
      <c r="J25" s="190" t="str">
        <f t="shared" si="3"/>
        <v xml:space="preserve">GS - 50 to 999 kW   </v>
      </c>
      <c r="K25" s="190" t="str">
        <f t="shared" si="3"/>
        <v>GS &gt; 1,000 to 4,999 kW</v>
      </c>
      <c r="L25" s="190" t="str">
        <f t="shared" si="3"/>
        <v>Large User =&gt;5,000 kW</v>
      </c>
      <c r="M25" s="190" t="str">
        <f t="shared" si="3"/>
        <v>Street Lighting</v>
      </c>
      <c r="N25" s="210" t="str">
        <f t="shared" si="3"/>
        <v>USL (Connections)</v>
      </c>
      <c r="O25" s="190" t="str">
        <f t="shared" si="3"/>
        <v>USL (Customer)</v>
      </c>
    </row>
    <row r="26" spans="2:15" ht="15.75" x14ac:dyDescent="0.25">
      <c r="B26" s="211"/>
      <c r="C26" s="212"/>
      <c r="D26" s="747"/>
      <c r="E26" s="213"/>
      <c r="F26" s="214"/>
      <c r="G26" s="214"/>
      <c r="H26" s="214"/>
      <c r="I26" s="214"/>
      <c r="J26" s="214"/>
      <c r="K26" s="214"/>
      <c r="L26" s="214"/>
      <c r="M26" s="214"/>
      <c r="N26" s="215"/>
      <c r="O26" s="214"/>
    </row>
    <row r="27" spans="2:15" x14ac:dyDescent="0.25">
      <c r="B27" s="195">
        <v>1</v>
      </c>
      <c r="C27" s="216" t="str">
        <f t="shared" ref="C27:C38" si="4">+C65</f>
        <v>Stranded Meters</v>
      </c>
      <c r="D27" s="745">
        <f>D65</f>
        <v>1555</v>
      </c>
      <c r="E27" s="217" t="str">
        <f t="shared" ref="E27:E39" si="5">+H65</f>
        <v>Stranded Meters</v>
      </c>
      <c r="F27" s="218">
        <f>'2b. Group 2 - Cont Schedule'!CH104</f>
        <v>-1387243.8800000027</v>
      </c>
      <c r="G27" s="218">
        <f t="shared" ref="G27:O40" si="6">$F27*SUMIFS(G$5:G$22,Allocators,$E27)</f>
        <v>-713195.33698886924</v>
      </c>
      <c r="H27" s="218">
        <f t="shared" si="6"/>
        <v>0</v>
      </c>
      <c r="I27" s="218">
        <f t="shared" si="6"/>
        <v>-441086.2109126412</v>
      </c>
      <c r="J27" s="218">
        <f t="shared" si="6"/>
        <v>-232962.33209849233</v>
      </c>
      <c r="K27" s="218">
        <f t="shared" si="6"/>
        <v>0</v>
      </c>
      <c r="L27" s="218">
        <f t="shared" si="6"/>
        <v>0</v>
      </c>
      <c r="M27" s="218">
        <f t="shared" si="6"/>
        <v>0</v>
      </c>
      <c r="N27" s="219">
        <f t="shared" si="6"/>
        <v>0</v>
      </c>
      <c r="O27" s="218">
        <f t="shared" si="6"/>
        <v>0</v>
      </c>
    </row>
    <row r="28" spans="2:15" x14ac:dyDescent="0.25">
      <c r="B28" s="195">
        <v>2</v>
      </c>
      <c r="C28" s="216" t="str">
        <f t="shared" si="4"/>
        <v>Wireless pole attachments Rev</v>
      </c>
      <c r="D28" s="745">
        <f t="shared" ref="D28:D43" si="7">D66</f>
        <v>1508</v>
      </c>
      <c r="E28" s="217" t="str">
        <f t="shared" si="5"/>
        <v>2020 Revenue Offsets</v>
      </c>
      <c r="F28" s="218">
        <f>'2b. Group 2 - Cont Schedule'!CH58</f>
        <v>-679825.007845663</v>
      </c>
      <c r="G28" s="218">
        <f t="shared" si="6"/>
        <v>-334755.17926868174</v>
      </c>
      <c r="H28" s="218">
        <f t="shared" si="6"/>
        <v>-27054.886528254261</v>
      </c>
      <c r="I28" s="218">
        <f t="shared" si="6"/>
        <v>-138835.17898609189</v>
      </c>
      <c r="J28" s="218">
        <f t="shared" si="6"/>
        <v>-124439.24856194688</v>
      </c>
      <c r="K28" s="218">
        <f t="shared" si="6"/>
        <v>-23851.654955054993</v>
      </c>
      <c r="L28" s="218">
        <f t="shared" si="6"/>
        <v>-10091.6048074725</v>
      </c>
      <c r="M28" s="218">
        <f t="shared" si="6"/>
        <v>-15501.118768944805</v>
      </c>
      <c r="N28" s="219">
        <f t="shared" si="6"/>
        <v>-5296.135970512405</v>
      </c>
      <c r="O28" s="218">
        <f t="shared" si="6"/>
        <v>0</v>
      </c>
    </row>
    <row r="29" spans="2:15" x14ac:dyDescent="0.25">
      <c r="B29" s="195">
        <v>3</v>
      </c>
      <c r="C29" s="216" t="str">
        <f t="shared" si="4"/>
        <v>Impact for USGAAP (Actuarial loss on OPEB)</v>
      </c>
      <c r="D29" s="745">
        <f t="shared" si="7"/>
        <v>1508</v>
      </c>
      <c r="E29" s="217" t="str">
        <f t="shared" si="5"/>
        <v>2017 Distribution Revenue</v>
      </c>
      <c r="F29" s="218">
        <f>'2b. Group 2 - Cont Schedule'!CH54</f>
        <v>6441836.6367268842</v>
      </c>
      <c r="G29" s="218">
        <f t="shared" si="6"/>
        <v>2556176.4609416318</v>
      </c>
      <c r="H29" s="218">
        <f t="shared" si="6"/>
        <v>238883.23975778295</v>
      </c>
      <c r="I29" s="218">
        <f t="shared" si="6"/>
        <v>911538.55211861234</v>
      </c>
      <c r="J29" s="218">
        <f t="shared" si="6"/>
        <v>1740481.5283452985</v>
      </c>
      <c r="K29" s="218">
        <f t="shared" si="6"/>
        <v>548248.42236794718</v>
      </c>
      <c r="L29" s="218">
        <f t="shared" si="6"/>
        <v>285953.88347509777</v>
      </c>
      <c r="M29" s="218">
        <f t="shared" si="6"/>
        <v>127692.7677067796</v>
      </c>
      <c r="N29" s="219">
        <f t="shared" si="6"/>
        <v>32861.782013734832</v>
      </c>
      <c r="O29" s="218">
        <f t="shared" si="6"/>
        <v>0</v>
      </c>
    </row>
    <row r="30" spans="2:15" x14ac:dyDescent="0.25">
      <c r="B30" s="195">
        <v>4</v>
      </c>
      <c r="C30" s="216" t="str">
        <f t="shared" si="4"/>
        <v>IFRS-CGAAP PP&amp;E</v>
      </c>
      <c r="D30" s="745">
        <f t="shared" si="7"/>
        <v>1575</v>
      </c>
      <c r="E30" s="217" t="str">
        <f t="shared" si="5"/>
        <v>2017 Distribution Revenue</v>
      </c>
      <c r="F30" s="218">
        <f>'2b. Group 2 - Cont Schedule'!CH108</f>
        <v>-1558360.0199999996</v>
      </c>
      <c r="G30" s="218">
        <f t="shared" si="6"/>
        <v>-618370.72646109946</v>
      </c>
      <c r="H30" s="218">
        <f t="shared" si="6"/>
        <v>-57788.812613502225</v>
      </c>
      <c r="I30" s="218">
        <f t="shared" si="6"/>
        <v>-220512.45885553755</v>
      </c>
      <c r="J30" s="218">
        <f t="shared" si="6"/>
        <v>-421044.02552808839</v>
      </c>
      <c r="K30" s="218">
        <f t="shared" si="6"/>
        <v>-132628.07963419412</v>
      </c>
      <c r="L30" s="218">
        <f t="shared" si="6"/>
        <v>-69175.783972961988</v>
      </c>
      <c r="M30" s="218">
        <f t="shared" si="6"/>
        <v>-30890.461099693523</v>
      </c>
      <c r="N30" s="219">
        <f t="shared" si="6"/>
        <v>-7949.6718349224766</v>
      </c>
      <c r="O30" s="218">
        <f t="shared" si="6"/>
        <v>0</v>
      </c>
    </row>
    <row r="31" spans="2:15" x14ac:dyDescent="0.25">
      <c r="B31" s="195">
        <v>5</v>
      </c>
      <c r="C31" s="216" t="str">
        <f t="shared" si="4"/>
        <v>CRRRVA</v>
      </c>
      <c r="D31" s="745">
        <f t="shared" si="7"/>
        <v>1508</v>
      </c>
      <c r="E31" s="217" t="str">
        <f t="shared" si="5"/>
        <v>2017 Distribution Revenue</v>
      </c>
      <c r="F31" s="218">
        <f>'2b. Group 2 - Cont Schedule'!CH55</f>
        <v>-74846308.552533031</v>
      </c>
      <c r="G31" s="218">
        <f t="shared" si="6"/>
        <v>-29699662.208070166</v>
      </c>
      <c r="H31" s="218">
        <f t="shared" si="6"/>
        <v>-2775532.7679381184</v>
      </c>
      <c r="I31" s="218">
        <f t="shared" si="6"/>
        <v>-10590969.559896251</v>
      </c>
      <c r="J31" s="218">
        <f t="shared" si="6"/>
        <v>-20222278.962775178</v>
      </c>
      <c r="K31" s="218">
        <f t="shared" si="6"/>
        <v>-6369980.0069503952</v>
      </c>
      <c r="L31" s="218">
        <f t="shared" si="6"/>
        <v>-3322436.4108132622</v>
      </c>
      <c r="M31" s="218">
        <f t="shared" si="6"/>
        <v>-1483634.6884705634</v>
      </c>
      <c r="N31" s="219">
        <f t="shared" si="6"/>
        <v>-381813.94761910621</v>
      </c>
      <c r="O31" s="218">
        <f t="shared" si="6"/>
        <v>0</v>
      </c>
    </row>
    <row r="32" spans="2:15" x14ac:dyDescent="0.25">
      <c r="B32" s="195">
        <v>6</v>
      </c>
      <c r="C32" s="216" t="str">
        <f t="shared" si="4"/>
        <v xml:space="preserve">Monthly Billing </v>
      </c>
      <c r="D32" s="745">
        <f t="shared" si="7"/>
        <v>1508</v>
      </c>
      <c r="E32" s="217" t="str">
        <f t="shared" si="5"/>
        <v>Monthly Billing Conversion</v>
      </c>
      <c r="F32" s="218">
        <f>'2b. Group 2 - Cont Schedule'!CH59</f>
        <v>11425564.473374521</v>
      </c>
      <c r="G32" s="218">
        <f t="shared" si="6"/>
        <v>10242751.659240721</v>
      </c>
      <c r="H32" s="218">
        <f t="shared" si="6"/>
        <v>0</v>
      </c>
      <c r="I32" s="218">
        <f t="shared" si="6"/>
        <v>1182812.8141337999</v>
      </c>
      <c r="J32" s="218">
        <f t="shared" si="6"/>
        <v>0</v>
      </c>
      <c r="K32" s="218">
        <f t="shared" si="6"/>
        <v>0</v>
      </c>
      <c r="L32" s="218">
        <f t="shared" si="6"/>
        <v>0</v>
      </c>
      <c r="M32" s="218">
        <f t="shared" si="6"/>
        <v>0</v>
      </c>
      <c r="N32" s="219">
        <f t="shared" si="6"/>
        <v>0</v>
      </c>
      <c r="O32" s="218">
        <f t="shared" si="6"/>
        <v>0</v>
      </c>
    </row>
    <row r="33" spans="2:16" x14ac:dyDescent="0.25">
      <c r="B33" s="195">
        <v>7</v>
      </c>
      <c r="C33" s="216" t="str">
        <f t="shared" si="4"/>
        <v>External Driven Capital</v>
      </c>
      <c r="D33" s="745">
        <f t="shared" si="7"/>
        <v>1508</v>
      </c>
      <c r="E33" s="217" t="str">
        <f t="shared" si="5"/>
        <v>2017 Distribution Revenue</v>
      </c>
      <c r="F33" s="218">
        <f>'2b. Group 2 - Cont Schedule'!CH56</f>
        <v>-3171983.6786156096</v>
      </c>
      <c r="G33" s="218">
        <f t="shared" si="6"/>
        <v>-1258670.5424259317</v>
      </c>
      <c r="H33" s="218">
        <f t="shared" si="6"/>
        <v>-117626.97198597599</v>
      </c>
      <c r="I33" s="218">
        <f t="shared" si="6"/>
        <v>-448844.88272559858</v>
      </c>
      <c r="J33" s="218">
        <f t="shared" si="6"/>
        <v>-857019.40489573823</v>
      </c>
      <c r="K33" s="218">
        <f t="shared" si="6"/>
        <v>-269959.50776881148</v>
      </c>
      <c r="L33" s="218">
        <f t="shared" si="6"/>
        <v>-140804.72734257823</v>
      </c>
      <c r="M33" s="218">
        <f t="shared" si="6"/>
        <v>-62876.381051625205</v>
      </c>
      <c r="N33" s="219">
        <f t="shared" si="6"/>
        <v>-16181.260419350534</v>
      </c>
      <c r="O33" s="218">
        <f t="shared" si="6"/>
        <v>0</v>
      </c>
    </row>
    <row r="34" spans="2:16" x14ac:dyDescent="0.25">
      <c r="B34" s="195">
        <v>8</v>
      </c>
      <c r="C34" s="216" t="str">
        <f t="shared" si="4"/>
        <v>OPEB cash vs accrual</v>
      </c>
      <c r="D34" s="745">
        <f t="shared" si="7"/>
        <v>1508</v>
      </c>
      <c r="E34" s="217" t="str">
        <f t="shared" si="5"/>
        <v>2017 Distribution Revenue</v>
      </c>
      <c r="F34" s="218">
        <f>'2b. Group 2 - Cont Schedule'!CH61</f>
        <v>7116182.8362461179</v>
      </c>
      <c r="G34" s="218">
        <f t="shared" si="6"/>
        <v>2823762.8619858464</v>
      </c>
      <c r="H34" s="218">
        <f t="shared" si="6"/>
        <v>263890.08391478617</v>
      </c>
      <c r="I34" s="218">
        <f t="shared" si="6"/>
        <v>1006960.4935618183</v>
      </c>
      <c r="J34" s="218">
        <f t="shared" si="6"/>
        <v>1922679.1173498891</v>
      </c>
      <c r="K34" s="218">
        <f t="shared" si="6"/>
        <v>605640.32173844893</v>
      </c>
      <c r="L34" s="218">
        <f t="shared" si="6"/>
        <v>315888.19032476301</v>
      </c>
      <c r="M34" s="218">
        <f t="shared" si="6"/>
        <v>141059.93882040653</v>
      </c>
      <c r="N34" s="219">
        <f t="shared" si="6"/>
        <v>36301.828550160397</v>
      </c>
      <c r="O34" s="218">
        <f t="shared" si="6"/>
        <v>0</v>
      </c>
    </row>
    <row r="35" spans="2:16" x14ac:dyDescent="0.25">
      <c r="B35" s="195">
        <v>9</v>
      </c>
      <c r="C35" s="216" t="str">
        <f t="shared" si="4"/>
        <v xml:space="preserve">Derecognition </v>
      </c>
      <c r="D35" s="745">
        <f t="shared" si="7"/>
        <v>1508</v>
      </c>
      <c r="E35" s="217" t="str">
        <f t="shared" si="5"/>
        <v>2017 Distribution Revenue</v>
      </c>
      <c r="F35" s="218">
        <f>'2b. Group 2 - Cont Schedule'!CH57</f>
        <v>-34620883.260845304</v>
      </c>
      <c r="G35" s="218">
        <f t="shared" si="6"/>
        <v>-13737865.742175441</v>
      </c>
      <c r="H35" s="218">
        <f t="shared" si="6"/>
        <v>-1283849.5017826022</v>
      </c>
      <c r="I35" s="218">
        <f t="shared" si="6"/>
        <v>-4898955.31046768</v>
      </c>
      <c r="J35" s="218">
        <f t="shared" si="6"/>
        <v>-9354010.5421110075</v>
      </c>
      <c r="K35" s="218">
        <f t="shared" si="6"/>
        <v>-2946495.8053309978</v>
      </c>
      <c r="L35" s="218">
        <f t="shared" si="6"/>
        <v>-1536825.0665243394</v>
      </c>
      <c r="M35" s="218">
        <f t="shared" si="6"/>
        <v>-686269.56151388737</v>
      </c>
      <c r="N35" s="219">
        <f t="shared" si="6"/>
        <v>-176611.73093935059</v>
      </c>
      <c r="O35" s="218">
        <f t="shared" si="6"/>
        <v>0</v>
      </c>
    </row>
    <row r="36" spans="2:16" x14ac:dyDescent="0.25">
      <c r="B36" s="195">
        <v>10</v>
      </c>
      <c r="C36" s="216" t="str">
        <f t="shared" si="4"/>
        <v>Deferred Gain on disposals</v>
      </c>
      <c r="D36" s="775">
        <f t="shared" si="7"/>
        <v>0</v>
      </c>
      <c r="E36" s="217" t="str">
        <f t="shared" si="5"/>
        <v>2017 Distribution Revenue</v>
      </c>
      <c r="F36" s="218">
        <f>'2b. Group 2 - Cont Schedule'!CH111</f>
        <v>-11811234.167858953</v>
      </c>
      <c r="G36" s="218">
        <f t="shared" si="6"/>
        <v>-4686799.814577573</v>
      </c>
      <c r="H36" s="218">
        <f t="shared" si="6"/>
        <v>-437997.11831711145</v>
      </c>
      <c r="I36" s="218">
        <f t="shared" si="6"/>
        <v>-1671323.8629370877</v>
      </c>
      <c r="J36" s="218">
        <f t="shared" si="6"/>
        <v>-3191207.113032992</v>
      </c>
      <c r="K36" s="218">
        <f t="shared" si="6"/>
        <v>-1005224.2650532783</v>
      </c>
      <c r="L36" s="218">
        <f t="shared" si="6"/>
        <v>-524302.06933175714</v>
      </c>
      <c r="M36" s="218">
        <f t="shared" si="6"/>
        <v>-234127.2009799238</v>
      </c>
      <c r="N36" s="219">
        <f t="shared" si="6"/>
        <v>-60252.723629230655</v>
      </c>
      <c r="O36" s="218">
        <f t="shared" si="6"/>
        <v>0</v>
      </c>
    </row>
    <row r="37" spans="2:16" x14ac:dyDescent="0.25">
      <c r="B37" s="195">
        <v>11</v>
      </c>
      <c r="C37" s="216" t="str">
        <f t="shared" si="4"/>
        <v>Operations Consolidation Plan Sharing Variance</v>
      </c>
      <c r="D37" s="745">
        <f t="shared" si="7"/>
        <v>1508</v>
      </c>
      <c r="E37" s="217" t="str">
        <f t="shared" si="5"/>
        <v>2017 Distribution Revenue</v>
      </c>
      <c r="F37" s="218">
        <f>'2b. Group 2 - Cont Schedule'!CH60</f>
        <v>-73723293.195324883</v>
      </c>
      <c r="G37" s="218">
        <f t="shared" si="6"/>
        <v>-29254040.006941203</v>
      </c>
      <c r="H37" s="218">
        <f t="shared" si="6"/>
        <v>-2733887.8827980421</v>
      </c>
      <c r="I37" s="218">
        <f t="shared" si="6"/>
        <v>-10432059.632426154</v>
      </c>
      <c r="J37" s="218">
        <f t="shared" si="6"/>
        <v>-19918858.122494135</v>
      </c>
      <c r="K37" s="218">
        <f t="shared" si="6"/>
        <v>-6274403.0104189869</v>
      </c>
      <c r="L37" s="218">
        <f t="shared" si="6"/>
        <v>-3272585.6274566986</v>
      </c>
      <c r="M37" s="218">
        <f t="shared" si="6"/>
        <v>-1461373.8105213223</v>
      </c>
      <c r="N37" s="219">
        <f t="shared" si="6"/>
        <v>-376085.10226834891</v>
      </c>
      <c r="O37" s="218">
        <f t="shared" si="6"/>
        <v>0</v>
      </c>
    </row>
    <row r="38" spans="2:16" x14ac:dyDescent="0.25">
      <c r="B38" s="195">
        <v>12</v>
      </c>
      <c r="C38" s="216" t="str">
        <f t="shared" si="4"/>
        <v>Excess Expansion Deposits</v>
      </c>
      <c r="D38" s="775">
        <f t="shared" si="7"/>
        <v>0</v>
      </c>
      <c r="E38" s="217" t="str">
        <f t="shared" si="5"/>
        <v>Distribution Revenue GS&gt;50 kW</v>
      </c>
      <c r="F38" s="218">
        <f>'2b. Group 2 - Cont Schedule'!CH110</f>
        <v>-10859400.217298081</v>
      </c>
      <c r="G38" s="218">
        <f t="shared" si="6"/>
        <v>0</v>
      </c>
      <c r="H38" s="218">
        <f t="shared" si="6"/>
        <v>0</v>
      </c>
      <c r="I38" s="218">
        <f t="shared" si="6"/>
        <v>0</v>
      </c>
      <c r="J38" s="218">
        <f t="shared" si="6"/>
        <v>-6910032.2656725422</v>
      </c>
      <c r="K38" s="218">
        <f t="shared" si="6"/>
        <v>-2176647.2246150663</v>
      </c>
      <c r="L38" s="218">
        <f t="shared" si="6"/>
        <v>-1135289.5903387482</v>
      </c>
      <c r="M38" s="218">
        <f t="shared" si="6"/>
        <v>-506963.80890968133</v>
      </c>
      <c r="N38" s="219">
        <f t="shared" si="6"/>
        <v>-130467.32776204171</v>
      </c>
      <c r="O38" s="218">
        <f t="shared" si="6"/>
        <v>0</v>
      </c>
    </row>
    <row r="39" spans="2:16" x14ac:dyDescent="0.25">
      <c r="B39" s="195">
        <v>13</v>
      </c>
      <c r="C39" s="216" t="str">
        <f>C77</f>
        <v>Accounts Receivable Credits</v>
      </c>
      <c r="D39" s="775">
        <f t="shared" si="7"/>
        <v>0</v>
      </c>
      <c r="E39" s="217" t="str">
        <f t="shared" si="5"/>
        <v>AR Credits</v>
      </c>
      <c r="F39" s="218">
        <f>'2b. Group 2 - Cont Schedule'!CH112</f>
        <v>-3433892.8663666663</v>
      </c>
      <c r="G39" s="218">
        <f t="shared" si="6"/>
        <v>-2866202.0949948193</v>
      </c>
      <c r="H39" s="218">
        <f t="shared" si="6"/>
        <v>0</v>
      </c>
      <c r="I39" s="218">
        <f t="shared" si="6"/>
        <v>-514328.19278246432</v>
      </c>
      <c r="J39" s="218">
        <f t="shared" si="6"/>
        <v>-52441.74630103985</v>
      </c>
      <c r="K39" s="218">
        <f t="shared" si="6"/>
        <v>-417.71680681992854</v>
      </c>
      <c r="L39" s="218">
        <f t="shared" si="6"/>
        <v>0</v>
      </c>
      <c r="M39" s="218">
        <f t="shared" si="6"/>
        <v>0</v>
      </c>
      <c r="N39" s="219">
        <f t="shared" si="6"/>
        <v>-503.11548152239158</v>
      </c>
      <c r="O39" s="218">
        <f t="shared" si="6"/>
        <v>0</v>
      </c>
    </row>
    <row r="40" spans="2:16" x14ac:dyDescent="0.25">
      <c r="B40" s="195">
        <v>14</v>
      </c>
      <c r="C40" s="216" t="str">
        <f t="shared" ref="C40:C43" si="8">C78</f>
        <v xml:space="preserve">PILs and Tax Variance </v>
      </c>
      <c r="D40" s="745">
        <f t="shared" si="7"/>
        <v>1592</v>
      </c>
      <c r="E40" s="217" t="s">
        <v>94</v>
      </c>
      <c r="F40" s="218">
        <f>'2b. Group 2 - Cont Schedule'!CH85</f>
        <v>-8840125.0215249993</v>
      </c>
      <c r="G40" s="218">
        <f t="shared" si="6"/>
        <v>-3507838.0229283334</v>
      </c>
      <c r="H40" s="218">
        <f t="shared" si="6"/>
        <v>-327819.19568806741</v>
      </c>
      <c r="I40" s="218">
        <f t="shared" si="6"/>
        <v>-1250903.3086506159</v>
      </c>
      <c r="J40" s="218">
        <f t="shared" si="6"/>
        <v>-2388460.8033222421</v>
      </c>
      <c r="K40" s="218">
        <f t="shared" si="6"/>
        <v>-752360.68064108177</v>
      </c>
      <c r="L40" s="218">
        <f t="shared" si="6"/>
        <v>-392414.18602550484</v>
      </c>
      <c r="M40" s="218">
        <f t="shared" si="6"/>
        <v>-175232.63853614868</v>
      </c>
      <c r="N40" s="219">
        <f t="shared" si="6"/>
        <v>-45096.185733005877</v>
      </c>
      <c r="O40" s="218">
        <f t="shared" si="6"/>
        <v>0</v>
      </c>
    </row>
    <row r="41" spans="2:16" x14ac:dyDescent="0.25">
      <c r="B41" s="195">
        <v>15</v>
      </c>
      <c r="C41" s="216" t="str">
        <f t="shared" si="8"/>
        <v>Foregone Revenue Fixed</v>
      </c>
      <c r="D41" s="745">
        <f t="shared" si="7"/>
        <v>1595</v>
      </c>
      <c r="E41" s="217"/>
      <c r="F41" s="218">
        <f>SUM(G41:O41)</f>
        <v>-3785814.3164833235</v>
      </c>
      <c r="G41" s="218">
        <f>1069272.31100001+-4622089.54935</f>
        <v>-3552817.23834999</v>
      </c>
      <c r="H41" s="218">
        <f>149382.999333333+-432198.3888</f>
        <v>-282815.38946666702</v>
      </c>
      <c r="I41" s="218">
        <v>168856.38733333332</v>
      </c>
      <c r="J41" s="218">
        <v>-49222.755999999994</v>
      </c>
      <c r="K41" s="218">
        <v>-49578.999999999985</v>
      </c>
      <c r="L41" s="218">
        <v>-18454.319999999978</v>
      </c>
      <c r="M41" s="218"/>
      <c r="N41" s="219"/>
      <c r="O41" s="218">
        <v>-1782</v>
      </c>
    </row>
    <row r="42" spans="2:16" x14ac:dyDescent="0.25">
      <c r="B42" s="195">
        <v>16</v>
      </c>
      <c r="C42" s="216" t="str">
        <f t="shared" si="8"/>
        <v xml:space="preserve">Foregone Revenue (per connection) </v>
      </c>
      <c r="D42" s="745">
        <f t="shared" si="7"/>
        <v>1595</v>
      </c>
      <c r="E42" s="217"/>
      <c r="F42" s="218">
        <f t="shared" ref="F42:F43" si="9">SUM(G42:O42)</f>
        <v>-19197.215000000011</v>
      </c>
      <c r="G42" s="218"/>
      <c r="H42" s="218"/>
      <c r="I42" s="218"/>
      <c r="J42" s="218"/>
      <c r="K42" s="218"/>
      <c r="L42" s="218"/>
      <c r="M42" s="218">
        <v>-16517.615000000013</v>
      </c>
      <c r="N42" s="219">
        <v>-2679.5999999999995</v>
      </c>
      <c r="O42" s="218"/>
    </row>
    <row r="43" spans="2:16" x14ac:dyDescent="0.25">
      <c r="B43" s="195">
        <v>17</v>
      </c>
      <c r="C43" s="216" t="str">
        <f t="shared" si="8"/>
        <v xml:space="preserve">Foregone Revenue Variable </v>
      </c>
      <c r="D43" s="745">
        <f t="shared" si="7"/>
        <v>1595</v>
      </c>
      <c r="E43" s="217"/>
      <c r="F43" s="218">
        <f t="shared" si="9"/>
        <v>-169911.9800199999</v>
      </c>
      <c r="G43" s="218"/>
      <c r="H43" s="218"/>
      <c r="I43" s="218">
        <v>436156.36377000029</v>
      </c>
      <c r="J43" s="218">
        <v>-871425.80125000142</v>
      </c>
      <c r="K43" s="218">
        <v>241238.53027333436</v>
      </c>
      <c r="L43" s="218">
        <v>167244.30268000031</v>
      </c>
      <c r="M43" s="218">
        <v>-53165.039573333386</v>
      </c>
      <c r="N43" s="219">
        <v>-89960.335920000041</v>
      </c>
      <c r="O43" s="218">
        <v>0</v>
      </c>
    </row>
    <row r="44" spans="2:16" x14ac:dyDescent="0.25">
      <c r="B44" s="195"/>
      <c r="C44" s="216"/>
      <c r="D44" s="195"/>
      <c r="E44" s="217"/>
      <c r="F44" s="218"/>
      <c r="G44" s="218"/>
      <c r="H44" s="218"/>
      <c r="I44" s="218"/>
      <c r="J44" s="218"/>
      <c r="K44" s="218"/>
      <c r="L44" s="218"/>
      <c r="M44" s="218"/>
      <c r="N44" s="219"/>
      <c r="O44" s="218"/>
    </row>
    <row r="45" spans="2:16" x14ac:dyDescent="0.25">
      <c r="B45" s="220"/>
      <c r="C45" s="221" t="s">
        <v>112</v>
      </c>
      <c r="D45" s="221"/>
      <c r="E45" s="222"/>
      <c r="F45" s="223">
        <f>SUM(F27:F44)</f>
        <v>-203923889.43336895</v>
      </c>
      <c r="G45" s="223">
        <f t="shared" ref="G45:N45" si="10">SUM(G27:G43)</f>
        <v>-74607525.931013897</v>
      </c>
      <c r="H45" s="223">
        <f t="shared" si="10"/>
        <v>-7541599.2034457717</v>
      </c>
      <c r="I45" s="223">
        <f t="shared" si="10"/>
        <v>-26901493.987722553</v>
      </c>
      <c r="J45" s="223">
        <f t="shared" si="10"/>
        <v>-60930242.478348218</v>
      </c>
      <c r="K45" s="223">
        <f t="shared" si="10"/>
        <v>-18606419.677794959</v>
      </c>
      <c r="L45" s="223">
        <f t="shared" si="10"/>
        <v>-9653293.010133462</v>
      </c>
      <c r="M45" s="223">
        <f t="shared" si="10"/>
        <v>-4457799.617897938</v>
      </c>
      <c r="N45" s="224">
        <f t="shared" si="10"/>
        <v>-1223733.5270134965</v>
      </c>
      <c r="O45" s="223"/>
    </row>
    <row r="46" spans="2:16" x14ac:dyDescent="0.25">
      <c r="B46" s="225"/>
      <c r="C46" s="226"/>
      <c r="D46" s="226"/>
      <c r="E46" s="227"/>
      <c r="F46" s="228"/>
      <c r="G46" s="228"/>
      <c r="H46" s="228"/>
      <c r="I46" s="228"/>
      <c r="J46" s="228"/>
      <c r="K46" s="228"/>
      <c r="L46" s="228"/>
      <c r="M46" s="228"/>
      <c r="N46" s="228"/>
      <c r="O46" s="228"/>
    </row>
    <row r="47" spans="2:16" x14ac:dyDescent="0.25">
      <c r="B47" s="929"/>
      <c r="C47" s="929"/>
      <c r="D47" s="929"/>
      <c r="E47" s="929"/>
      <c r="F47" s="929"/>
      <c r="G47" s="929"/>
      <c r="H47" s="929"/>
      <c r="I47" s="929"/>
      <c r="J47" s="929"/>
      <c r="K47" s="929"/>
      <c r="L47" s="929"/>
      <c r="M47" s="929"/>
      <c r="N47" s="929"/>
      <c r="O47" s="929"/>
      <c r="P47" s="229"/>
    </row>
    <row r="48" spans="2:16" x14ac:dyDescent="0.25">
      <c r="B48" s="929"/>
      <c r="C48" s="929"/>
      <c r="D48" s="929"/>
      <c r="E48" s="929"/>
      <c r="F48" s="929"/>
      <c r="G48" s="929"/>
      <c r="H48" s="929"/>
      <c r="I48" s="929"/>
      <c r="J48" s="929"/>
      <c r="K48" s="929"/>
      <c r="L48" s="929"/>
      <c r="M48" s="929"/>
      <c r="N48" s="929"/>
      <c r="O48" s="929"/>
      <c r="P48" s="229"/>
    </row>
    <row r="49" spans="2:20" x14ac:dyDescent="0.25">
      <c r="B49" s="929"/>
      <c r="C49" s="929"/>
      <c r="D49" s="929"/>
      <c r="E49" s="929"/>
      <c r="F49" s="929"/>
      <c r="G49" s="929"/>
      <c r="H49" s="929"/>
      <c r="I49" s="929"/>
      <c r="J49" s="929"/>
      <c r="K49" s="929"/>
      <c r="L49" s="929"/>
      <c r="M49" s="929"/>
      <c r="N49" s="929"/>
      <c r="O49" s="929"/>
      <c r="P49" s="229"/>
    </row>
    <row r="51" spans="2:20" ht="15.75" x14ac:dyDescent="0.25">
      <c r="B51" s="356" t="s">
        <v>113</v>
      </c>
    </row>
    <row r="52" spans="2:20" ht="75.75" customHeight="1" x14ac:dyDescent="0.25">
      <c r="B52" s="187"/>
      <c r="C52" s="230"/>
      <c r="D52" s="740"/>
      <c r="E52" s="231"/>
      <c r="F52" s="232"/>
      <c r="G52" s="233"/>
      <c r="H52" s="233"/>
      <c r="I52" s="233"/>
      <c r="J52" s="234"/>
      <c r="K52" s="190" t="s">
        <v>112</v>
      </c>
      <c r="L52" s="190" t="s">
        <v>114</v>
      </c>
      <c r="M52" s="190" t="s">
        <v>115</v>
      </c>
      <c r="N52" s="190" t="s">
        <v>116</v>
      </c>
      <c r="O52" s="190" t="s">
        <v>117</v>
      </c>
      <c r="P52" s="190" t="s">
        <v>118</v>
      </c>
      <c r="Q52" s="190" t="s">
        <v>119</v>
      </c>
      <c r="R52" s="190" t="s">
        <v>120</v>
      </c>
      <c r="S52" s="190" t="s">
        <v>121</v>
      </c>
      <c r="T52" s="190" t="s">
        <v>122</v>
      </c>
    </row>
    <row r="53" spans="2:20" x14ac:dyDescent="0.25">
      <c r="B53" s="191"/>
      <c r="C53" s="235"/>
      <c r="D53" s="741"/>
      <c r="E53" s="236"/>
      <c r="F53" s="237"/>
      <c r="G53" s="238"/>
      <c r="H53" s="238"/>
      <c r="I53" s="238"/>
      <c r="J53" s="239"/>
      <c r="K53" s="195" t="s">
        <v>111</v>
      </c>
      <c r="L53" s="195" t="s">
        <v>111</v>
      </c>
      <c r="M53" s="195" t="s">
        <v>111</v>
      </c>
      <c r="N53" s="195" t="s">
        <v>111</v>
      </c>
      <c r="O53" s="195" t="s">
        <v>111</v>
      </c>
      <c r="P53" s="195" t="s">
        <v>111</v>
      </c>
      <c r="Q53" s="195" t="s">
        <v>111</v>
      </c>
      <c r="R53" s="195" t="s">
        <v>111</v>
      </c>
      <c r="S53" s="195" t="s">
        <v>111</v>
      </c>
      <c r="T53" s="195"/>
    </row>
    <row r="54" spans="2:20" x14ac:dyDescent="0.25">
      <c r="B54" s="191"/>
      <c r="C54" s="192" t="s">
        <v>123</v>
      </c>
      <c r="D54" s="737"/>
      <c r="E54" s="240"/>
      <c r="F54" s="241"/>
      <c r="G54" s="236"/>
      <c r="H54" s="236"/>
      <c r="I54" s="236"/>
      <c r="J54" s="193"/>
      <c r="K54" s="194"/>
      <c r="L54" s="194"/>
      <c r="M54" s="194"/>
      <c r="N54" s="194"/>
      <c r="O54" s="194"/>
      <c r="P54" s="194"/>
      <c r="Q54" s="194"/>
      <c r="R54" s="194"/>
      <c r="S54" s="194"/>
      <c r="T54" s="195"/>
    </row>
    <row r="55" spans="2:20" x14ac:dyDescent="0.25">
      <c r="B55" s="191"/>
      <c r="C55" s="196" t="s">
        <v>124</v>
      </c>
      <c r="D55" s="738"/>
      <c r="E55" s="240"/>
      <c r="F55" s="241"/>
      <c r="G55" s="236"/>
      <c r="H55" s="236"/>
      <c r="I55" s="236"/>
      <c r="J55" s="193"/>
      <c r="K55" s="242">
        <f>SUM(L55:T55)</f>
        <v>40232337.152009189</v>
      </c>
      <c r="L55" s="733" t="s">
        <v>125</v>
      </c>
      <c r="M55" s="733" t="s">
        <v>125</v>
      </c>
      <c r="N55" s="733" t="s">
        <v>125</v>
      </c>
      <c r="O55" s="243">
        <f>'4. Billing Determinants'!F24</f>
        <v>24899003.538802147</v>
      </c>
      <c r="P55" s="243">
        <f>'4. Billing Determinants'!F25</f>
        <v>10406673.87563662</v>
      </c>
      <c r="Q55" s="243">
        <f>'4. Billing Determinants'!F26</f>
        <v>4600359.7375704199</v>
      </c>
      <c r="R55" s="243">
        <f>'4. Billing Determinants'!F29</f>
        <v>326300</v>
      </c>
      <c r="S55" s="733" t="s">
        <v>125</v>
      </c>
      <c r="T55" s="244">
        <v>0</v>
      </c>
    </row>
    <row r="56" spans="2:20" x14ac:dyDescent="0.25">
      <c r="B56" s="191"/>
      <c r="C56" s="196" t="s">
        <v>126</v>
      </c>
      <c r="D56" s="738"/>
      <c r="E56" s="240"/>
      <c r="F56" s="241"/>
      <c r="G56" s="236"/>
      <c r="H56" s="236"/>
      <c r="I56" s="236"/>
      <c r="J56" s="193"/>
      <c r="K56" s="242">
        <f>SUM(L56:T56)</f>
        <v>23377600152.744137</v>
      </c>
      <c r="L56" s="243">
        <f>'4. Billing Determinants'!L21</f>
        <v>4531218421.1652517</v>
      </c>
      <c r="M56" s="243">
        <f>'4. Billing Determinants'!L22</f>
        <v>297763684.68568611</v>
      </c>
      <c r="N56" s="243">
        <f>'4. Billing Determinants'!L23</f>
        <v>2299006607.8208437</v>
      </c>
      <c r="O56" s="243">
        <f>'4. Billing Determinants'!L24</f>
        <v>9608309248.76054</v>
      </c>
      <c r="P56" s="243">
        <f>'4. Billing Determinants'!L25</f>
        <v>4595015405.2415304</v>
      </c>
      <c r="Q56" s="243">
        <f>'4. Billing Determinants'!L26</f>
        <v>1889478427.10531</v>
      </c>
      <c r="R56" s="243">
        <f>'4. Billing Determinants'!L29</f>
        <v>116219745.62343398</v>
      </c>
      <c r="S56" s="243">
        <f>'4. Billing Determinants'!L28</f>
        <v>40588612.341543451</v>
      </c>
      <c r="T56" s="244">
        <v>0</v>
      </c>
    </row>
    <row r="57" spans="2:20" x14ac:dyDescent="0.25">
      <c r="B57" s="191"/>
      <c r="C57" s="196" t="s">
        <v>127</v>
      </c>
      <c r="D57" s="738"/>
      <c r="E57" s="240"/>
      <c r="F57" s="241"/>
      <c r="G57" s="236"/>
      <c r="H57" s="236"/>
      <c r="I57" s="236"/>
      <c r="J57" s="193"/>
      <c r="K57" s="242">
        <f>SUM(L57:T57)</f>
        <v>784280</v>
      </c>
      <c r="L57" s="243">
        <f>'4. Billing Determinants'!D21</f>
        <v>615118</v>
      </c>
      <c r="M57" s="243">
        <f>'4. Billing Determinants'!D22</f>
        <v>85852</v>
      </c>
      <c r="N57" s="243">
        <f>'4. Billing Determinants'!D23</f>
        <v>71599</v>
      </c>
      <c r="O57" s="243">
        <f>'4. Billing Determinants'!D24</f>
        <v>10417</v>
      </c>
      <c r="P57" s="243">
        <f>'4. Billing Determinants'!D25</f>
        <v>430</v>
      </c>
      <c r="Q57" s="243">
        <f>'4. Billing Determinants'!D26</f>
        <v>38</v>
      </c>
      <c r="R57" s="243">
        <f>'4. Billing Determinants'!D29</f>
        <v>1</v>
      </c>
      <c r="S57" s="243">
        <v>0</v>
      </c>
      <c r="T57" s="244">
        <f>'4. Billing Determinants'!D28</f>
        <v>825</v>
      </c>
    </row>
    <row r="58" spans="2:20" x14ac:dyDescent="0.25">
      <c r="B58" s="191"/>
      <c r="C58" s="235" t="s">
        <v>128</v>
      </c>
      <c r="D58" s="741"/>
      <c r="E58" s="240"/>
      <c r="F58" s="241"/>
      <c r="G58" s="236"/>
      <c r="H58" s="236"/>
      <c r="I58" s="236"/>
      <c r="J58" s="193"/>
      <c r="K58" s="245">
        <f>SUM(L58:T58)</f>
        <v>177454</v>
      </c>
      <c r="L58" s="246" t="s">
        <v>125</v>
      </c>
      <c r="M58" s="246" t="s">
        <v>125</v>
      </c>
      <c r="N58" s="246" t="s">
        <v>125</v>
      </c>
      <c r="O58" s="246" t="s">
        <v>125</v>
      </c>
      <c r="P58" s="246" t="s">
        <v>125</v>
      </c>
      <c r="Q58" s="246" t="s">
        <v>125</v>
      </c>
      <c r="R58" s="245">
        <v>165274</v>
      </c>
      <c r="S58" s="243">
        <v>12180</v>
      </c>
      <c r="T58" s="244">
        <v>0</v>
      </c>
    </row>
    <row r="59" spans="2:20" x14ac:dyDescent="0.25">
      <c r="B59" s="200"/>
      <c r="C59" s="247"/>
      <c r="D59" s="742"/>
      <c r="E59" s="248"/>
      <c r="F59" s="249"/>
      <c r="G59" s="250"/>
      <c r="H59" s="250"/>
      <c r="I59" s="250"/>
      <c r="J59" s="251"/>
      <c r="K59" s="252"/>
      <c r="L59" s="252"/>
      <c r="M59" s="252"/>
      <c r="N59" s="252"/>
      <c r="O59" s="252"/>
      <c r="P59" s="252"/>
      <c r="Q59" s="252"/>
      <c r="R59" s="253"/>
      <c r="S59" s="253"/>
      <c r="T59" s="254"/>
    </row>
    <row r="60" spans="2:20" ht="15.75" x14ac:dyDescent="0.25">
      <c r="C60" s="255"/>
      <c r="D60" s="255"/>
      <c r="E60" s="255"/>
      <c r="F60" s="255"/>
      <c r="G60" s="255"/>
      <c r="H60" s="255"/>
      <c r="I60" s="255"/>
      <c r="J60" s="255"/>
      <c r="K60" s="207"/>
      <c r="L60" s="256" t="s">
        <v>111</v>
      </c>
      <c r="M60" s="255"/>
      <c r="N60" s="255"/>
      <c r="O60" s="255"/>
      <c r="P60" s="255"/>
      <c r="Q60" s="255"/>
      <c r="R60" s="255"/>
      <c r="S60" s="255"/>
      <c r="T60" s="255"/>
    </row>
    <row r="61" spans="2:20" ht="20.25" x14ac:dyDescent="0.3">
      <c r="B61" s="749" t="s">
        <v>650</v>
      </c>
      <c r="C61" s="255"/>
      <c r="D61" s="255"/>
      <c r="E61" s="255"/>
      <c r="F61" s="255"/>
      <c r="G61" s="255"/>
      <c r="H61" s="255"/>
      <c r="I61" s="255"/>
      <c r="J61" s="255"/>
      <c r="K61" s="207"/>
      <c r="L61" s="256" t="s">
        <v>111</v>
      </c>
      <c r="M61" s="255" t="s">
        <v>111</v>
      </c>
      <c r="N61" s="255"/>
      <c r="O61" s="255"/>
      <c r="P61" s="255"/>
      <c r="Q61" s="255"/>
      <c r="R61" s="255"/>
      <c r="S61" s="255"/>
      <c r="T61" s="255"/>
    </row>
    <row r="62" spans="2:20" ht="86.25" customHeight="1" x14ac:dyDescent="0.25">
      <c r="B62" s="187"/>
      <c r="C62" s="748"/>
      <c r="D62" s="743" t="s">
        <v>3</v>
      </c>
      <c r="E62" s="190" t="s">
        <v>129</v>
      </c>
      <c r="F62" s="190" t="s">
        <v>130</v>
      </c>
      <c r="G62" s="190" t="s">
        <v>131</v>
      </c>
      <c r="H62" s="190" t="s">
        <v>92</v>
      </c>
      <c r="I62" s="190" t="s">
        <v>132</v>
      </c>
      <c r="J62" s="190" t="s">
        <v>133</v>
      </c>
      <c r="K62" s="190" t="s">
        <v>134</v>
      </c>
      <c r="L62" s="190" t="str">
        <f t="shared" ref="L62:T62" si="11">G3</f>
        <v>Residential</v>
      </c>
      <c r="M62" s="190" t="str">
        <f t="shared" si="11"/>
        <v>CS Muti-Units Residential</v>
      </c>
      <c r="N62" s="190" t="str">
        <f t="shared" si="11"/>
        <v xml:space="preserve">GS &lt; 50 kW </v>
      </c>
      <c r="O62" s="190" t="str">
        <f t="shared" si="11"/>
        <v xml:space="preserve">GS - 50 to 999 kW   </v>
      </c>
      <c r="P62" s="190" t="str">
        <f t="shared" si="11"/>
        <v>GS &gt; 1,000 to 4,999 kW</v>
      </c>
      <c r="Q62" s="190" t="str">
        <f t="shared" si="11"/>
        <v>Large User =&gt;5,000 kW</v>
      </c>
      <c r="R62" s="190" t="str">
        <f t="shared" si="11"/>
        <v>Street Lighting</v>
      </c>
      <c r="S62" s="190" t="str">
        <f t="shared" si="11"/>
        <v>USL (Connections)</v>
      </c>
      <c r="T62" s="190" t="str">
        <f t="shared" si="11"/>
        <v>USL (Customer)</v>
      </c>
    </row>
    <row r="63" spans="2:20" x14ac:dyDescent="0.25">
      <c r="B63" s="211"/>
      <c r="C63" s="257"/>
      <c r="D63" s="744"/>
      <c r="E63" s="258"/>
      <c r="F63" s="258"/>
      <c r="G63" s="258"/>
      <c r="H63" s="258"/>
      <c r="I63" s="259"/>
      <c r="J63" s="259"/>
      <c r="K63" s="260"/>
      <c r="L63" s="261"/>
      <c r="M63" s="261"/>
      <c r="N63" s="262"/>
      <c r="O63" s="261"/>
      <c r="P63" s="261"/>
      <c r="Q63" s="261"/>
      <c r="R63" s="261"/>
      <c r="S63" s="261"/>
      <c r="T63" s="261"/>
    </row>
    <row r="64" spans="2:20" x14ac:dyDescent="0.25">
      <c r="B64" s="195"/>
      <c r="C64" s="257"/>
      <c r="D64" s="744"/>
      <c r="E64" s="258"/>
      <c r="F64" s="258"/>
      <c r="G64" s="258"/>
      <c r="H64" s="258"/>
      <c r="I64" s="263"/>
      <c r="J64" s="263"/>
      <c r="K64" s="260"/>
      <c r="L64" s="261"/>
      <c r="M64" s="261"/>
      <c r="N64" s="261"/>
      <c r="O64" s="261"/>
      <c r="P64" s="261"/>
      <c r="Q64" s="261"/>
      <c r="R64" s="261"/>
      <c r="S64" s="261"/>
      <c r="T64" s="261"/>
    </row>
    <row r="65" spans="2:20" x14ac:dyDescent="0.25">
      <c r="B65" s="195">
        <v>1</v>
      </c>
      <c r="C65" s="264" t="s">
        <v>100</v>
      </c>
      <c r="D65" s="745">
        <v>1555</v>
      </c>
      <c r="E65" s="265" t="s">
        <v>135</v>
      </c>
      <c r="F65" s="266">
        <v>4</v>
      </c>
      <c r="G65" s="218">
        <f t="shared" ref="G65:G78" si="12">F27</f>
        <v>-1387243.8800000027</v>
      </c>
      <c r="H65" s="267" t="s">
        <v>100</v>
      </c>
      <c r="I65" s="268">
        <v>2021</v>
      </c>
      <c r="J65" s="268">
        <f t="shared" ref="J65:J66" si="13">+I65+F65-1</f>
        <v>2024</v>
      </c>
      <c r="K65" s="269" t="s">
        <v>136</v>
      </c>
      <c r="L65" s="270">
        <f t="shared" ref="L65:L78" si="14">IF($K65="Usage",ROUND((SUMIFS(G$27:G$45,$C$27:$C$45,$C65))/(L$56*$F65),5),ROUND(((SUMIFS(G$27:G$45,$C$27:$C$45,$C65))/(L$57*12*$F65)*($F65*12)/($F65*365))*30,2))</f>
        <v>-0.02</v>
      </c>
      <c r="M65" s="270">
        <f t="shared" ref="M65:M78" si="15">IF($K65="Usage",ROUND((SUMIFS(H$27:H$45,$C$27:$C$45,$C65))/(M$56*$F65),5),ROUND(((SUMIFS(H$27:H$45,$C$27:$C$45,$C65))/(M$57*12*$F65)*($F65*12)/($F65*365))*30,2))</f>
        <v>0</v>
      </c>
      <c r="N65" s="270">
        <f t="shared" ref="N65:N78" si="16">IF($K65="Customers",ROUND(((SUMIFS(I$27:I$45,$C$27:$C$45,$C65))/(N$57*12*$F65)*($F65*12)/($F65*365))*30,2),ROUND((SUMIFS(I$27:I$45,$C$27:$C$45,$C65))/(N$56*$F65),5))</f>
        <v>-0.13</v>
      </c>
      <c r="O65" s="270">
        <f t="shared" ref="O65:O78" si="17">IF($K65="Customers",ROUND(((SUMIFS(J$27:J$45,$C$27:$C$45,$C65))/(O$57*12*$F65)*($F65*12)/($F65*365))*30,2),ROUND(((SUMIFS(J$27:J$45,$C$27:$C$45,$C65))/(O$55*$F65)*($F65*12)/($F65*365))*30,4))</f>
        <v>-0.46</v>
      </c>
      <c r="P65" s="270">
        <f t="shared" ref="P65:P78" si="18">IF($K65="Customers",ROUND(((SUMIFS(K$27:K$45,$C$27:$C$45,$C65))/(P$57*12*$F65)*($F65*12)/($F65*365))*30,2),ROUND(((SUMIFS(K$27:K$45,$C$27:$C$45,$C65))/(P$55*$F65)*($F65*12)/($F65*365))*30,4))</f>
        <v>0</v>
      </c>
      <c r="Q65" s="270">
        <f t="shared" ref="Q65:Q78" si="19">IF($K65="Customers",ROUND(((SUMIFS(L$27:L$45,$C$27:$C$45,$C65))/(Q$57*12*$F65)*($F65*12)/($F65*365))*30,2),ROUND(((SUMIFS(L$27:L$45,$C$27:$C$45,$C65))/(Q$55*$F65)*($F65*12)/($F65*365))*30,4))</f>
        <v>0</v>
      </c>
      <c r="R65" s="270">
        <f t="shared" ref="R65:R78" si="20">IF($K65="Customers",ROUND(((SUMIFS(M$27:M$45,$C$27:$C$45,$C65))/(R$57*12*$F65)*($F65*12)/($F65*365))*30,2),ROUND(((SUMIFS(M$27:M$45,$C$27:$C$45,$C65))/(R$55*$F65)*($F65*12)/($F65*365))*30,4))</f>
        <v>0</v>
      </c>
      <c r="S65" s="270">
        <f t="shared" ref="S65:S78" si="21">IF($K65="Customers",0,ROUND((SUMIFS(N$27:N$45,$C$27:$C$45,$C65))/(S$56*$F65),5))</f>
        <v>0</v>
      </c>
      <c r="T65" s="270">
        <f>IFERROR(ROUND(O28/(#REF!/12*$G65),5),0)</f>
        <v>0</v>
      </c>
    </row>
    <row r="66" spans="2:20" x14ac:dyDescent="0.25">
      <c r="B66" s="195">
        <v>2</v>
      </c>
      <c r="C66" s="264" t="s">
        <v>137</v>
      </c>
      <c r="D66" s="745">
        <v>1508</v>
      </c>
      <c r="E66" s="265" t="s">
        <v>135</v>
      </c>
      <c r="F66" s="266">
        <v>4</v>
      </c>
      <c r="G66" s="218">
        <f t="shared" si="12"/>
        <v>-679825.007845663</v>
      </c>
      <c r="H66" s="267" t="s">
        <v>95</v>
      </c>
      <c r="I66" s="268">
        <v>2021</v>
      </c>
      <c r="J66" s="268">
        <f t="shared" si="13"/>
        <v>2024</v>
      </c>
      <c r="K66" s="269" t="s">
        <v>138</v>
      </c>
      <c r="L66" s="270">
        <f t="shared" si="14"/>
        <v>-0.01</v>
      </c>
      <c r="M66" s="270">
        <f t="shared" si="15"/>
        <v>-0.01</v>
      </c>
      <c r="N66" s="270">
        <f t="shared" si="16"/>
        <v>-2.0000000000000002E-5</v>
      </c>
      <c r="O66" s="751">
        <f t="shared" si="17"/>
        <v>-1.1999999999999999E-3</v>
      </c>
      <c r="P66" s="270">
        <f t="shared" si="18"/>
        <v>-5.9999999999999995E-4</v>
      </c>
      <c r="Q66" s="270">
        <f t="shared" si="19"/>
        <v>-5.0000000000000001E-4</v>
      </c>
      <c r="R66" s="270">
        <f t="shared" si="20"/>
        <v>-1.17E-2</v>
      </c>
      <c r="S66" s="270">
        <f t="shared" si="21"/>
        <v>-3.0000000000000001E-5</v>
      </c>
      <c r="T66" s="270">
        <f>IFERROR(ROUND(#REF!/(#REF!/12*$G66),5),0)</f>
        <v>0</v>
      </c>
    </row>
    <row r="67" spans="2:20" x14ac:dyDescent="0.25">
      <c r="B67" s="195">
        <v>3</v>
      </c>
      <c r="C67" s="264" t="s">
        <v>139</v>
      </c>
      <c r="D67" s="745">
        <v>1508</v>
      </c>
      <c r="E67" s="265" t="s">
        <v>135</v>
      </c>
      <c r="F67" s="266">
        <f>10/12</f>
        <v>0.83333333333333337</v>
      </c>
      <c r="G67" s="218">
        <f t="shared" si="12"/>
        <v>6441836.6367268842</v>
      </c>
      <c r="H67" s="267" t="s">
        <v>94</v>
      </c>
      <c r="I67" s="271">
        <v>2020</v>
      </c>
      <c r="J67" s="770">
        <f>ROUND(+I67+F67-1,0)</f>
        <v>2020</v>
      </c>
      <c r="K67" s="269" t="s">
        <v>138</v>
      </c>
      <c r="L67" s="270">
        <f t="shared" si="14"/>
        <v>0.41</v>
      </c>
      <c r="M67" s="270">
        <f t="shared" si="15"/>
        <v>0.27</v>
      </c>
      <c r="N67" s="270">
        <f t="shared" si="16"/>
        <v>4.8000000000000001E-4</v>
      </c>
      <c r="O67" s="751">
        <f t="shared" si="17"/>
        <v>8.2699999999999996E-2</v>
      </c>
      <c r="P67" s="270">
        <f t="shared" si="18"/>
        <v>6.2399999999999997E-2</v>
      </c>
      <c r="Q67" s="270">
        <f t="shared" si="19"/>
        <v>7.3599999999999999E-2</v>
      </c>
      <c r="R67" s="270">
        <f t="shared" si="20"/>
        <v>0.4632</v>
      </c>
      <c r="S67" s="270">
        <f t="shared" si="21"/>
        <v>9.7000000000000005E-4</v>
      </c>
      <c r="T67" s="270">
        <f>IFERROR(ROUND(O30/(T55/12*$G67),5),0)</f>
        <v>0</v>
      </c>
    </row>
    <row r="68" spans="2:20" x14ac:dyDescent="0.25">
      <c r="B68" s="195">
        <v>4</v>
      </c>
      <c r="C68" s="264" t="s">
        <v>140</v>
      </c>
      <c r="D68" s="745">
        <v>1575</v>
      </c>
      <c r="E68" s="265" t="s">
        <v>135</v>
      </c>
      <c r="F68" s="266">
        <f>10/12</f>
        <v>0.83333333333333337</v>
      </c>
      <c r="G68" s="218">
        <f t="shared" si="12"/>
        <v>-1558360.0199999996</v>
      </c>
      <c r="H68" s="267" t="s">
        <v>94</v>
      </c>
      <c r="I68" s="271">
        <v>2020</v>
      </c>
      <c r="J68" s="770">
        <f>ROUND(+I68+F68-1,0)</f>
        <v>2020</v>
      </c>
      <c r="K68" s="269" t="s">
        <v>138</v>
      </c>
      <c r="L68" s="270">
        <f t="shared" si="14"/>
        <v>-0.1</v>
      </c>
      <c r="M68" s="270">
        <f t="shared" si="15"/>
        <v>-7.0000000000000007E-2</v>
      </c>
      <c r="N68" s="270">
        <f t="shared" si="16"/>
        <v>-1.2E-4</v>
      </c>
      <c r="O68" s="751">
        <f t="shared" si="17"/>
        <v>-0.02</v>
      </c>
      <c r="P68" s="270">
        <f t="shared" si="18"/>
        <v>-1.5100000000000001E-2</v>
      </c>
      <c r="Q68" s="270">
        <f t="shared" si="19"/>
        <v>-1.78E-2</v>
      </c>
      <c r="R68" s="270">
        <f t="shared" si="20"/>
        <v>-0.112</v>
      </c>
      <c r="S68" s="270">
        <f t="shared" si="21"/>
        <v>-2.4000000000000001E-4</v>
      </c>
      <c r="T68" s="270">
        <f>IFERROR(ROUND(#REF!/(T56/12*$G68),5),0)</f>
        <v>0</v>
      </c>
    </row>
    <row r="69" spans="2:20" x14ac:dyDescent="0.25">
      <c r="B69" s="195">
        <v>5</v>
      </c>
      <c r="C69" s="216" t="s">
        <v>141</v>
      </c>
      <c r="D69" s="745">
        <v>1508</v>
      </c>
      <c r="E69" s="265" t="s">
        <v>135</v>
      </c>
      <c r="F69" s="266">
        <v>2</v>
      </c>
      <c r="G69" s="218">
        <f t="shared" si="12"/>
        <v>-74846308.552533031</v>
      </c>
      <c r="H69" s="267" t="s">
        <v>94</v>
      </c>
      <c r="I69" s="272">
        <v>2023</v>
      </c>
      <c r="J69" s="770">
        <f t="shared" ref="J69:J81" si="22">ROUND(+I69+F69-1,0)</f>
        <v>2024</v>
      </c>
      <c r="K69" s="269" t="s">
        <v>138</v>
      </c>
      <c r="L69" s="270">
        <f t="shared" si="14"/>
        <v>-1.98</v>
      </c>
      <c r="M69" s="270">
        <f t="shared" si="15"/>
        <v>-1.33</v>
      </c>
      <c r="N69" s="270">
        <f t="shared" si="16"/>
        <v>-2.3E-3</v>
      </c>
      <c r="O69" s="751">
        <f t="shared" si="17"/>
        <v>-0.40050000000000002</v>
      </c>
      <c r="P69" s="270">
        <f t="shared" si="18"/>
        <v>-0.3019</v>
      </c>
      <c r="Q69" s="270">
        <f t="shared" si="19"/>
        <v>-0.35620000000000002</v>
      </c>
      <c r="R69" s="270">
        <f t="shared" si="20"/>
        <v>-2.2423000000000002</v>
      </c>
      <c r="S69" s="270">
        <f t="shared" si="21"/>
        <v>-4.7000000000000002E-3</v>
      </c>
      <c r="T69" s="270">
        <f>IFERROR(ROUND(#REF!/(T59/12*$G69),5),0)</f>
        <v>0</v>
      </c>
    </row>
    <row r="70" spans="2:20" x14ac:dyDescent="0.25">
      <c r="B70" s="195">
        <v>6</v>
      </c>
      <c r="C70" s="216" t="s">
        <v>142</v>
      </c>
      <c r="D70" s="745">
        <v>1508</v>
      </c>
      <c r="E70" s="265" t="s">
        <v>135</v>
      </c>
      <c r="F70" s="266">
        <f>(10/12+1+1)</f>
        <v>2.8333333333333335</v>
      </c>
      <c r="G70" s="218">
        <f t="shared" si="12"/>
        <v>11425564.473374521</v>
      </c>
      <c r="H70" s="267" t="s">
        <v>102</v>
      </c>
      <c r="I70" s="272">
        <v>2020</v>
      </c>
      <c r="J70" s="770">
        <f t="shared" si="22"/>
        <v>2022</v>
      </c>
      <c r="K70" s="269" t="s">
        <v>138</v>
      </c>
      <c r="L70" s="270">
        <f t="shared" si="14"/>
        <v>0.48</v>
      </c>
      <c r="M70" s="270">
        <f t="shared" si="15"/>
        <v>0</v>
      </c>
      <c r="N70" s="270">
        <f t="shared" si="16"/>
        <v>1.8000000000000001E-4</v>
      </c>
      <c r="O70" s="751">
        <f t="shared" si="17"/>
        <v>0</v>
      </c>
      <c r="P70" s="270">
        <f t="shared" si="18"/>
        <v>0</v>
      </c>
      <c r="Q70" s="270">
        <f t="shared" si="19"/>
        <v>0</v>
      </c>
      <c r="R70" s="270">
        <f t="shared" si="20"/>
        <v>0</v>
      </c>
      <c r="S70" s="270">
        <f t="shared" si="21"/>
        <v>0</v>
      </c>
      <c r="T70" s="270">
        <f>IFERROR(ROUND(#REF!/(#REF!/12*$G70),5),0)</f>
        <v>0</v>
      </c>
    </row>
    <row r="71" spans="2:20" x14ac:dyDescent="0.25">
      <c r="B71" s="195">
        <v>7</v>
      </c>
      <c r="C71" s="216" t="s">
        <v>143</v>
      </c>
      <c r="D71" s="745">
        <v>1508</v>
      </c>
      <c r="E71" s="265" t="s">
        <v>135</v>
      </c>
      <c r="F71" s="266">
        <f>10/12</f>
        <v>0.83333333333333337</v>
      </c>
      <c r="G71" s="218">
        <f t="shared" si="12"/>
        <v>-3171983.6786156096</v>
      </c>
      <c r="H71" s="267" t="s">
        <v>94</v>
      </c>
      <c r="I71" s="272">
        <v>2020</v>
      </c>
      <c r="J71" s="770">
        <f t="shared" si="22"/>
        <v>2020</v>
      </c>
      <c r="K71" s="273" t="s">
        <v>138</v>
      </c>
      <c r="L71" s="270">
        <f t="shared" si="14"/>
        <v>-0.2</v>
      </c>
      <c r="M71" s="270">
        <f t="shared" si="15"/>
        <v>-0.14000000000000001</v>
      </c>
      <c r="N71" s="270">
        <f t="shared" si="16"/>
        <v>-2.3000000000000001E-4</v>
      </c>
      <c r="O71" s="751">
        <f t="shared" si="17"/>
        <v>-4.07E-2</v>
      </c>
      <c r="P71" s="270">
        <f t="shared" si="18"/>
        <v>-3.0700000000000002E-2</v>
      </c>
      <c r="Q71" s="270">
        <f t="shared" si="19"/>
        <v>-3.6200000000000003E-2</v>
      </c>
      <c r="R71" s="270">
        <f t="shared" si="20"/>
        <v>-0.2281</v>
      </c>
      <c r="S71" s="270">
        <f t="shared" si="21"/>
        <v>-4.8000000000000001E-4</v>
      </c>
      <c r="T71" s="270">
        <f>IFERROR(ROUND(O34/(T62/12*$G71),5),0)</f>
        <v>0</v>
      </c>
    </row>
    <row r="72" spans="2:20" x14ac:dyDescent="0.25">
      <c r="B72" s="195">
        <v>8</v>
      </c>
      <c r="C72" s="216" t="s">
        <v>144</v>
      </c>
      <c r="D72" s="745">
        <v>1508</v>
      </c>
      <c r="E72" s="265" t="s">
        <v>135</v>
      </c>
      <c r="F72" s="266">
        <f>10/12</f>
        <v>0.83333333333333337</v>
      </c>
      <c r="G72" s="218">
        <f t="shared" si="12"/>
        <v>7116182.8362461179</v>
      </c>
      <c r="H72" s="267" t="s">
        <v>94</v>
      </c>
      <c r="I72" s="272">
        <v>2020</v>
      </c>
      <c r="J72" s="770">
        <f t="shared" si="22"/>
        <v>2020</v>
      </c>
      <c r="K72" s="273" t="s">
        <v>138</v>
      </c>
      <c r="L72" s="270">
        <f t="shared" si="14"/>
        <v>0.45</v>
      </c>
      <c r="M72" s="270">
        <f t="shared" si="15"/>
        <v>0.3</v>
      </c>
      <c r="N72" s="270">
        <f t="shared" si="16"/>
        <v>5.2999999999999998E-4</v>
      </c>
      <c r="O72" s="751">
        <f t="shared" si="17"/>
        <v>9.1399999999999995E-2</v>
      </c>
      <c r="P72" s="270">
        <f t="shared" si="18"/>
        <v>6.8900000000000003E-2</v>
      </c>
      <c r="Q72" s="270">
        <f t="shared" si="19"/>
        <v>8.1299999999999997E-2</v>
      </c>
      <c r="R72" s="270">
        <f t="shared" si="20"/>
        <v>0.51170000000000004</v>
      </c>
      <c r="S72" s="270">
        <f t="shared" si="21"/>
        <v>1.07E-3</v>
      </c>
      <c r="T72" s="270">
        <f>IFERROR(ROUND(O35/(T63/12*$G72),5),0)</f>
        <v>0</v>
      </c>
    </row>
    <row r="73" spans="2:20" x14ac:dyDescent="0.25">
      <c r="B73" s="195">
        <v>9</v>
      </c>
      <c r="C73" s="216" t="s">
        <v>145</v>
      </c>
      <c r="D73" s="745">
        <v>1508</v>
      </c>
      <c r="E73" s="265" t="s">
        <v>135</v>
      </c>
      <c r="F73" s="266">
        <v>1</v>
      </c>
      <c r="G73" s="218">
        <f t="shared" si="12"/>
        <v>-34620883.260845304</v>
      </c>
      <c r="H73" s="267" t="s">
        <v>94</v>
      </c>
      <c r="I73" s="272">
        <v>2022</v>
      </c>
      <c r="J73" s="770">
        <f t="shared" si="22"/>
        <v>2022</v>
      </c>
      <c r="K73" s="273" t="s">
        <v>138</v>
      </c>
      <c r="L73" s="270">
        <f t="shared" si="14"/>
        <v>-1.84</v>
      </c>
      <c r="M73" s="270">
        <f t="shared" si="15"/>
        <v>-1.23</v>
      </c>
      <c r="N73" s="270">
        <f t="shared" si="16"/>
        <v>-2.1299999999999999E-3</v>
      </c>
      <c r="O73" s="751">
        <f t="shared" si="17"/>
        <v>-0.3705</v>
      </c>
      <c r="P73" s="270">
        <f t="shared" si="18"/>
        <v>-0.27929999999999999</v>
      </c>
      <c r="Q73" s="270">
        <f t="shared" si="19"/>
        <v>-0.32950000000000002</v>
      </c>
      <c r="R73" s="270">
        <f t="shared" si="20"/>
        <v>-2.0743999999999998</v>
      </c>
      <c r="S73" s="270">
        <f t="shared" si="21"/>
        <v>-4.3499999999999997E-3</v>
      </c>
      <c r="T73" s="270">
        <f>IFERROR(ROUND(#REF!/(T64/12*$G73),5),0)</f>
        <v>0</v>
      </c>
    </row>
    <row r="74" spans="2:20" x14ac:dyDescent="0.25">
      <c r="B74" s="195">
        <v>10</v>
      </c>
      <c r="C74" s="216" t="s">
        <v>146</v>
      </c>
      <c r="D74" s="745"/>
      <c r="E74" s="265" t="s">
        <v>135</v>
      </c>
      <c r="F74" s="266">
        <f>10/12+1</f>
        <v>1.8333333333333335</v>
      </c>
      <c r="G74" s="218">
        <f t="shared" si="12"/>
        <v>-11811234.167858953</v>
      </c>
      <c r="H74" s="267" t="s">
        <v>94</v>
      </c>
      <c r="I74" s="272">
        <v>2020</v>
      </c>
      <c r="J74" s="770">
        <f t="shared" si="22"/>
        <v>2021</v>
      </c>
      <c r="K74" s="273" t="s">
        <v>138</v>
      </c>
      <c r="L74" s="270">
        <f t="shared" si="14"/>
        <v>-0.34</v>
      </c>
      <c r="M74" s="270">
        <f t="shared" si="15"/>
        <v>-0.23</v>
      </c>
      <c r="N74" s="270">
        <f t="shared" si="16"/>
        <v>-4.0000000000000002E-4</v>
      </c>
      <c r="O74" s="751">
        <f t="shared" si="17"/>
        <v>-6.9000000000000006E-2</v>
      </c>
      <c r="P74" s="270">
        <f t="shared" si="18"/>
        <v>-5.1999999999999998E-2</v>
      </c>
      <c r="Q74" s="270">
        <f t="shared" si="19"/>
        <v>-6.13E-2</v>
      </c>
      <c r="R74" s="270">
        <f t="shared" si="20"/>
        <v>-0.38600000000000001</v>
      </c>
      <c r="S74" s="270">
        <f t="shared" si="21"/>
        <v>-8.0999999999999996E-4</v>
      </c>
      <c r="T74" s="270">
        <f>IFERROR(ROUND(O37/(#REF!/12*$G74),5),0)</f>
        <v>0</v>
      </c>
    </row>
    <row r="75" spans="2:20" x14ac:dyDescent="0.25">
      <c r="B75" s="195">
        <v>11</v>
      </c>
      <c r="C75" s="216" t="s">
        <v>147</v>
      </c>
      <c r="D75" s="745">
        <v>1508</v>
      </c>
      <c r="E75" s="265" t="s">
        <v>135</v>
      </c>
      <c r="F75" s="266">
        <f>10/12+1</f>
        <v>1.8333333333333335</v>
      </c>
      <c r="G75" s="218">
        <f t="shared" si="12"/>
        <v>-73723293.195324883</v>
      </c>
      <c r="H75" s="267" t="s">
        <v>94</v>
      </c>
      <c r="I75" s="272">
        <v>2020</v>
      </c>
      <c r="J75" s="770">
        <f t="shared" si="22"/>
        <v>2021</v>
      </c>
      <c r="K75" s="273" t="s">
        <v>138</v>
      </c>
      <c r="L75" s="270">
        <f t="shared" si="14"/>
        <v>-2.13</v>
      </c>
      <c r="M75" s="270">
        <f t="shared" si="15"/>
        <v>-1.43</v>
      </c>
      <c r="N75" s="270">
        <f t="shared" si="16"/>
        <v>-2.48E-3</v>
      </c>
      <c r="O75" s="751">
        <f t="shared" si="17"/>
        <v>-0.4304</v>
      </c>
      <c r="P75" s="270">
        <f t="shared" si="18"/>
        <v>-0.32440000000000002</v>
      </c>
      <c r="Q75" s="270">
        <f t="shared" si="19"/>
        <v>-0.38269999999999998</v>
      </c>
      <c r="R75" s="270">
        <f t="shared" si="20"/>
        <v>-2.4094000000000002</v>
      </c>
      <c r="S75" s="270">
        <f t="shared" si="21"/>
        <v>-5.0499999999999998E-3</v>
      </c>
      <c r="T75" s="270">
        <f>IFERROR(ROUND(#REF!/(#REF!/12*$G75),5),0)</f>
        <v>0</v>
      </c>
    </row>
    <row r="76" spans="2:20" x14ac:dyDescent="0.25">
      <c r="B76" s="195">
        <v>12</v>
      </c>
      <c r="C76" s="216" t="s">
        <v>148</v>
      </c>
      <c r="D76" s="745"/>
      <c r="E76" s="265" t="s">
        <v>135</v>
      </c>
      <c r="F76" s="266">
        <v>4</v>
      </c>
      <c r="G76" s="218">
        <f t="shared" si="12"/>
        <v>-10859400.217298081</v>
      </c>
      <c r="H76" s="769" t="s">
        <v>103</v>
      </c>
      <c r="I76" s="272">
        <v>2021</v>
      </c>
      <c r="J76" s="770">
        <f t="shared" si="22"/>
        <v>2024</v>
      </c>
      <c r="K76" s="273" t="s">
        <v>138</v>
      </c>
      <c r="L76" s="270">
        <f t="shared" si="14"/>
        <v>0</v>
      </c>
      <c r="M76" s="270">
        <f t="shared" si="15"/>
        <v>0</v>
      </c>
      <c r="N76" s="270">
        <f t="shared" si="16"/>
        <v>0</v>
      </c>
      <c r="O76" s="751">
        <f t="shared" si="17"/>
        <v>-6.8400000000000002E-2</v>
      </c>
      <c r="P76" s="270">
        <f t="shared" si="18"/>
        <v>-5.16E-2</v>
      </c>
      <c r="Q76" s="270">
        <f t="shared" si="19"/>
        <v>-6.0900000000000003E-2</v>
      </c>
      <c r="R76" s="270">
        <f t="shared" si="20"/>
        <v>-0.3831</v>
      </c>
      <c r="S76" s="270">
        <f t="shared" si="21"/>
        <v>-8.0000000000000004E-4</v>
      </c>
      <c r="T76" s="270">
        <f>IFERROR(ROUND(O39/(#REF!/12*$G76),5),0)</f>
        <v>0</v>
      </c>
    </row>
    <row r="77" spans="2:20" x14ac:dyDescent="0.25">
      <c r="B77" s="195">
        <v>13</v>
      </c>
      <c r="C77" s="216" t="s">
        <v>740</v>
      </c>
      <c r="D77" s="745"/>
      <c r="E77" s="265" t="s">
        <v>135</v>
      </c>
      <c r="F77" s="266">
        <v>4</v>
      </c>
      <c r="G77" s="218">
        <f t="shared" si="12"/>
        <v>-3433892.8663666663</v>
      </c>
      <c r="H77" s="769" t="s">
        <v>104</v>
      </c>
      <c r="I77" s="272">
        <v>2021</v>
      </c>
      <c r="J77" s="770">
        <f t="shared" si="22"/>
        <v>2024</v>
      </c>
      <c r="K77" s="273" t="s">
        <v>138</v>
      </c>
      <c r="L77" s="270">
        <f t="shared" si="14"/>
        <v>-0.1</v>
      </c>
      <c r="M77" s="270">
        <f t="shared" si="15"/>
        <v>0</v>
      </c>
      <c r="N77" s="270">
        <f t="shared" si="16"/>
        <v>-6.0000000000000002E-5</v>
      </c>
      <c r="O77" s="751">
        <f t="shared" si="17"/>
        <v>-5.0000000000000001E-4</v>
      </c>
      <c r="P77" s="270">
        <f t="shared" si="18"/>
        <v>0</v>
      </c>
      <c r="Q77" s="270">
        <f t="shared" si="19"/>
        <v>0</v>
      </c>
      <c r="R77" s="270">
        <f t="shared" si="20"/>
        <v>0</v>
      </c>
      <c r="S77" s="270">
        <f t="shared" si="21"/>
        <v>0</v>
      </c>
      <c r="T77" s="270">
        <f>IFERROR(ROUND(#REF!/(T65/12*$G77),5),0)</f>
        <v>0</v>
      </c>
    </row>
    <row r="78" spans="2:20" x14ac:dyDescent="0.25">
      <c r="B78" s="195">
        <v>14</v>
      </c>
      <c r="C78" s="216" t="s">
        <v>736</v>
      </c>
      <c r="D78" s="745">
        <v>1592</v>
      </c>
      <c r="E78" s="265" t="s">
        <v>135</v>
      </c>
      <c r="F78" s="266">
        <v>2</v>
      </c>
      <c r="G78" s="218">
        <f t="shared" si="12"/>
        <v>-8840125.0215249993</v>
      </c>
      <c r="H78" s="769" t="s">
        <v>94</v>
      </c>
      <c r="I78" s="272">
        <v>2023</v>
      </c>
      <c r="J78" s="770">
        <f t="shared" si="22"/>
        <v>2024</v>
      </c>
      <c r="K78" s="273" t="s">
        <v>138</v>
      </c>
      <c r="L78" s="270">
        <f t="shared" si="14"/>
        <v>-0.23</v>
      </c>
      <c r="M78" s="270">
        <f t="shared" si="15"/>
        <v>-0.16</v>
      </c>
      <c r="N78" s="270">
        <f t="shared" si="16"/>
        <v>-2.7E-4</v>
      </c>
      <c r="O78" s="751">
        <f t="shared" si="17"/>
        <v>-4.7300000000000002E-2</v>
      </c>
      <c r="P78" s="270">
        <f t="shared" si="18"/>
        <v>-3.5700000000000003E-2</v>
      </c>
      <c r="Q78" s="270">
        <f t="shared" si="19"/>
        <v>-4.2099999999999999E-2</v>
      </c>
      <c r="R78" s="270">
        <f t="shared" si="20"/>
        <v>-0.26479999999999998</v>
      </c>
      <c r="S78" s="270">
        <f t="shared" si="21"/>
        <v>-5.5999999999999995E-4</v>
      </c>
      <c r="T78" s="270">
        <f>IFERROR(ROUND(#REF!/(T66/12*$G78),5),0)</f>
        <v>0</v>
      </c>
    </row>
    <row r="79" spans="2:20" x14ac:dyDescent="0.25">
      <c r="B79" s="195">
        <v>15</v>
      </c>
      <c r="C79" s="776" t="s">
        <v>737</v>
      </c>
      <c r="D79" s="777">
        <v>1595</v>
      </c>
      <c r="E79" s="265" t="s">
        <v>135</v>
      </c>
      <c r="F79" s="266">
        <f>10/12+1</f>
        <v>1.8333333333333335</v>
      </c>
      <c r="G79" s="218">
        <f>F41</f>
        <v>-3785814.3164833235</v>
      </c>
      <c r="H79" s="769"/>
      <c r="I79" s="272">
        <v>2020</v>
      </c>
      <c r="J79" s="770">
        <f t="shared" si="22"/>
        <v>2021</v>
      </c>
      <c r="K79" s="273" t="s">
        <v>136</v>
      </c>
      <c r="L79" s="270">
        <f>IF($K79="Usage",ROUND((SUMIFS(G$27:G$45,$C$27:$C$45,$C79))/(L$56*$F79),5),ROUND(((SUMIFS(G$27:G$45,$C$27:$C$45,$C79))/(L$57*12*$F79)*($F79*12)/($F79*365))*30,2))</f>
        <v>-0.26</v>
      </c>
      <c r="M79" s="270">
        <f t="shared" ref="M79:M81" si="23">IF($K79="Usage",ROUND((SUMIFS(H$27:H$45,$C$27:$C$45,$C79))/(M$56*$F79),5),ROUND(((SUMIFS(H$27:H$45,$C$27:$C$45,$C79))/(M$57*12*$F79)*($F79*12)/($F79*365))*30,2))</f>
        <v>-0.15</v>
      </c>
      <c r="N79" s="270">
        <f t="shared" ref="N79:N81" si="24">IF($K79="Customers",ROUND(((SUMIFS(I$27:I$45,$C$27:$C$45,$C79))/(N$57*12*$F79)*($F79*12)/($F79*365))*30,2),ROUND((SUMIFS(I$27:I$45,$C$27:$C$45,$C79))/(N$56*$F79),5))</f>
        <v>0.11</v>
      </c>
      <c r="O79" s="270">
        <f t="shared" ref="O79:Q81" si="25">IF($K79="Customers",ROUND(((SUMIFS(J$27:J$45,$C$27:$C$45,$C79))/(O$57*12*$F79)*($F79*12)/($F79*365))*30,2),ROUND(((SUMIFS(J$27:J$45,$C$27:$C$45,$C79))/(O$55*$F79)*($F79*12)/($F79*365))*30,4))</f>
        <v>-0.21</v>
      </c>
      <c r="P79" s="270">
        <f t="shared" si="25"/>
        <v>-5.17</v>
      </c>
      <c r="Q79" s="270">
        <f>IF($K79="Customers",ROUND(((SUMIFS(L$27:L$45,$C$27:$C$45,$C79))/(Q$57*12*$F79)*($F79*12)/($F79*365))*30,2),ROUND(((SUMIFS(L$27:L$45,$C$27:$C$45,$C79))/(Q$55*$F79)*($F79*12)/($F79*365))*30,4))</f>
        <v>-21.77</v>
      </c>
      <c r="R79" s="270">
        <f>IF($K79="Customers",ROUND(((SUMIFS(M$27:M$45,$C$27:$C$45,$C79))/(R$57*12*$F79)*($F79*12)/($F79*365))*30,2),ROUND(((SUMIFS(M$27:M$45,$C$27:$C$45,$C79))/(R$55*$F79)*($F79*12)/($F79*365))*30,4))</f>
        <v>0</v>
      </c>
      <c r="S79" s="270">
        <f>IF($K79="Customers",ROUND(((SUMIFS(N$27:N$45,$C$27:$C$45,$C79))/(S$58*12*$F79)*($F79*12)/($F79*365))*30,2),ROUND((SUMIFS(N$27:N$45,$C$27:$C$45,$C79))/(S$56*$F79),5))</f>
        <v>0</v>
      </c>
      <c r="T79" s="767">
        <f>IF($K79="Customers",ROUND(((SUMIFS(O$27:O$45,$C$27:$C$45,$C79))/(T$57*12*$F79)*($F79*12)/($F79*365))*30,2),ROUND((SUMIFS(O$27:O$45,$C$27:$C$45,$C79))/(S$56*$F79),5))</f>
        <v>-0.1</v>
      </c>
    </row>
    <row r="80" spans="2:20" x14ac:dyDescent="0.25">
      <c r="B80" s="195">
        <v>16</v>
      </c>
      <c r="C80" s="776" t="s">
        <v>738</v>
      </c>
      <c r="D80" s="777">
        <v>1595</v>
      </c>
      <c r="E80" s="265" t="s">
        <v>135</v>
      </c>
      <c r="F80" s="266">
        <f>10/12+1</f>
        <v>1.8333333333333335</v>
      </c>
      <c r="G80" s="218">
        <f>F42</f>
        <v>-19197.215000000011</v>
      </c>
      <c r="H80" s="769"/>
      <c r="I80" s="272">
        <v>2020</v>
      </c>
      <c r="J80" s="770">
        <f t="shared" si="22"/>
        <v>2021</v>
      </c>
      <c r="K80" s="273" t="s">
        <v>136</v>
      </c>
      <c r="L80" s="270">
        <f t="shared" ref="L80:L81" si="26">IF($K80="Usage",ROUND((SUMIFS(G$27:G$45,$C$27:$C$45,$C80))/(L$56*$F80),5),ROUND(((SUMIFS(G$27:G$45,$C$27:$C$45,$C80))/(L$57*12*$F80)*($F80*12)/($F80*365))*30,2))</f>
        <v>0</v>
      </c>
      <c r="M80" s="270">
        <f t="shared" si="23"/>
        <v>0</v>
      </c>
      <c r="N80" s="270">
        <f t="shared" si="24"/>
        <v>0</v>
      </c>
      <c r="O80" s="751">
        <f t="shared" si="25"/>
        <v>0</v>
      </c>
      <c r="P80" s="270">
        <f t="shared" si="25"/>
        <v>0</v>
      </c>
      <c r="Q80" s="270">
        <f t="shared" si="25"/>
        <v>0</v>
      </c>
      <c r="R80" s="779">
        <f>IF($K80="Customers",ROUND(((SUMIFS(M$27:M$45,$C$27:$C$45,$C80))/(R$58*12*$F80)*($F80*12)/($F80*365))*30,2),ROUND(((SUMIFS(M$27:M$45,$C$27:$C$45,$C80))/(R$55*$F80)*($F80*12)/($F80*365))*30,4))</f>
        <v>0</v>
      </c>
      <c r="S80" s="270">
        <f>IF($K80="Customers",ROUND(((SUMIFS(N$27:N$45,$C$27:$C$45,$C80))/(S$58*12*$F80)*($F80*12)/($F80*365))*30,2),ROUND((SUMIFS(N$27:N$45,$C$27:$C$45,$C80))/(S$56*$F80),5))</f>
        <v>-0.01</v>
      </c>
      <c r="T80" s="767"/>
    </row>
    <row r="81" spans="2:20" x14ac:dyDescent="0.25">
      <c r="B81" s="195">
        <v>17</v>
      </c>
      <c r="C81" s="776" t="s">
        <v>739</v>
      </c>
      <c r="D81" s="777">
        <v>1595</v>
      </c>
      <c r="E81" s="265" t="s">
        <v>135</v>
      </c>
      <c r="F81" s="266">
        <f>10/12+1</f>
        <v>1.8333333333333335</v>
      </c>
      <c r="G81" s="218">
        <f>F43</f>
        <v>-169911.9800199999</v>
      </c>
      <c r="H81" s="267"/>
      <c r="I81" s="272">
        <v>2020</v>
      </c>
      <c r="J81" s="770">
        <f t="shared" si="22"/>
        <v>2021</v>
      </c>
      <c r="K81" s="273" t="s">
        <v>741</v>
      </c>
      <c r="L81" s="270">
        <f t="shared" si="26"/>
        <v>0</v>
      </c>
      <c r="M81" s="270">
        <f t="shared" si="23"/>
        <v>0</v>
      </c>
      <c r="N81" s="270">
        <f t="shared" si="24"/>
        <v>1E-4</v>
      </c>
      <c r="O81" s="751">
        <f t="shared" si="25"/>
        <v>-1.8800000000000001E-2</v>
      </c>
      <c r="P81" s="270">
        <f t="shared" si="25"/>
        <v>1.2500000000000001E-2</v>
      </c>
      <c r="Q81" s="270">
        <f>IF($K81="Customers",ROUND(((SUMIFS(L$27:L$45,$C$27:$C$45,$C81))/(Q$57*12*$F81)*($F81*12)/($F81*365))*30,2),ROUND(((SUMIFS(L$27:L$45,$C$27:$C$45,$C81))/(Q$55*$F81)*($F81*12)/($F81*365))*30,4))</f>
        <v>1.9599999999999999E-2</v>
      </c>
      <c r="R81" s="270">
        <f>IF($K81="Customers",ROUND(((SUMIFS(M$27:M$45,$C$27:$C$45,$C81))/(R$57*12*$F81)*($F81*12)/($F81*365))*30,2),ROUND(((SUMIFS(M$27:M$45,$C$27:$C$45,$C81))/(R$55*$F81)*($F81*12)/($F81*365))*30,4))</f>
        <v>-8.77E-2</v>
      </c>
      <c r="S81" s="270">
        <f>IF($K81="Customers",ROUND(((SUMIFS(N$27:N$45,$C$27:$C$45,$C81))/(S$58*12*$F81)*($F81*12)/($F81*365))*30,2),ROUND((SUMIFS(N$27:N$45,$C$27:$C$45,$C81))/(S$56*$F81),5))</f>
        <v>-1.2099999999999999E-3</v>
      </c>
      <c r="T81" s="767">
        <f>IF($K81="Customers",ROUND(((SUMIFS(O$27:O$45,$C$27:$C$45,$C81))/(T$57*12*$F81)*($F81*12)/($F81*365))*30,2),ROUND((SUMIFS(O$27:O$45,$C$27:$C$45,$C81))/(S$56*$F81),5))</f>
        <v>0</v>
      </c>
    </row>
    <row r="82" spans="2:20" x14ac:dyDescent="0.25">
      <c r="B82" s="274"/>
      <c r="C82" s="275"/>
      <c r="D82" s="746"/>
      <c r="E82" s="274"/>
      <c r="F82" s="274"/>
      <c r="G82" s="274"/>
      <c r="H82" s="274"/>
      <c r="I82" s="276"/>
      <c r="J82" s="276"/>
      <c r="K82" s="277"/>
      <c r="L82" s="278"/>
      <c r="M82" s="278"/>
      <c r="N82" s="278"/>
      <c r="O82" s="278"/>
      <c r="P82" s="278"/>
      <c r="Q82" s="278"/>
      <c r="R82" s="278"/>
      <c r="S82" s="278"/>
      <c r="T82" s="278"/>
    </row>
    <row r="83" spans="2:20" x14ac:dyDescent="0.25">
      <c r="B83" s="279"/>
      <c r="C83" s="280"/>
      <c r="D83" s="226"/>
      <c r="E83" s="279"/>
      <c r="F83" s="279"/>
      <c r="G83" s="768">
        <f>SUM(G65:G82)-SUM(F27:F43)</f>
        <v>0</v>
      </c>
      <c r="H83" s="279"/>
      <c r="I83" s="281"/>
      <c r="J83" s="281"/>
      <c r="K83" s="734"/>
      <c r="L83" s="282"/>
      <c r="M83" s="282"/>
      <c r="N83" s="282"/>
      <c r="O83" s="282"/>
      <c r="P83" s="282"/>
      <c r="Q83" s="282"/>
      <c r="R83" s="282"/>
      <c r="S83" s="282"/>
      <c r="T83" s="282"/>
    </row>
    <row r="84" spans="2:20" x14ac:dyDescent="0.25">
      <c r="B84" s="185" t="s">
        <v>149</v>
      </c>
      <c r="L84" s="735"/>
      <c r="M84" s="735"/>
      <c r="N84" s="735"/>
      <c r="O84" s="735"/>
      <c r="P84" s="735"/>
      <c r="Q84" s="735"/>
      <c r="R84" s="735">
        <f>M42</f>
        <v>-16517.615000000013</v>
      </c>
      <c r="S84" s="735"/>
    </row>
    <row r="85" spans="2:20" x14ac:dyDescent="0.25">
      <c r="B85" s="185" t="s">
        <v>150</v>
      </c>
      <c r="R85" s="778">
        <f>R84/R58</f>
        <v>-9.9940795285404921E-2</v>
      </c>
    </row>
  </sheetData>
  <mergeCells count="1">
    <mergeCell ref="B47:O49"/>
  </mergeCells>
  <conditionalFormatting sqref="L65:M77">
    <cfRule type="expression" dxfId="5" priority="7">
      <formula>$K65="usage"</formula>
    </cfRule>
  </conditionalFormatting>
  <conditionalFormatting sqref="N63:T64 S65:T67 S68:S70 N65:R70 N82:T83 N71:S77 T68:T77">
    <cfRule type="expression" dxfId="4" priority="8">
      <formula>$K63&lt;&gt;"Customers"</formula>
    </cfRule>
  </conditionalFormatting>
  <conditionalFormatting sqref="L79:M81">
    <cfRule type="expression" dxfId="3" priority="5">
      <formula>$K79="usage"</formula>
    </cfRule>
  </conditionalFormatting>
  <conditionalFormatting sqref="N79:T81">
    <cfRule type="expression" dxfId="2" priority="6">
      <formula>$K79&lt;&gt;"Customers"</formula>
    </cfRule>
  </conditionalFormatting>
  <conditionalFormatting sqref="L78:M78">
    <cfRule type="expression" dxfId="1" priority="3">
      <formula>$K78="usage"</formula>
    </cfRule>
  </conditionalFormatting>
  <conditionalFormatting sqref="N78:T78">
    <cfRule type="expression" dxfId="0" priority="4">
      <formula>$K78&lt;&gt;"Customers"</formula>
    </cfRule>
  </conditionalFormatting>
  <dataValidations count="5">
    <dataValidation type="list" allowBlank="1" showInputMessage="1" showErrorMessage="1" sqref="J82:J83 I63:J64 I65:I83" xr:uid="{00000000-0002-0000-0A00-000000000000}">
      <formula1>"2015,2016,2017,2018,2019,2020,2021,2022,2023,2024"</formula1>
    </dataValidation>
    <dataValidation type="list" allowBlank="1" showInputMessage="1" showErrorMessage="1" sqref="E27:E42 H65:H81" xr:uid="{00000000-0002-0000-0A00-000001000000}">
      <formula1>Allocators</formula1>
    </dataValidation>
    <dataValidation type="list" allowBlank="1" showInputMessage="1" showErrorMessage="1" sqref="C65:C77 C82:D83" xr:uid="{00000000-0002-0000-0A00-000002000000}">
      <formula1>Rate_Riders</formula1>
    </dataValidation>
    <dataValidation type="list" allowBlank="1" showInputMessage="1" showErrorMessage="1" sqref="K65:K83" xr:uid="{00000000-0002-0000-0A00-000003000000}">
      <formula1>"Customers, Usage, Cust.+ Usage"</formula1>
    </dataValidation>
    <dataValidation type="list" allowBlank="1" showInputMessage="1" showErrorMessage="1" sqref="E65:E81" xr:uid="{00000000-0002-0000-0A00-000004000000}">
      <formula1>"Pass-through, Not Pass-through"</formula1>
    </dataValidation>
  </dataValidations>
  <pageMargins left="0.70866141732283472" right="0.70866141732283472" top="1.3385826771653544" bottom="0.74803149606299213" header="0.31496062992125984" footer="0.31496062992125984"/>
  <pageSetup paperSize="17" scale="49" fitToWidth="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5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S169"/>
  <sheetViews>
    <sheetView showGridLines="0" topLeftCell="B1" zoomScale="78" zoomScaleNormal="78" zoomScaleSheetLayoutView="85" workbookViewId="0">
      <selection activeCell="C125" sqref="C125:D125"/>
    </sheetView>
  </sheetViews>
  <sheetFormatPr defaultColWidth="9.140625" defaultRowHeight="12.75" x14ac:dyDescent="0.2"/>
  <cols>
    <col min="1" max="1" width="22" style="174" hidden="1" customWidth="1"/>
    <col min="2" max="2" width="27.140625" style="174" customWidth="1"/>
    <col min="3" max="3" width="83.7109375" style="174" customWidth="1"/>
    <col min="4" max="4" width="8.28515625" style="174" bestFit="1" customWidth="1"/>
    <col min="5" max="5" width="16.140625" style="177" customWidth="1"/>
    <col min="6" max="6" width="23.140625" style="177" customWidth="1"/>
    <col min="7" max="8" width="18.42578125" style="177" customWidth="1"/>
    <col min="9" max="9" width="14.7109375" style="177" customWidth="1"/>
    <col min="10" max="10" width="14.140625" style="177" customWidth="1"/>
    <col min="11" max="13" width="14.85546875" style="177" customWidth="1"/>
    <col min="14" max="14" width="15.42578125" style="177" customWidth="1"/>
    <col min="15" max="15" width="16.140625" style="177" customWidth="1"/>
    <col min="16" max="16" width="23.140625" style="177" customWidth="1"/>
    <col min="17" max="18" width="18.42578125" style="177" customWidth="1"/>
    <col min="19" max="19" width="14.7109375" style="177" customWidth="1"/>
    <col min="20" max="20" width="14.140625" style="177" customWidth="1"/>
    <col min="21" max="23" width="14.85546875" style="177" customWidth="1"/>
    <col min="24" max="24" width="15.42578125" style="177" customWidth="1"/>
    <col min="25" max="25" width="16.140625" style="177" customWidth="1"/>
    <col min="26" max="26" width="23.140625" style="177" customWidth="1"/>
    <col min="27" max="28" width="18.42578125" style="177" customWidth="1"/>
    <col min="29" max="29" width="14.7109375" style="177" customWidth="1"/>
    <col min="30" max="30" width="14.140625" style="177" customWidth="1"/>
    <col min="31" max="33" width="14.85546875" style="177" customWidth="1"/>
    <col min="34" max="34" width="17.42578125" style="177" customWidth="1"/>
    <col min="35" max="35" width="16.140625" style="177" customWidth="1"/>
    <col min="36" max="36" width="19.5703125" style="177" customWidth="1"/>
    <col min="37" max="38" width="18.42578125" style="177" customWidth="1"/>
    <col min="39" max="39" width="14.7109375" style="177" customWidth="1"/>
    <col min="40" max="40" width="14.140625" style="177" customWidth="1"/>
    <col min="41" max="43" width="14.85546875" style="177" customWidth="1"/>
    <col min="44" max="44" width="15.42578125" style="177" customWidth="1"/>
    <col min="45" max="45" width="16.140625" style="177" customWidth="1"/>
    <col min="46" max="46" width="18.5703125" style="177" customWidth="1"/>
    <col min="47" max="48" width="18.42578125" style="177" customWidth="1"/>
    <col min="49" max="49" width="18.5703125" style="177" customWidth="1"/>
    <col min="50" max="50" width="14.140625" style="177" customWidth="1"/>
    <col min="51" max="53" width="14.85546875" style="177" customWidth="1"/>
    <col min="54" max="54" width="15.42578125" style="177" customWidth="1"/>
    <col min="55" max="55" width="16.140625" style="177" customWidth="1"/>
    <col min="56" max="58" width="18.42578125" style="177" customWidth="1"/>
    <col min="59" max="59" width="14.7109375" style="177" customWidth="1"/>
    <col min="60" max="60" width="14.140625" style="177" customWidth="1"/>
    <col min="61" max="63" width="14.85546875" style="177" customWidth="1"/>
    <col min="64" max="64" width="15.42578125" style="177" customWidth="1"/>
    <col min="65" max="65" width="14.140625" style="177" customWidth="1"/>
    <col min="66" max="78" width="14.85546875" style="177" customWidth="1"/>
    <col min="79" max="79" width="19.85546875" style="177" customWidth="1"/>
    <col min="80" max="80" width="14.85546875" style="177" customWidth="1"/>
    <col min="81" max="81" width="18" style="177" customWidth="1"/>
    <col min="82" max="82" width="17.28515625" style="177" customWidth="1"/>
    <col min="83" max="85" width="26.85546875" style="177" customWidth="1"/>
    <col min="86" max="86" width="47" style="177" customWidth="1"/>
    <col min="87" max="87" width="22.42578125" style="177" bestFit="1" customWidth="1"/>
    <col min="88" max="88" width="19.85546875" style="177" customWidth="1"/>
    <col min="89" max="92" width="0" style="174" hidden="1" customWidth="1"/>
    <col min="93" max="93" width="12.5703125" style="174" hidden="1" customWidth="1"/>
    <col min="94" max="94" width="9.140625" style="174" hidden="1" customWidth="1"/>
    <col min="95" max="97" width="0" style="174" hidden="1" customWidth="1"/>
    <col min="98" max="16384" width="9.140625" style="174"/>
  </cols>
  <sheetData>
    <row r="1" spans="3:97" s="1" customFormat="1" x14ac:dyDescent="0.2">
      <c r="E1" s="2"/>
      <c r="F1" s="3">
        <v>9</v>
      </c>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4"/>
      <c r="CF1" s="4"/>
      <c r="CG1" s="4"/>
      <c r="CH1" s="4"/>
      <c r="CI1" s="2"/>
      <c r="CJ1" s="2"/>
      <c r="CS1" s="1">
        <v>1</v>
      </c>
    </row>
    <row r="2" spans="3:97" s="1" customFormat="1" x14ac:dyDescent="0.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4"/>
      <c r="CF2" s="4"/>
      <c r="CG2" s="4"/>
      <c r="CH2" s="4"/>
      <c r="CI2" s="2"/>
      <c r="CJ2" s="2"/>
      <c r="CS2" s="1">
        <v>2</v>
      </c>
    </row>
    <row r="3" spans="3:97" s="1" customFormat="1" x14ac:dyDescent="0.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4"/>
      <c r="CF3" s="4"/>
      <c r="CG3" s="4"/>
      <c r="CH3" s="4"/>
      <c r="CI3" s="2"/>
      <c r="CJ3" s="2"/>
      <c r="CS3" s="1">
        <v>3</v>
      </c>
    </row>
    <row r="4" spans="3:97" s="1" customFormat="1" x14ac:dyDescent="0.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4"/>
      <c r="CF4" s="4"/>
      <c r="CG4" s="4"/>
      <c r="CH4" s="4"/>
      <c r="CI4" s="2"/>
      <c r="CJ4" s="2"/>
      <c r="CS4" s="1">
        <v>4</v>
      </c>
    </row>
    <row r="5" spans="3:97" s="1" customFormat="1" x14ac:dyDescent="0.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4"/>
      <c r="CF5" s="4"/>
      <c r="CG5" s="4"/>
      <c r="CH5" s="4"/>
      <c r="CI5" s="2"/>
      <c r="CJ5" s="2"/>
      <c r="CS5" s="1">
        <v>5</v>
      </c>
    </row>
    <row r="6" spans="3:97" s="1" customFormat="1" x14ac:dyDescent="0.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4"/>
      <c r="CF6" s="4"/>
      <c r="CG6" s="4"/>
      <c r="CH6" s="4"/>
      <c r="CI6" s="2"/>
      <c r="CJ6" s="2"/>
      <c r="CS6" s="1">
        <v>6</v>
      </c>
    </row>
    <row r="7" spans="3:97" s="1" customFormat="1" x14ac:dyDescent="0.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4"/>
      <c r="CF7" s="4"/>
      <c r="CG7" s="4"/>
      <c r="CH7" s="4"/>
      <c r="CI7" s="2"/>
      <c r="CJ7" s="2"/>
      <c r="CS7" s="1">
        <v>7</v>
      </c>
    </row>
    <row r="8" spans="3:97" s="1" customFormat="1" x14ac:dyDescent="0.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4"/>
      <c r="CF8" s="4"/>
      <c r="CG8" s="4"/>
      <c r="CH8" s="4"/>
      <c r="CI8" s="2"/>
      <c r="CJ8" s="2"/>
      <c r="CS8" s="1">
        <v>8</v>
      </c>
    </row>
    <row r="9" spans="3:97" s="1" customFormat="1" x14ac:dyDescent="0.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4"/>
      <c r="CF9" s="4"/>
      <c r="CG9" s="4"/>
      <c r="CH9" s="4"/>
      <c r="CI9" s="2"/>
      <c r="CJ9" s="2"/>
      <c r="CS9" s="1">
        <v>9</v>
      </c>
    </row>
    <row r="10" spans="3:97" s="1" customFormat="1" x14ac:dyDescent="0.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4"/>
      <c r="CF10" s="4"/>
      <c r="CG10" s="4"/>
      <c r="CH10" s="4"/>
      <c r="CI10" s="2"/>
      <c r="CJ10" s="2"/>
      <c r="CS10" s="1">
        <v>10</v>
      </c>
    </row>
    <row r="11" spans="3:97" s="1" customFormat="1" x14ac:dyDescent="0.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4"/>
      <c r="CF11" s="4"/>
      <c r="CG11" s="4"/>
      <c r="CH11" s="4"/>
      <c r="CI11" s="2"/>
      <c r="CJ11" s="2"/>
      <c r="CO11" s="5" t="b">
        <v>1</v>
      </c>
      <c r="CS11" s="1">
        <v>11</v>
      </c>
    </row>
    <row r="12" spans="3:97" s="1" customFormat="1" x14ac:dyDescent="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4"/>
      <c r="CF12" s="4"/>
      <c r="CG12" s="4"/>
      <c r="CH12" s="4"/>
      <c r="CI12" s="2"/>
      <c r="CJ12" s="2"/>
      <c r="CO12" s="5" t="b">
        <v>0</v>
      </c>
      <c r="CS12" s="1">
        <v>12</v>
      </c>
    </row>
    <row r="13" spans="3:97" s="1" customFormat="1" x14ac:dyDescent="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4"/>
      <c r="CF13" s="4"/>
      <c r="CG13" s="4"/>
      <c r="CH13" s="4"/>
      <c r="CI13" s="2"/>
      <c r="CJ13" s="2"/>
      <c r="CS13" s="1">
        <v>13</v>
      </c>
    </row>
    <row r="14" spans="3:97" s="1" customFormat="1" x14ac:dyDescent="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4"/>
      <c r="CF14" s="4"/>
      <c r="CG14" s="4"/>
      <c r="CH14" s="4"/>
      <c r="CI14" s="2"/>
      <c r="CJ14" s="2"/>
      <c r="CS14" s="1">
        <v>14</v>
      </c>
    </row>
    <row r="15" spans="3:97" s="1" customFormat="1" x14ac:dyDescent="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4"/>
      <c r="CF15" s="4"/>
      <c r="CG15" s="4"/>
      <c r="CH15" s="4"/>
      <c r="CI15" s="2"/>
      <c r="CJ15" s="2"/>
      <c r="CS15" s="1">
        <v>15</v>
      </c>
    </row>
    <row r="16" spans="3:97" s="1" customFormat="1" ht="106.5" customHeight="1" x14ac:dyDescent="0.25">
      <c r="C16" s="812" t="s">
        <v>40</v>
      </c>
      <c r="D16" s="812"/>
      <c r="E16" s="812"/>
      <c r="F16" s="812"/>
      <c r="G16" s="812"/>
      <c r="H16" s="812"/>
      <c r="I16" s="812"/>
      <c r="J16" s="812"/>
      <c r="K16" s="812"/>
      <c r="L16" s="812"/>
      <c r="M16" s="812"/>
      <c r="N16" s="812"/>
      <c r="O16" s="81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4"/>
      <c r="CF16" s="4"/>
      <c r="CG16" s="4"/>
      <c r="CH16" s="4"/>
      <c r="CI16" s="2"/>
      <c r="CJ16" s="2"/>
      <c r="CS16" s="1">
        <v>16</v>
      </c>
    </row>
    <row r="17" spans="1:94" s="1" customFormat="1" ht="14.25" x14ac:dyDescent="0.2">
      <c r="E17" s="6"/>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4"/>
      <c r="CF17" s="4"/>
      <c r="CG17" s="4"/>
      <c r="CH17" s="4"/>
      <c r="CI17" s="2"/>
      <c r="CJ17" s="2"/>
    </row>
    <row r="18" spans="1:94" s="1" customFormat="1" ht="15.75" thickBot="1" x14ac:dyDescent="0.35">
      <c r="C18" s="7"/>
      <c r="E18" s="2"/>
      <c r="F18" s="2"/>
      <c r="G18" s="2"/>
      <c r="H18" s="2"/>
      <c r="I18" s="2"/>
      <c r="J18" s="2"/>
      <c r="K18" s="2"/>
      <c r="L18" s="2"/>
      <c r="M18" s="2"/>
      <c r="N18" s="2"/>
      <c r="O18" s="2"/>
      <c r="P18" s="2"/>
      <c r="Q18" s="2"/>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9"/>
      <c r="CD18" s="9"/>
      <c r="CE18" s="10"/>
      <c r="CF18" s="10"/>
      <c r="CG18" s="10"/>
      <c r="CH18" s="10"/>
      <c r="CI18" s="2"/>
      <c r="CJ18" s="2"/>
    </row>
    <row r="19" spans="1:94" s="11" customFormat="1" ht="29.25" thickBot="1" x14ac:dyDescent="0.5">
      <c r="C19" s="12"/>
      <c r="D19" s="13"/>
      <c r="E19" s="813">
        <v>2012</v>
      </c>
      <c r="F19" s="814"/>
      <c r="G19" s="814"/>
      <c r="H19" s="814"/>
      <c r="I19" s="814"/>
      <c r="J19" s="814"/>
      <c r="K19" s="814"/>
      <c r="L19" s="814"/>
      <c r="M19" s="814"/>
      <c r="N19" s="815"/>
      <c r="O19" s="816">
        <v>2013</v>
      </c>
      <c r="P19" s="817"/>
      <c r="Q19" s="817"/>
      <c r="R19" s="817"/>
      <c r="S19" s="817"/>
      <c r="T19" s="817"/>
      <c r="U19" s="817"/>
      <c r="V19" s="817"/>
      <c r="W19" s="817"/>
      <c r="X19" s="818"/>
      <c r="Y19" s="816">
        <v>2014</v>
      </c>
      <c r="Z19" s="817"/>
      <c r="AA19" s="817"/>
      <c r="AB19" s="817"/>
      <c r="AC19" s="817"/>
      <c r="AD19" s="817"/>
      <c r="AE19" s="817"/>
      <c r="AF19" s="817"/>
      <c r="AG19" s="817"/>
      <c r="AH19" s="818"/>
      <c r="AI19" s="816">
        <v>2015</v>
      </c>
      <c r="AJ19" s="817"/>
      <c r="AK19" s="817"/>
      <c r="AL19" s="817"/>
      <c r="AM19" s="817"/>
      <c r="AN19" s="817"/>
      <c r="AO19" s="817"/>
      <c r="AP19" s="817"/>
      <c r="AQ19" s="817"/>
      <c r="AR19" s="818"/>
      <c r="AS19" s="816">
        <v>2016</v>
      </c>
      <c r="AT19" s="817"/>
      <c r="AU19" s="817"/>
      <c r="AV19" s="817"/>
      <c r="AW19" s="817"/>
      <c r="AX19" s="817"/>
      <c r="AY19" s="817"/>
      <c r="AZ19" s="817"/>
      <c r="BA19" s="817"/>
      <c r="BB19" s="818"/>
      <c r="BC19" s="816">
        <v>2017</v>
      </c>
      <c r="BD19" s="817"/>
      <c r="BE19" s="817"/>
      <c r="BF19" s="817"/>
      <c r="BG19" s="817"/>
      <c r="BH19" s="817"/>
      <c r="BI19" s="817"/>
      <c r="BJ19" s="817"/>
      <c r="BK19" s="817"/>
      <c r="BL19" s="818"/>
      <c r="BM19" s="816">
        <v>2018</v>
      </c>
      <c r="BN19" s="817"/>
      <c r="BO19" s="817"/>
      <c r="BP19" s="817"/>
      <c r="BQ19" s="817"/>
      <c r="BR19" s="817"/>
      <c r="BS19" s="817"/>
      <c r="BT19" s="817"/>
      <c r="BU19" s="817"/>
      <c r="BV19" s="818"/>
      <c r="BW19" s="764" t="s">
        <v>41</v>
      </c>
      <c r="BX19" s="183"/>
      <c r="BY19" s="183"/>
      <c r="BZ19" s="184"/>
      <c r="CA19" s="816">
        <v>2019</v>
      </c>
      <c r="CB19" s="817"/>
      <c r="CC19" s="817"/>
      <c r="CD19" s="818"/>
      <c r="CE19" s="820" t="s">
        <v>663</v>
      </c>
      <c r="CF19" s="821"/>
      <c r="CG19" s="821"/>
      <c r="CH19" s="822"/>
      <c r="CI19" s="14" t="s">
        <v>1</v>
      </c>
      <c r="CJ19" s="15"/>
    </row>
    <row r="20" spans="1:94" s="1" customFormat="1" ht="14.25" customHeight="1" x14ac:dyDescent="0.2">
      <c r="C20" s="823" t="s">
        <v>2</v>
      </c>
      <c r="D20" s="838" t="s">
        <v>3</v>
      </c>
      <c r="E20" s="809" t="s">
        <v>664</v>
      </c>
      <c r="F20" s="795" t="s">
        <v>665</v>
      </c>
      <c r="G20" s="795" t="s">
        <v>666</v>
      </c>
      <c r="H20" s="795" t="s">
        <v>667</v>
      </c>
      <c r="I20" s="795" t="s">
        <v>668</v>
      </c>
      <c r="J20" s="795" t="s">
        <v>669</v>
      </c>
      <c r="K20" s="795" t="s">
        <v>670</v>
      </c>
      <c r="L20" s="795" t="s">
        <v>666</v>
      </c>
      <c r="M20" s="795" t="s">
        <v>671</v>
      </c>
      <c r="N20" s="795" t="s">
        <v>672</v>
      </c>
      <c r="O20" s="809" t="s">
        <v>673</v>
      </c>
      <c r="P20" s="795" t="s">
        <v>674</v>
      </c>
      <c r="Q20" s="795" t="s">
        <v>675</v>
      </c>
      <c r="R20" s="795" t="s">
        <v>676</v>
      </c>
      <c r="S20" s="795" t="s">
        <v>677</v>
      </c>
      <c r="T20" s="795" t="s">
        <v>678</v>
      </c>
      <c r="U20" s="795" t="s">
        <v>679</v>
      </c>
      <c r="V20" s="795" t="s">
        <v>675</v>
      </c>
      <c r="W20" s="795" t="s">
        <v>680</v>
      </c>
      <c r="X20" s="798" t="s">
        <v>681</v>
      </c>
      <c r="Y20" s="795" t="s">
        <v>682</v>
      </c>
      <c r="Z20" s="795" t="s">
        <v>683</v>
      </c>
      <c r="AA20" s="795" t="s">
        <v>684</v>
      </c>
      <c r="AB20" s="795" t="s">
        <v>685</v>
      </c>
      <c r="AC20" s="795" t="s">
        <v>686</v>
      </c>
      <c r="AD20" s="795" t="s">
        <v>687</v>
      </c>
      <c r="AE20" s="795" t="s">
        <v>688</v>
      </c>
      <c r="AF20" s="795" t="s">
        <v>684</v>
      </c>
      <c r="AG20" s="795" t="s">
        <v>689</v>
      </c>
      <c r="AH20" s="795" t="s">
        <v>690</v>
      </c>
      <c r="AI20" s="809" t="s">
        <v>691</v>
      </c>
      <c r="AJ20" s="795" t="s">
        <v>692</v>
      </c>
      <c r="AK20" s="795" t="s">
        <v>693</v>
      </c>
      <c r="AL20" s="795" t="s">
        <v>694</v>
      </c>
      <c r="AM20" s="795" t="s">
        <v>695</v>
      </c>
      <c r="AN20" s="795" t="s">
        <v>696</v>
      </c>
      <c r="AO20" s="795" t="s">
        <v>697</v>
      </c>
      <c r="AP20" s="795" t="s">
        <v>693</v>
      </c>
      <c r="AQ20" s="795" t="s">
        <v>698</v>
      </c>
      <c r="AR20" s="798" t="s">
        <v>699</v>
      </c>
      <c r="AS20" s="795" t="s">
        <v>700</v>
      </c>
      <c r="AT20" s="795" t="s">
        <v>701</v>
      </c>
      <c r="AU20" s="795" t="s">
        <v>702</v>
      </c>
      <c r="AV20" s="795" t="s">
        <v>703</v>
      </c>
      <c r="AW20" s="795" t="s">
        <v>704</v>
      </c>
      <c r="AX20" s="795" t="s">
        <v>705</v>
      </c>
      <c r="AY20" s="795" t="s">
        <v>706</v>
      </c>
      <c r="AZ20" s="795" t="s">
        <v>702</v>
      </c>
      <c r="BA20" s="795" t="s">
        <v>707</v>
      </c>
      <c r="BB20" s="795" t="s">
        <v>708</v>
      </c>
      <c r="BC20" s="809" t="s">
        <v>709</v>
      </c>
      <c r="BD20" s="795" t="s">
        <v>710</v>
      </c>
      <c r="BE20" s="795" t="s">
        <v>711</v>
      </c>
      <c r="BF20" s="795" t="s">
        <v>712</v>
      </c>
      <c r="BG20" s="795" t="s">
        <v>713</v>
      </c>
      <c r="BH20" s="795" t="s">
        <v>714</v>
      </c>
      <c r="BI20" s="795" t="s">
        <v>715</v>
      </c>
      <c r="BJ20" s="795" t="s">
        <v>711</v>
      </c>
      <c r="BK20" s="795" t="s">
        <v>716</v>
      </c>
      <c r="BL20" s="798" t="s">
        <v>717</v>
      </c>
      <c r="BM20" s="795" t="s">
        <v>718</v>
      </c>
      <c r="BN20" s="795" t="s">
        <v>719</v>
      </c>
      <c r="BO20" s="795" t="s">
        <v>720</v>
      </c>
      <c r="BP20" s="795" t="s">
        <v>721</v>
      </c>
      <c r="BQ20" s="795" t="s">
        <v>722</v>
      </c>
      <c r="BR20" s="795" t="s">
        <v>723</v>
      </c>
      <c r="BS20" s="795" t="s">
        <v>724</v>
      </c>
      <c r="BT20" s="795" t="s">
        <v>720</v>
      </c>
      <c r="BU20" s="795" t="s">
        <v>725</v>
      </c>
      <c r="BV20" s="795" t="s">
        <v>726</v>
      </c>
      <c r="BW20" s="795" t="s">
        <v>42</v>
      </c>
      <c r="BX20" s="795" t="s">
        <v>659</v>
      </c>
      <c r="BY20" s="795" t="s">
        <v>43</v>
      </c>
      <c r="BZ20" s="795" t="s">
        <v>44</v>
      </c>
      <c r="CA20" s="809" t="s">
        <v>727</v>
      </c>
      <c r="CB20" s="795" t="s">
        <v>728</v>
      </c>
      <c r="CC20" s="795" t="s">
        <v>729</v>
      </c>
      <c r="CD20" s="798" t="s">
        <v>730</v>
      </c>
      <c r="CE20" s="809" t="s">
        <v>662</v>
      </c>
      <c r="CF20" s="795" t="s">
        <v>661</v>
      </c>
      <c r="CG20" s="795" t="s">
        <v>4</v>
      </c>
      <c r="CH20" s="798" t="s">
        <v>5</v>
      </c>
      <c r="CI20" s="801" t="s">
        <v>731</v>
      </c>
      <c r="CJ20" s="798" t="s">
        <v>732</v>
      </c>
    </row>
    <row r="21" spans="1:94" s="1" customFormat="1" ht="24.75" customHeight="1" x14ac:dyDescent="0.2">
      <c r="C21" s="824"/>
      <c r="D21" s="839"/>
      <c r="E21" s="810"/>
      <c r="F21" s="796"/>
      <c r="G21" s="807"/>
      <c r="H21" s="807"/>
      <c r="I21" s="807"/>
      <c r="J21" s="796"/>
      <c r="K21" s="807"/>
      <c r="L21" s="807"/>
      <c r="M21" s="807"/>
      <c r="N21" s="796"/>
      <c r="O21" s="810"/>
      <c r="P21" s="796"/>
      <c r="Q21" s="807"/>
      <c r="R21" s="807"/>
      <c r="S21" s="807"/>
      <c r="T21" s="796"/>
      <c r="U21" s="807"/>
      <c r="V21" s="807"/>
      <c r="W21" s="807"/>
      <c r="X21" s="799"/>
      <c r="Y21" s="796"/>
      <c r="Z21" s="796"/>
      <c r="AA21" s="807"/>
      <c r="AB21" s="807"/>
      <c r="AC21" s="807"/>
      <c r="AD21" s="796"/>
      <c r="AE21" s="807"/>
      <c r="AF21" s="807"/>
      <c r="AG21" s="807"/>
      <c r="AH21" s="796"/>
      <c r="AI21" s="810"/>
      <c r="AJ21" s="796"/>
      <c r="AK21" s="807"/>
      <c r="AL21" s="807"/>
      <c r="AM21" s="807"/>
      <c r="AN21" s="796"/>
      <c r="AO21" s="807"/>
      <c r="AP21" s="807"/>
      <c r="AQ21" s="807"/>
      <c r="AR21" s="799"/>
      <c r="AS21" s="796"/>
      <c r="AT21" s="796"/>
      <c r="AU21" s="807"/>
      <c r="AV21" s="807"/>
      <c r="AW21" s="807"/>
      <c r="AX21" s="796"/>
      <c r="AY21" s="807"/>
      <c r="AZ21" s="807"/>
      <c r="BA21" s="807"/>
      <c r="BB21" s="796"/>
      <c r="BC21" s="810"/>
      <c r="BD21" s="796"/>
      <c r="BE21" s="807"/>
      <c r="BF21" s="807"/>
      <c r="BG21" s="807"/>
      <c r="BH21" s="796"/>
      <c r="BI21" s="807"/>
      <c r="BJ21" s="807"/>
      <c r="BK21" s="807"/>
      <c r="BL21" s="799"/>
      <c r="BM21" s="796"/>
      <c r="BN21" s="807"/>
      <c r="BO21" s="807"/>
      <c r="BP21" s="807"/>
      <c r="BQ21" s="807"/>
      <c r="BR21" s="807"/>
      <c r="BS21" s="807"/>
      <c r="BT21" s="807"/>
      <c r="BU21" s="807"/>
      <c r="BV21" s="807"/>
      <c r="BW21" s="807"/>
      <c r="BX21" s="807"/>
      <c r="BY21" s="807"/>
      <c r="BZ21" s="807"/>
      <c r="CA21" s="836"/>
      <c r="CB21" s="807"/>
      <c r="CC21" s="796"/>
      <c r="CD21" s="834"/>
      <c r="CE21" s="810"/>
      <c r="CF21" s="796"/>
      <c r="CG21" s="796"/>
      <c r="CH21" s="799"/>
      <c r="CI21" s="802"/>
      <c r="CJ21" s="799"/>
    </row>
    <row r="22" spans="1:94" s="1" customFormat="1" ht="67.5" customHeight="1" thickBot="1" x14ac:dyDescent="0.25">
      <c r="B22" s="16"/>
      <c r="C22" s="824"/>
      <c r="D22" s="839"/>
      <c r="E22" s="811"/>
      <c r="F22" s="797"/>
      <c r="G22" s="808"/>
      <c r="H22" s="808"/>
      <c r="I22" s="808"/>
      <c r="J22" s="797"/>
      <c r="K22" s="808"/>
      <c r="L22" s="808"/>
      <c r="M22" s="808"/>
      <c r="N22" s="797"/>
      <c r="O22" s="811"/>
      <c r="P22" s="797"/>
      <c r="Q22" s="808"/>
      <c r="R22" s="808"/>
      <c r="S22" s="808"/>
      <c r="T22" s="797"/>
      <c r="U22" s="808"/>
      <c r="V22" s="808"/>
      <c r="W22" s="808"/>
      <c r="X22" s="800"/>
      <c r="Y22" s="797"/>
      <c r="Z22" s="797"/>
      <c r="AA22" s="808"/>
      <c r="AB22" s="808"/>
      <c r="AC22" s="808"/>
      <c r="AD22" s="797"/>
      <c r="AE22" s="808"/>
      <c r="AF22" s="808"/>
      <c r="AG22" s="808"/>
      <c r="AH22" s="797"/>
      <c r="AI22" s="811"/>
      <c r="AJ22" s="797"/>
      <c r="AK22" s="808"/>
      <c r="AL22" s="808"/>
      <c r="AM22" s="808"/>
      <c r="AN22" s="797"/>
      <c r="AO22" s="808"/>
      <c r="AP22" s="808"/>
      <c r="AQ22" s="808"/>
      <c r="AR22" s="800"/>
      <c r="AS22" s="797"/>
      <c r="AT22" s="797"/>
      <c r="AU22" s="808"/>
      <c r="AV22" s="808"/>
      <c r="AW22" s="808"/>
      <c r="AX22" s="797"/>
      <c r="AY22" s="808"/>
      <c r="AZ22" s="808"/>
      <c r="BA22" s="808"/>
      <c r="BB22" s="797"/>
      <c r="BC22" s="811"/>
      <c r="BD22" s="797"/>
      <c r="BE22" s="808"/>
      <c r="BF22" s="808"/>
      <c r="BG22" s="808"/>
      <c r="BH22" s="797"/>
      <c r="BI22" s="808"/>
      <c r="BJ22" s="808"/>
      <c r="BK22" s="808"/>
      <c r="BL22" s="800"/>
      <c r="BM22" s="797"/>
      <c r="BN22" s="808"/>
      <c r="BO22" s="808"/>
      <c r="BP22" s="808"/>
      <c r="BQ22" s="808"/>
      <c r="BR22" s="808"/>
      <c r="BS22" s="808"/>
      <c r="BT22" s="808"/>
      <c r="BU22" s="808"/>
      <c r="BV22" s="808"/>
      <c r="BW22" s="808"/>
      <c r="BX22" s="808"/>
      <c r="BY22" s="808"/>
      <c r="BZ22" s="808"/>
      <c r="CA22" s="837"/>
      <c r="CB22" s="808"/>
      <c r="CC22" s="797"/>
      <c r="CD22" s="835"/>
      <c r="CE22" s="811"/>
      <c r="CF22" s="797"/>
      <c r="CG22" s="797" t="s">
        <v>6</v>
      </c>
      <c r="CH22" s="800" t="s">
        <v>6</v>
      </c>
      <c r="CI22" s="803"/>
      <c r="CJ22" s="800"/>
    </row>
    <row r="23" spans="1:94" s="33" customFormat="1" ht="33.75" hidden="1" customHeight="1" thickBot="1" x14ac:dyDescent="0.25">
      <c r="A23" s="1"/>
      <c r="B23" s="17">
        <v>1</v>
      </c>
      <c r="C23" s="18" t="s">
        <v>7</v>
      </c>
      <c r="D23" s="111"/>
      <c r="E23" s="20"/>
      <c r="F23" s="21"/>
      <c r="G23" s="22"/>
      <c r="H23" s="22"/>
      <c r="I23" s="22"/>
      <c r="J23" s="22"/>
      <c r="K23" s="22"/>
      <c r="L23" s="22"/>
      <c r="M23" s="22"/>
      <c r="N23" s="112"/>
      <c r="O23" s="24"/>
      <c r="P23" s="21"/>
      <c r="Q23" s="22"/>
      <c r="R23" s="22"/>
      <c r="S23" s="22"/>
      <c r="T23" s="22"/>
      <c r="U23" s="22"/>
      <c r="V23" s="22"/>
      <c r="W23" s="22"/>
      <c r="X23" s="23"/>
      <c r="Y23" s="21"/>
      <c r="Z23" s="25"/>
      <c r="AA23" s="22"/>
      <c r="AB23" s="22"/>
      <c r="AC23" s="22"/>
      <c r="AD23" s="22"/>
      <c r="AE23" s="22"/>
      <c r="AF23" s="22"/>
      <c r="AG23" s="22"/>
      <c r="AH23" s="112"/>
      <c r="AI23" s="24"/>
      <c r="AJ23" s="21"/>
      <c r="AK23" s="22"/>
      <c r="AL23" s="22"/>
      <c r="AM23" s="22"/>
      <c r="AN23" s="22"/>
      <c r="AO23" s="22"/>
      <c r="AP23" s="22"/>
      <c r="AQ23" s="22"/>
      <c r="AR23" s="23"/>
      <c r="AS23" s="21"/>
      <c r="AT23" s="21"/>
      <c r="AU23" s="22"/>
      <c r="AV23" s="22"/>
      <c r="AW23" s="22"/>
      <c r="AX23" s="22"/>
      <c r="AY23" s="22"/>
      <c r="AZ23" s="22"/>
      <c r="BA23" s="22"/>
      <c r="BB23" s="112"/>
      <c r="BC23" s="24"/>
      <c r="BD23" s="21"/>
      <c r="BE23" s="22"/>
      <c r="BF23" s="22"/>
      <c r="BG23" s="22"/>
      <c r="BH23" s="22"/>
      <c r="BI23" s="22"/>
      <c r="BJ23" s="22"/>
      <c r="BK23" s="22"/>
      <c r="BL23" s="23"/>
      <c r="BM23" s="22"/>
      <c r="BN23" s="22"/>
      <c r="BO23" s="22"/>
      <c r="BP23" s="22"/>
      <c r="BQ23" s="22"/>
      <c r="BR23" s="22"/>
      <c r="BS23" s="22"/>
      <c r="BT23" s="22"/>
      <c r="BU23" s="22"/>
      <c r="BV23" s="22"/>
      <c r="BW23" s="22"/>
      <c r="BX23" s="22"/>
      <c r="BY23" s="22"/>
      <c r="BZ23" s="22"/>
      <c r="CA23" s="26"/>
      <c r="CB23" s="27"/>
      <c r="CC23" s="22"/>
      <c r="CD23" s="28"/>
      <c r="CE23" s="113"/>
      <c r="CF23" s="29"/>
      <c r="CG23" s="29"/>
      <c r="CH23" s="30"/>
      <c r="CI23" s="31"/>
      <c r="CJ23" s="32"/>
    </row>
    <row r="24" spans="1:94" s="33" customFormat="1" ht="15" hidden="1" customHeight="1" thickBot="1" x14ac:dyDescent="0.25">
      <c r="A24" s="1">
        <v>1</v>
      </c>
      <c r="B24" s="17">
        <v>2</v>
      </c>
      <c r="C24" s="34" t="s">
        <v>8</v>
      </c>
      <c r="D24" s="114">
        <v>1550</v>
      </c>
      <c r="E24" s="113"/>
      <c r="F24" s="36"/>
      <c r="G24" s="37"/>
      <c r="H24" s="38"/>
      <c r="I24" s="25">
        <v>0</v>
      </c>
      <c r="J24" s="39"/>
      <c r="K24" s="40"/>
      <c r="L24" s="38"/>
      <c r="M24" s="38"/>
      <c r="N24" s="25">
        <v>0</v>
      </c>
      <c r="O24" s="42">
        <v>0</v>
      </c>
      <c r="P24" s="38"/>
      <c r="Q24" s="38"/>
      <c r="R24" s="38"/>
      <c r="S24" s="25">
        <v>0</v>
      </c>
      <c r="T24" s="43">
        <v>0</v>
      </c>
      <c r="U24" s="38"/>
      <c r="V24" s="38"/>
      <c r="W24" s="38"/>
      <c r="X24" s="41">
        <v>0</v>
      </c>
      <c r="Y24" s="115">
        <v>0</v>
      </c>
      <c r="Z24" s="38">
        <v>1680006.0092833077</v>
      </c>
      <c r="AA24" s="38"/>
      <c r="AB24" s="38"/>
      <c r="AC24" s="25">
        <v>1680006.0092833077</v>
      </c>
      <c r="AD24" s="43">
        <v>0</v>
      </c>
      <c r="AE24" s="38">
        <v>48584.971372999993</v>
      </c>
      <c r="AF24" s="38"/>
      <c r="AG24" s="38"/>
      <c r="AH24" s="25">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115">
        <v>2127458.7492833077</v>
      </c>
      <c r="AT24" s="38">
        <v>312024.67</v>
      </c>
      <c r="AU24" s="38">
        <v>1192584.17</v>
      </c>
      <c r="AV24" s="38"/>
      <c r="AW24" s="25">
        <v>1246899.2492833077</v>
      </c>
      <c r="AX24" s="43">
        <v>70939.924860804836</v>
      </c>
      <c r="AY24" s="38">
        <v>15000.747132018058</v>
      </c>
      <c r="AZ24" s="38">
        <v>64774.346798583298</v>
      </c>
      <c r="BA24" s="38"/>
      <c r="BB24" s="25">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3">
        <v>706353.16000000038</v>
      </c>
      <c r="BN24" s="38">
        <v>319999.98928330734</v>
      </c>
      <c r="BO24" s="38">
        <v>312024.78928330727</v>
      </c>
      <c r="BP24" s="38"/>
      <c r="BQ24" s="38">
        <v>714328.36000000045</v>
      </c>
      <c r="BR24" s="38">
        <v>8068.4650834709682</v>
      </c>
      <c r="BS24" s="38">
        <v>10579.4893934792</v>
      </c>
      <c r="BT24" s="38">
        <v>5861</v>
      </c>
      <c r="BU24" s="38"/>
      <c r="BV24" s="38">
        <v>12786.954476950166</v>
      </c>
      <c r="BW24" s="38"/>
      <c r="BX24" s="38"/>
      <c r="BY24" s="38">
        <v>714328.36000000045</v>
      </c>
      <c r="BZ24" s="38">
        <v>12786.954476950166</v>
      </c>
      <c r="CA24" s="116">
        <v>394327.91</v>
      </c>
      <c r="CB24" s="38">
        <v>9276</v>
      </c>
      <c r="CC24" s="43">
        <v>320000.45000000048</v>
      </c>
      <c r="CD24" s="45">
        <v>3510.9544769501663</v>
      </c>
      <c r="CE24" s="64">
        <v>7191.9997752500003</v>
      </c>
      <c r="CF24" s="38"/>
      <c r="CG24" s="46">
        <v>10702.954252200167</v>
      </c>
      <c r="CH24" s="30">
        <v>330703.40425220062</v>
      </c>
      <c r="CI24" s="117">
        <v>727113.9</v>
      </c>
      <c r="CJ24" s="48">
        <v>-1.414476950536482</v>
      </c>
    </row>
    <row r="25" spans="1:94" s="33" customFormat="1" ht="14.45" hidden="1" customHeight="1" thickBot="1" x14ac:dyDescent="0.25">
      <c r="A25" s="1">
        <v>2</v>
      </c>
      <c r="B25" s="17">
        <v>3</v>
      </c>
      <c r="C25" s="34" t="s">
        <v>9</v>
      </c>
      <c r="D25" s="114">
        <v>1551</v>
      </c>
      <c r="E25" s="49"/>
      <c r="F25" s="50"/>
      <c r="G25" s="38"/>
      <c r="H25" s="38"/>
      <c r="I25" s="25"/>
      <c r="J25" s="51"/>
      <c r="K25" s="38"/>
      <c r="L25" s="38"/>
      <c r="M25" s="38"/>
      <c r="N25" s="25"/>
      <c r="O25" s="42"/>
      <c r="P25" s="38"/>
      <c r="Q25" s="38"/>
      <c r="R25" s="38"/>
      <c r="S25" s="25"/>
      <c r="T25" s="59"/>
      <c r="U25" s="38"/>
      <c r="V25" s="38"/>
      <c r="W25" s="38"/>
      <c r="X25" s="41"/>
      <c r="Y25" s="115">
        <v>0</v>
      </c>
      <c r="Z25" s="38">
        <v>230906.67399999965</v>
      </c>
      <c r="AA25" s="38"/>
      <c r="AB25" s="38"/>
      <c r="AC25" s="25">
        <v>230906.67399999965</v>
      </c>
      <c r="AD25" s="43">
        <v>0</v>
      </c>
      <c r="AE25" s="38">
        <v>10096.380000000001</v>
      </c>
      <c r="AF25" s="38"/>
      <c r="AG25" s="38"/>
      <c r="AH25" s="25">
        <v>10096.380000000001</v>
      </c>
      <c r="AI25" s="42">
        <v>230906.67399999965</v>
      </c>
      <c r="AJ25" s="38">
        <v>-103295.414</v>
      </c>
      <c r="AK25" s="38"/>
      <c r="AL25" s="38"/>
      <c r="AM25" s="25">
        <v>127611.25999999965</v>
      </c>
      <c r="AN25" s="43">
        <v>10096.380000000001</v>
      </c>
      <c r="AO25" s="38">
        <v>2860.5999999999985</v>
      </c>
      <c r="AP25" s="50"/>
      <c r="AQ25" s="52"/>
      <c r="AR25" s="41">
        <v>12956.98</v>
      </c>
      <c r="AS25" s="115">
        <v>127611.25999999965</v>
      </c>
      <c r="AT25" s="38">
        <v>-379776.29600000096</v>
      </c>
      <c r="AU25" s="38">
        <v>435919.02199999982</v>
      </c>
      <c r="AV25" s="38"/>
      <c r="AW25" s="25">
        <v>-688084.05800000113</v>
      </c>
      <c r="AX25" s="43">
        <v>12956.98</v>
      </c>
      <c r="AY25" s="38">
        <v>14090.015938215012</v>
      </c>
      <c r="AZ25" s="50">
        <v>16146.950223960235</v>
      </c>
      <c r="BA25" s="52"/>
      <c r="BB25" s="25">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3">
        <v>-492958.00400000112</v>
      </c>
      <c r="BN25" s="38">
        <v>-727041.92999999993</v>
      </c>
      <c r="BO25" s="50">
        <v>-379776</v>
      </c>
      <c r="BP25" s="50"/>
      <c r="BQ25" s="50">
        <v>-840223.93400000106</v>
      </c>
      <c r="BR25" s="50">
        <v>3001.0063787656818</v>
      </c>
      <c r="BS25" s="50">
        <v>-1168.5793780612112</v>
      </c>
      <c r="BT25" s="50">
        <v>13241</v>
      </c>
      <c r="BU25" s="50"/>
      <c r="BV25" s="50">
        <v>-11408.572999295529</v>
      </c>
      <c r="BW25" s="50"/>
      <c r="BX25" s="50"/>
      <c r="BY25" s="50">
        <v>-840223.93400000106</v>
      </c>
      <c r="BZ25" s="50">
        <v>-11408.572999295529</v>
      </c>
      <c r="CA25" s="116">
        <v>-113182</v>
      </c>
      <c r="CB25" s="38">
        <v>-19076</v>
      </c>
      <c r="CC25" s="43">
        <v>-727041.93400000106</v>
      </c>
      <c r="CD25" s="45">
        <v>7667.4270007044706</v>
      </c>
      <c r="CE25" s="116">
        <v>-18884.039794000004</v>
      </c>
      <c r="CF25" s="38"/>
      <c r="CG25" s="46">
        <v>-11216.612793295533</v>
      </c>
      <c r="CH25" s="30">
        <v>-738258.54679329658</v>
      </c>
      <c r="CI25" s="117">
        <v>-851632.61</v>
      </c>
      <c r="CJ25" s="48">
        <v>-0.10300070338416845</v>
      </c>
    </row>
    <row r="26" spans="1:94" s="33" customFormat="1" ht="16.899999999999999" hidden="1" customHeight="1" thickBot="1" x14ac:dyDescent="0.25">
      <c r="A26" s="1">
        <v>3</v>
      </c>
      <c r="B26" s="17">
        <v>4</v>
      </c>
      <c r="C26" s="53" t="s">
        <v>10</v>
      </c>
      <c r="D26" s="114">
        <v>1580</v>
      </c>
      <c r="E26" s="118"/>
      <c r="F26" s="55"/>
      <c r="G26" s="38"/>
      <c r="H26" s="38"/>
      <c r="I26" s="25">
        <v>0</v>
      </c>
      <c r="J26" s="39"/>
      <c r="K26" s="40"/>
      <c r="L26" s="38"/>
      <c r="M26" s="38"/>
      <c r="N26" s="25">
        <v>0</v>
      </c>
      <c r="O26" s="42">
        <v>0</v>
      </c>
      <c r="P26" s="56"/>
      <c r="Q26" s="38"/>
      <c r="R26" s="38"/>
      <c r="S26" s="25">
        <v>0</v>
      </c>
      <c r="T26" s="43">
        <v>0</v>
      </c>
      <c r="U26" s="57"/>
      <c r="V26" s="38"/>
      <c r="W26" s="38"/>
      <c r="X26" s="41">
        <v>0</v>
      </c>
      <c r="Y26" s="115">
        <v>0</v>
      </c>
      <c r="Z26" s="38">
        <v>-104177754.89112864</v>
      </c>
      <c r="AA26" s="38"/>
      <c r="AB26" s="38"/>
      <c r="AC26" s="25">
        <v>-104177754.89112864</v>
      </c>
      <c r="AD26" s="43">
        <v>0</v>
      </c>
      <c r="AE26" s="38">
        <v>-4243265.3502623141</v>
      </c>
      <c r="AF26" s="38"/>
      <c r="AG26" s="38"/>
      <c r="AH26" s="25">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115">
        <v>-157236144.34548193</v>
      </c>
      <c r="AT26" s="38">
        <v>-26035861</v>
      </c>
      <c r="AU26" s="38"/>
      <c r="AV26" s="38"/>
      <c r="AW26" s="25">
        <v>-183272005.34548193</v>
      </c>
      <c r="AX26" s="43">
        <v>-5641062.2089280467</v>
      </c>
      <c r="AY26" s="38">
        <v>-1776860.8741852683</v>
      </c>
      <c r="AZ26" s="38"/>
      <c r="BA26" s="38"/>
      <c r="BB26" s="25">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3">
        <v>-51235576.112725198</v>
      </c>
      <c r="BN26" s="38">
        <v>-4206092.4608710986</v>
      </c>
      <c r="BO26" s="38">
        <v>-26035862.1097188</v>
      </c>
      <c r="BP26" s="38"/>
      <c r="BQ26" s="38">
        <v>-29405806.463877499</v>
      </c>
      <c r="BR26" s="38">
        <v>-602983.58273891173</v>
      </c>
      <c r="BS26" s="38">
        <v>-497277.14133935218</v>
      </c>
      <c r="BT26" s="38">
        <v>-498414</v>
      </c>
      <c r="BU26" s="38"/>
      <c r="BV26" s="38">
        <v>-601846.72407826385</v>
      </c>
      <c r="BW26" s="38"/>
      <c r="BX26" s="38"/>
      <c r="BY26" s="38">
        <v>-29405806.463877499</v>
      </c>
      <c r="BZ26" s="38">
        <v>-601846.72407826385</v>
      </c>
      <c r="CA26" s="116">
        <v>-25199714.77</v>
      </c>
      <c r="CB26" s="119">
        <v>-556274</v>
      </c>
      <c r="CC26" s="43">
        <v>-4206091.6938774996</v>
      </c>
      <c r="CD26" s="45">
        <v>-45572.724078263855</v>
      </c>
      <c r="CE26" s="116">
        <v>-94531.92799612091</v>
      </c>
      <c r="CF26" s="119"/>
      <c r="CG26" s="46">
        <v>-140104.65207438477</v>
      </c>
      <c r="CH26" s="30">
        <v>-4346196.345951885</v>
      </c>
      <c r="CI26" s="117">
        <v>-30093038.050000001</v>
      </c>
      <c r="CJ26" s="48">
        <v>-85384.862044237554</v>
      </c>
    </row>
    <row r="27" spans="1:94" s="33" customFormat="1" ht="16.899999999999999" hidden="1" customHeight="1" thickBot="1" x14ac:dyDescent="0.25">
      <c r="A27" s="1">
        <v>3.1</v>
      </c>
      <c r="B27" s="17">
        <v>5</v>
      </c>
      <c r="C27" s="53" t="s">
        <v>11</v>
      </c>
      <c r="D27" s="114">
        <v>1580</v>
      </c>
      <c r="E27" s="49"/>
      <c r="F27" s="38"/>
      <c r="G27" s="38"/>
      <c r="H27" s="38"/>
      <c r="I27" s="25"/>
      <c r="J27" s="51"/>
      <c r="K27" s="38"/>
      <c r="L27" s="38"/>
      <c r="M27" s="38"/>
      <c r="N27" s="25"/>
      <c r="O27" s="120"/>
      <c r="P27" s="38"/>
      <c r="Q27" s="38"/>
      <c r="R27" s="38"/>
      <c r="S27" s="25"/>
      <c r="T27" s="59"/>
      <c r="U27" s="38"/>
      <c r="V27" s="38"/>
      <c r="W27" s="38"/>
      <c r="X27" s="41"/>
      <c r="Y27" s="121"/>
      <c r="Z27" s="38"/>
      <c r="AA27" s="38"/>
      <c r="AB27" s="38"/>
      <c r="AC27" s="25"/>
      <c r="AD27" s="59"/>
      <c r="AE27" s="38"/>
      <c r="AF27" s="38"/>
      <c r="AG27" s="38"/>
      <c r="AH27" s="25"/>
      <c r="AI27" s="120"/>
      <c r="AJ27" s="38">
        <v>554305.93999999994</v>
      </c>
      <c r="AK27" s="38"/>
      <c r="AL27" s="38"/>
      <c r="AM27" s="25">
        <v>554305.93999999994</v>
      </c>
      <c r="AN27" s="43">
        <v>0</v>
      </c>
      <c r="AO27" s="38">
        <v>1757.0934188143499</v>
      </c>
      <c r="AP27" s="38"/>
      <c r="AQ27" s="38"/>
      <c r="AR27" s="41">
        <v>1757.0934188143499</v>
      </c>
      <c r="AS27" s="115">
        <v>554305.93999999994</v>
      </c>
      <c r="AT27" s="38"/>
      <c r="AU27" s="38">
        <v>554305.93999999994</v>
      </c>
      <c r="AV27" s="38"/>
      <c r="AW27" s="25">
        <v>0</v>
      </c>
      <c r="AX27" s="43">
        <v>1757.0934188143499</v>
      </c>
      <c r="AY27" s="38"/>
      <c r="AZ27" s="38">
        <v>1757.0934188143499</v>
      </c>
      <c r="BA27" s="38"/>
      <c r="BB27" s="25">
        <v>0</v>
      </c>
      <c r="BC27" s="42">
        <v>0</v>
      </c>
      <c r="BD27" s="38"/>
      <c r="BE27" s="38"/>
      <c r="BF27" s="38"/>
      <c r="BG27" s="25">
        <v>0</v>
      </c>
      <c r="BH27" s="43">
        <v>0</v>
      </c>
      <c r="BI27" s="38"/>
      <c r="BJ27" s="38"/>
      <c r="BK27" s="38"/>
      <c r="BL27" s="41">
        <v>0</v>
      </c>
      <c r="BM27" s="43">
        <v>0</v>
      </c>
      <c r="BN27" s="38"/>
      <c r="BO27" s="38"/>
      <c r="BP27" s="38"/>
      <c r="BQ27" s="38">
        <v>0</v>
      </c>
      <c r="BR27" s="38">
        <v>0</v>
      </c>
      <c r="BS27" s="38"/>
      <c r="BT27" s="38"/>
      <c r="BU27" s="38"/>
      <c r="BV27" s="38">
        <v>0</v>
      </c>
      <c r="BW27" s="38"/>
      <c r="BX27" s="38"/>
      <c r="BY27" s="38">
        <v>0</v>
      </c>
      <c r="BZ27" s="38">
        <v>0</v>
      </c>
      <c r="CA27" s="116">
        <v>0</v>
      </c>
      <c r="CB27" s="38">
        <v>0</v>
      </c>
      <c r="CC27" s="43">
        <v>0</v>
      </c>
      <c r="CD27" s="45">
        <v>0</v>
      </c>
      <c r="CE27" s="116"/>
      <c r="CF27" s="38"/>
      <c r="CG27" s="46">
        <v>0</v>
      </c>
      <c r="CH27" s="30">
        <v>0</v>
      </c>
      <c r="CI27" s="117"/>
      <c r="CJ27" s="48">
        <v>0</v>
      </c>
      <c r="CO27" s="60" t="s">
        <v>12</v>
      </c>
      <c r="CP27" s="61" t="b">
        <v>1</v>
      </c>
    </row>
    <row r="28" spans="1:94" s="33" customFormat="1" ht="16.899999999999999" hidden="1" customHeight="1" thickBot="1" x14ac:dyDescent="0.25">
      <c r="A28" s="1">
        <v>3.2</v>
      </c>
      <c r="B28" s="17">
        <v>6</v>
      </c>
      <c r="C28" s="53" t="s">
        <v>13</v>
      </c>
      <c r="D28" s="114">
        <v>1580</v>
      </c>
      <c r="E28" s="120"/>
      <c r="F28" s="38"/>
      <c r="G28" s="38"/>
      <c r="H28" s="38"/>
      <c r="I28" s="25"/>
      <c r="J28" s="51"/>
      <c r="K28" s="38"/>
      <c r="L28" s="38"/>
      <c r="M28" s="38"/>
      <c r="N28" s="25"/>
      <c r="O28" s="120"/>
      <c r="P28" s="38"/>
      <c r="Q28" s="38"/>
      <c r="R28" s="38"/>
      <c r="S28" s="25"/>
      <c r="T28" s="59"/>
      <c r="U28" s="38"/>
      <c r="V28" s="38"/>
      <c r="W28" s="38"/>
      <c r="X28" s="41"/>
      <c r="Y28" s="121"/>
      <c r="Z28" s="38"/>
      <c r="AA28" s="38"/>
      <c r="AB28" s="38"/>
      <c r="AC28" s="25"/>
      <c r="AD28" s="59"/>
      <c r="AE28" s="38"/>
      <c r="AF28" s="38"/>
      <c r="AG28" s="38"/>
      <c r="AH28" s="25"/>
      <c r="AI28" s="120"/>
      <c r="AJ28" s="38">
        <v>5967909.5999999996</v>
      </c>
      <c r="AK28" s="38"/>
      <c r="AL28" s="38"/>
      <c r="AM28" s="25">
        <v>5967909.5999999996</v>
      </c>
      <c r="AN28" s="43">
        <v>0</v>
      </c>
      <c r="AO28" s="38">
        <v>19743.360738730498</v>
      </c>
      <c r="AP28" s="38"/>
      <c r="AQ28" s="38"/>
      <c r="AR28" s="41">
        <v>19743.360738730498</v>
      </c>
      <c r="AS28" s="115">
        <v>5967909.5999999996</v>
      </c>
      <c r="AT28" s="38">
        <v>1535333.9335752071</v>
      </c>
      <c r="AU28" s="38"/>
      <c r="AV28" s="38"/>
      <c r="AW28" s="25">
        <v>7503243.533575207</v>
      </c>
      <c r="AX28" s="43">
        <v>19743.360738730498</v>
      </c>
      <c r="AY28" s="38">
        <v>14281.645527931423</v>
      </c>
      <c r="AZ28" s="38">
        <v>19743.360738730498</v>
      </c>
      <c r="BA28" s="38"/>
      <c r="BB28" s="25">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3">
        <v>2059564.1890601944</v>
      </c>
      <c r="BN28" s="38">
        <v>-570685.49548498401</v>
      </c>
      <c r="BO28" s="38">
        <v>1535333.9335752099</v>
      </c>
      <c r="BP28" s="38"/>
      <c r="BQ28" s="38">
        <v>-46455.239999999525</v>
      </c>
      <c r="BR28" s="38">
        <v>-50215.026041365491</v>
      </c>
      <c r="BS28" s="38">
        <v>6907.5659021127858</v>
      </c>
      <c r="BT28" s="38">
        <v>-52680</v>
      </c>
      <c r="BU28" s="38"/>
      <c r="BV28" s="38">
        <v>9372.5398607472962</v>
      </c>
      <c r="BW28" s="38"/>
      <c r="BX28" s="38"/>
      <c r="BY28" s="38">
        <v>-46455.239999999525</v>
      </c>
      <c r="BZ28" s="38">
        <v>9372.5398607472962</v>
      </c>
      <c r="CA28" s="116">
        <v>524230.66</v>
      </c>
      <c r="CB28" s="38">
        <v>11862</v>
      </c>
      <c r="CC28" s="43">
        <v>-570685.89999999944</v>
      </c>
      <c r="CD28" s="45">
        <v>-2489.4601392527038</v>
      </c>
      <c r="CE28" s="116">
        <v>-12826.156612499999</v>
      </c>
      <c r="CF28" s="38"/>
      <c r="CG28" s="46">
        <v>-15315.616751752703</v>
      </c>
      <c r="CH28" s="30">
        <v>-586001.51675175212</v>
      </c>
      <c r="CI28" s="117">
        <v>48302.69</v>
      </c>
      <c r="CJ28" s="48">
        <v>85385.390139252238</v>
      </c>
      <c r="CO28" s="60" t="s">
        <v>14</v>
      </c>
      <c r="CP28" s="62" t="b">
        <v>1</v>
      </c>
    </row>
    <row r="29" spans="1:94" s="33" customFormat="1" ht="14.45" hidden="1" customHeight="1" thickBot="1" x14ac:dyDescent="0.25">
      <c r="A29" s="1">
        <v>4</v>
      </c>
      <c r="B29" s="17">
        <v>7</v>
      </c>
      <c r="C29" s="53" t="s">
        <v>15</v>
      </c>
      <c r="D29" s="114">
        <v>1584</v>
      </c>
      <c r="E29" s="118"/>
      <c r="F29" s="55"/>
      <c r="G29" s="38"/>
      <c r="H29" s="38"/>
      <c r="I29" s="25">
        <v>0</v>
      </c>
      <c r="J29" s="39"/>
      <c r="K29" s="40"/>
      <c r="L29" s="38"/>
      <c r="M29" s="38"/>
      <c r="N29" s="25">
        <v>0</v>
      </c>
      <c r="O29" s="42">
        <v>0</v>
      </c>
      <c r="P29" s="63"/>
      <c r="Q29" s="38"/>
      <c r="R29" s="38"/>
      <c r="S29" s="25">
        <v>0</v>
      </c>
      <c r="T29" s="43">
        <v>0</v>
      </c>
      <c r="U29" s="57"/>
      <c r="V29" s="38"/>
      <c r="W29" s="38"/>
      <c r="X29" s="41">
        <v>0</v>
      </c>
      <c r="Y29" s="115">
        <v>0</v>
      </c>
      <c r="Z29" s="38">
        <v>60297064.22808861</v>
      </c>
      <c r="AA29" s="38"/>
      <c r="AB29" s="38"/>
      <c r="AC29" s="25">
        <v>60297064.22808861</v>
      </c>
      <c r="AD29" s="43">
        <v>0</v>
      </c>
      <c r="AE29" s="38">
        <v>1969184.0566779478</v>
      </c>
      <c r="AF29" s="38"/>
      <c r="AG29" s="38"/>
      <c r="AH29" s="25">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115">
        <v>66750304.728178762</v>
      </c>
      <c r="AT29" s="38">
        <v>-16414401.159215014</v>
      </c>
      <c r="AU29" s="38"/>
      <c r="AV29" s="38"/>
      <c r="AW29" s="25">
        <v>50335903.568963751</v>
      </c>
      <c r="AX29" s="43">
        <v>2722330.8327270518</v>
      </c>
      <c r="AY29" s="38">
        <v>664277.55491244211</v>
      </c>
      <c r="AZ29" s="38"/>
      <c r="BA29" s="38"/>
      <c r="BB29" s="25">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3">
        <v>-8318222.9367123544</v>
      </c>
      <c r="BN29" s="38">
        <v>8947315.3762682304</v>
      </c>
      <c r="BO29" s="38">
        <v>-16414402.159215026</v>
      </c>
      <c r="BP29" s="38"/>
      <c r="BQ29" s="38">
        <v>17043494.598770902</v>
      </c>
      <c r="BR29" s="38">
        <v>-153109.38651940878</v>
      </c>
      <c r="BS29" s="38">
        <v>200782.60115047341</v>
      </c>
      <c r="BT29" s="38">
        <v>-205715</v>
      </c>
      <c r="BU29" s="38"/>
      <c r="BV29" s="38">
        <v>253388.21463106462</v>
      </c>
      <c r="BW29" s="38"/>
      <c r="BX29" s="38"/>
      <c r="BY29" s="38">
        <v>17043494.598770902</v>
      </c>
      <c r="BZ29" s="38">
        <v>253388.21463106462</v>
      </c>
      <c r="CA29" s="116">
        <v>8096178.2000000002</v>
      </c>
      <c r="CB29" s="38">
        <v>197730</v>
      </c>
      <c r="CC29" s="43">
        <v>8947316.3987709023</v>
      </c>
      <c r="CD29" s="45">
        <v>55658.21463106462</v>
      </c>
      <c r="CE29" s="116">
        <v>201090.91316550004</v>
      </c>
      <c r="CF29" s="38"/>
      <c r="CG29" s="46">
        <v>256749.12779656466</v>
      </c>
      <c r="CH29" s="30">
        <v>9204065.5265674666</v>
      </c>
      <c r="CI29" s="117">
        <v>17296882.359999999</v>
      </c>
      <c r="CJ29" s="48">
        <v>-0.45340196788311005</v>
      </c>
      <c r="CP29" s="62"/>
    </row>
    <row r="30" spans="1:94" s="33" customFormat="1" ht="14.45" hidden="1" customHeight="1" thickBot="1" x14ac:dyDescent="0.25">
      <c r="A30" s="1">
        <v>5</v>
      </c>
      <c r="B30" s="17">
        <v>8</v>
      </c>
      <c r="C30" s="53" t="s">
        <v>16</v>
      </c>
      <c r="D30" s="114">
        <v>1586</v>
      </c>
      <c r="E30" s="118"/>
      <c r="F30" s="55"/>
      <c r="G30" s="38"/>
      <c r="H30" s="38"/>
      <c r="I30" s="25">
        <v>0</v>
      </c>
      <c r="J30" s="39"/>
      <c r="K30" s="40"/>
      <c r="L30" s="38"/>
      <c r="M30" s="38"/>
      <c r="N30" s="25">
        <v>0</v>
      </c>
      <c r="O30" s="42">
        <v>0</v>
      </c>
      <c r="P30" s="63"/>
      <c r="Q30" s="38"/>
      <c r="R30" s="38"/>
      <c r="S30" s="25">
        <v>0</v>
      </c>
      <c r="T30" s="43">
        <v>0</v>
      </c>
      <c r="U30" s="57"/>
      <c r="V30" s="38"/>
      <c r="W30" s="38"/>
      <c r="X30" s="41">
        <v>0</v>
      </c>
      <c r="Y30" s="115">
        <v>0</v>
      </c>
      <c r="Z30" s="38">
        <v>28085713.583200134</v>
      </c>
      <c r="AA30" s="38"/>
      <c r="AB30" s="38"/>
      <c r="AC30" s="25">
        <v>28085713.583200134</v>
      </c>
      <c r="AD30" s="43">
        <v>0</v>
      </c>
      <c r="AE30" s="38">
        <v>981662.81800001604</v>
      </c>
      <c r="AF30" s="38"/>
      <c r="AG30" s="38"/>
      <c r="AH30" s="25">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115">
        <v>35536950.400003612</v>
      </c>
      <c r="AT30" s="38">
        <v>-29949889.607198097</v>
      </c>
      <c r="AU30" s="38"/>
      <c r="AV30" s="38"/>
      <c r="AW30" s="25">
        <v>5587060.7928055152</v>
      </c>
      <c r="AX30" s="43">
        <v>1357062.7723551935</v>
      </c>
      <c r="AY30" s="38">
        <v>271369.33252296085</v>
      </c>
      <c r="AZ30" s="38"/>
      <c r="BA30" s="38"/>
      <c r="BB30" s="25">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3">
        <v>-21616764.997934684</v>
      </c>
      <c r="BN30" s="38">
        <v>17363767.73846136</v>
      </c>
      <c r="BO30" s="38">
        <v>-29949889.607198089</v>
      </c>
      <c r="BP30" s="38"/>
      <c r="BQ30" s="38">
        <v>25696892.347724766</v>
      </c>
      <c r="BR30" s="38">
        <v>-397822.96250313311</v>
      </c>
      <c r="BS30" s="38">
        <v>277670.41875638819</v>
      </c>
      <c r="BT30" s="38">
        <v>-446320</v>
      </c>
      <c r="BU30" s="38"/>
      <c r="BV30" s="38">
        <v>326167.45625325508</v>
      </c>
      <c r="BW30" s="38"/>
      <c r="BX30" s="38"/>
      <c r="BY30" s="38">
        <v>25696892.347724766</v>
      </c>
      <c r="BZ30" s="38">
        <v>326167.45625325508</v>
      </c>
      <c r="CA30" s="116">
        <v>8333124.5700000003</v>
      </c>
      <c r="CB30" s="38">
        <v>197868</v>
      </c>
      <c r="CC30" s="43">
        <v>17363767.777724765</v>
      </c>
      <c r="CD30" s="45">
        <v>128299.45625325508</v>
      </c>
      <c r="CE30" s="116">
        <v>390250.67995650013</v>
      </c>
      <c r="CF30" s="38"/>
      <c r="CG30" s="46">
        <v>518550.1362097552</v>
      </c>
      <c r="CH30" s="30">
        <v>17882317.913934521</v>
      </c>
      <c r="CI30" s="117">
        <v>26023059.639999997</v>
      </c>
      <c r="CJ30" s="48">
        <v>-0.16397802531719208</v>
      </c>
      <c r="CP30" s="62"/>
    </row>
    <row r="31" spans="1:94" s="33" customFormat="1" ht="16.899999999999999" hidden="1" customHeight="1" thickBot="1" x14ac:dyDescent="0.25">
      <c r="A31" s="1">
        <v>6</v>
      </c>
      <c r="B31" s="17">
        <v>9</v>
      </c>
      <c r="C31" s="53" t="s">
        <v>17</v>
      </c>
      <c r="D31" s="114">
        <v>1588</v>
      </c>
      <c r="E31" s="116"/>
      <c r="F31" s="55"/>
      <c r="G31" s="38"/>
      <c r="H31" s="38"/>
      <c r="I31" s="25">
        <v>0</v>
      </c>
      <c r="J31" s="38"/>
      <c r="K31" s="38"/>
      <c r="L31" s="38"/>
      <c r="M31" s="38"/>
      <c r="N31" s="25">
        <v>0</v>
      </c>
      <c r="O31" s="42">
        <v>0</v>
      </c>
      <c r="P31" s="38"/>
      <c r="Q31" s="38"/>
      <c r="R31" s="38"/>
      <c r="S31" s="25">
        <v>0</v>
      </c>
      <c r="T31" s="43">
        <v>0</v>
      </c>
      <c r="U31" s="38"/>
      <c r="V31" s="38"/>
      <c r="W31" s="38"/>
      <c r="X31" s="41">
        <v>0</v>
      </c>
      <c r="Y31" s="115">
        <v>0</v>
      </c>
      <c r="Z31" s="38">
        <v>-18770686.847800255</v>
      </c>
      <c r="AA31" s="38"/>
      <c r="AB31" s="38"/>
      <c r="AC31" s="25">
        <v>-18770686.847800255</v>
      </c>
      <c r="AD31" s="43">
        <v>0</v>
      </c>
      <c r="AE31" s="38">
        <v>0</v>
      </c>
      <c r="AF31" s="38"/>
      <c r="AG31" s="38"/>
      <c r="AH31" s="25">
        <v>0</v>
      </c>
      <c r="AI31" s="42">
        <v>-18770686.847800255</v>
      </c>
      <c r="AJ31" s="38">
        <v>-3662931.0673999093</v>
      </c>
      <c r="AK31" s="38"/>
      <c r="AL31" s="38"/>
      <c r="AM31" s="25">
        <v>-22433617.915200163</v>
      </c>
      <c r="AN31" s="43">
        <v>0</v>
      </c>
      <c r="AO31" s="38">
        <v>-261729.10389441787</v>
      </c>
      <c r="AP31" s="38"/>
      <c r="AQ31" s="38"/>
      <c r="AR31" s="41">
        <v>-261729.10389441787</v>
      </c>
      <c r="AS31" s="115">
        <v>-22433617.915200163</v>
      </c>
      <c r="AT31" s="38">
        <v>-4099995.7564838137</v>
      </c>
      <c r="AU31" s="38"/>
      <c r="AV31" s="38">
        <v>-804747.00000005774</v>
      </c>
      <c r="AW31" s="25">
        <v>-27338360.671684034</v>
      </c>
      <c r="AX31" s="43">
        <v>-261729.10389441787</v>
      </c>
      <c r="AY31" s="38">
        <v>-265903.69006208412</v>
      </c>
      <c r="AZ31" s="38"/>
      <c r="BA31" s="38"/>
      <c r="BB31" s="25">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3">
        <v>-8241858.3439789303</v>
      </c>
      <c r="BN31" s="38">
        <v>-5431100.2225049734</v>
      </c>
      <c r="BO31" s="38">
        <v>-4904742.2964838743</v>
      </c>
      <c r="BP31" s="38"/>
      <c r="BQ31" s="38">
        <v>-8768216.2700000294</v>
      </c>
      <c r="BR31" s="38">
        <v>-112749.36511030811</v>
      </c>
      <c r="BS31" s="38">
        <v>-152662.42620717076</v>
      </c>
      <c r="BT31" s="38">
        <v>-98572</v>
      </c>
      <c r="BU31" s="38"/>
      <c r="BV31" s="38">
        <v>-166839.79131747887</v>
      </c>
      <c r="BW31" s="38"/>
      <c r="BX31" s="38"/>
      <c r="BY31" s="38">
        <v>-8768216.2700000294</v>
      </c>
      <c r="BZ31" s="38">
        <v>-166839.79131747887</v>
      </c>
      <c r="CA31" s="116">
        <v>-3337116.05</v>
      </c>
      <c r="CB31" s="119">
        <v>-73995</v>
      </c>
      <c r="CC31" s="43">
        <v>-5431100.2200000295</v>
      </c>
      <c r="CD31" s="45">
        <v>-92844.79131747887</v>
      </c>
      <c r="CE31" s="116">
        <v>-122063.97744450055</v>
      </c>
      <c r="CF31" s="119"/>
      <c r="CG31" s="46">
        <v>-214908.76876197942</v>
      </c>
      <c r="CH31" s="30">
        <v>-5646008.988762009</v>
      </c>
      <c r="CI31" s="117">
        <v>-8935056.0599999987</v>
      </c>
      <c r="CJ31" s="48">
        <v>1.3175103813409805E-3</v>
      </c>
      <c r="CP31" s="62"/>
    </row>
    <row r="32" spans="1:94" s="33" customFormat="1" ht="16.899999999999999" hidden="1" customHeight="1" thickBot="1" x14ac:dyDescent="0.25">
      <c r="A32" s="1">
        <v>7</v>
      </c>
      <c r="B32" s="17">
        <v>10</v>
      </c>
      <c r="C32" s="53" t="s">
        <v>18</v>
      </c>
      <c r="D32" s="114">
        <v>1589</v>
      </c>
      <c r="E32" s="118"/>
      <c r="F32" s="55"/>
      <c r="G32" s="38"/>
      <c r="H32" s="38"/>
      <c r="I32" s="25">
        <v>0</v>
      </c>
      <c r="J32" s="65"/>
      <c r="K32" s="66"/>
      <c r="L32" s="38"/>
      <c r="M32" s="38"/>
      <c r="N32" s="25">
        <v>0</v>
      </c>
      <c r="O32" s="42">
        <v>0</v>
      </c>
      <c r="P32" s="67"/>
      <c r="Q32" s="38"/>
      <c r="R32" s="38"/>
      <c r="S32" s="25">
        <v>0</v>
      </c>
      <c r="T32" s="43">
        <v>0</v>
      </c>
      <c r="U32" s="68"/>
      <c r="V32" s="38"/>
      <c r="W32" s="38"/>
      <c r="X32" s="41">
        <v>0</v>
      </c>
      <c r="Y32" s="115">
        <v>0</v>
      </c>
      <c r="Z32" s="38">
        <v>85657810.710000008</v>
      </c>
      <c r="AA32" s="38"/>
      <c r="AB32" s="38"/>
      <c r="AC32" s="25">
        <v>85657810.710000008</v>
      </c>
      <c r="AD32" s="43">
        <v>0</v>
      </c>
      <c r="AE32" s="38">
        <v>2633306.5342618362</v>
      </c>
      <c r="AF32" s="38"/>
      <c r="AG32" s="38"/>
      <c r="AH32" s="25">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115">
        <v>94368616.001881152</v>
      </c>
      <c r="AT32" s="38">
        <v>-14088417.814073741</v>
      </c>
      <c r="AU32" s="38"/>
      <c r="AV32" s="38">
        <v>804747.00000005774</v>
      </c>
      <c r="AW32" s="25">
        <v>81084945.187807471</v>
      </c>
      <c r="AX32" s="43">
        <v>3811179.82903645</v>
      </c>
      <c r="AY32" s="38">
        <v>1131532.6507011992</v>
      </c>
      <c r="AZ32" s="38"/>
      <c r="BA32" s="38"/>
      <c r="BB32" s="25">
        <v>4942712.4797376487</v>
      </c>
      <c r="BC32" s="42">
        <v>81084945.187807471</v>
      </c>
      <c r="BD32" s="38">
        <v>56920193.873523325</v>
      </c>
      <c r="BE32" s="38">
        <v>94368615.590372935</v>
      </c>
      <c r="BF32" s="38">
        <v>-50366169.329999998</v>
      </c>
      <c r="BG32" s="25">
        <v>-6729645.8590421379</v>
      </c>
      <c r="BH32" s="43">
        <v>4942712.4797376487</v>
      </c>
      <c r="BI32" s="38">
        <v>274057.45635962492</v>
      </c>
      <c r="BJ32" s="38">
        <v>4812604.2228053827</v>
      </c>
      <c r="BK32" s="38">
        <v>-127585.76</v>
      </c>
      <c r="BL32" s="41">
        <v>276579.95329189091</v>
      </c>
      <c r="BM32" s="43">
        <v>-6729645.8590421379</v>
      </c>
      <c r="BN32" s="38">
        <v>-23898524.263523288</v>
      </c>
      <c r="BO32" s="38">
        <v>-13283671.27407369</v>
      </c>
      <c r="BP32" s="38"/>
      <c r="BQ32" s="38">
        <v>-17344498.848491736</v>
      </c>
      <c r="BR32" s="38">
        <v>276579.95329189091</v>
      </c>
      <c r="BS32" s="38">
        <v>274389.79210044688</v>
      </c>
      <c r="BT32" s="38">
        <v>57211</v>
      </c>
      <c r="BU32" s="38"/>
      <c r="BV32" s="38">
        <v>493758.74539233779</v>
      </c>
      <c r="BW32" s="38"/>
      <c r="BX32" s="38"/>
      <c r="BY32" s="38">
        <v>-17344498.848491736</v>
      </c>
      <c r="BZ32" s="38">
        <v>493758.74539233779</v>
      </c>
      <c r="CA32" s="116">
        <v>6554024.54</v>
      </c>
      <c r="CB32" s="38">
        <v>341438</v>
      </c>
      <c r="CC32" s="43">
        <v>-23898523.388491735</v>
      </c>
      <c r="CD32" s="45">
        <v>152320.74539233779</v>
      </c>
      <c r="CE32" s="116">
        <v>-537119.3327434992</v>
      </c>
      <c r="CF32" s="38"/>
      <c r="CG32" s="46">
        <v>-384798.5873511614</v>
      </c>
      <c r="CH32" s="30">
        <v>-24283321.975842897</v>
      </c>
      <c r="CI32" s="117">
        <v>-16850740.98</v>
      </c>
      <c r="CJ32" s="48">
        <v>-0.87690060213208199</v>
      </c>
      <c r="CP32" s="62"/>
    </row>
    <row r="33" spans="1:94" s="33" customFormat="1" ht="16.899999999999999" hidden="1" customHeight="1" thickBot="1" x14ac:dyDescent="0.25">
      <c r="A33" s="1">
        <v>8</v>
      </c>
      <c r="B33" s="17">
        <v>11</v>
      </c>
      <c r="C33" s="69" t="s">
        <v>19</v>
      </c>
      <c r="D33" s="114">
        <v>1595</v>
      </c>
      <c r="E33" s="116"/>
      <c r="F33" s="55"/>
      <c r="G33" s="38"/>
      <c r="H33" s="38"/>
      <c r="I33" s="25">
        <v>0</v>
      </c>
      <c r="J33" s="38"/>
      <c r="K33" s="38"/>
      <c r="L33" s="38"/>
      <c r="M33" s="38"/>
      <c r="N33" s="25">
        <v>0</v>
      </c>
      <c r="O33" s="42">
        <v>0</v>
      </c>
      <c r="P33" s="70"/>
      <c r="Q33" s="38"/>
      <c r="R33" s="38"/>
      <c r="S33" s="25">
        <v>0</v>
      </c>
      <c r="T33" s="43">
        <v>0</v>
      </c>
      <c r="U33" s="38"/>
      <c r="V33" s="38"/>
      <c r="W33" s="38"/>
      <c r="X33" s="41">
        <v>0</v>
      </c>
      <c r="Y33" s="115">
        <v>0</v>
      </c>
      <c r="Z33" s="38">
        <v>-363599.72999999952</v>
      </c>
      <c r="AA33" s="38"/>
      <c r="AB33" s="38"/>
      <c r="AC33" s="25">
        <v>-363599.72999999952</v>
      </c>
      <c r="AD33" s="43">
        <v>0</v>
      </c>
      <c r="AE33" s="38">
        <v>-318136.8576696394</v>
      </c>
      <c r="AF33" s="38"/>
      <c r="AG33" s="38"/>
      <c r="AH33" s="25">
        <v>-318136.8576696394</v>
      </c>
      <c r="AI33" s="42">
        <v>-363599.72999999952</v>
      </c>
      <c r="AJ33" s="38">
        <v>0</v>
      </c>
      <c r="AK33" s="38"/>
      <c r="AL33" s="38"/>
      <c r="AM33" s="25">
        <v>-363599.72999999952</v>
      </c>
      <c r="AN33" s="43">
        <v>-318136.8576696394</v>
      </c>
      <c r="AO33" s="38">
        <v>-48825.691425243174</v>
      </c>
      <c r="AP33" s="38"/>
      <c r="AQ33" s="38"/>
      <c r="AR33" s="41">
        <v>-366962.54909488256</v>
      </c>
      <c r="AS33" s="115">
        <v>-363599.72999999952</v>
      </c>
      <c r="AT33" s="38"/>
      <c r="AU33" s="38">
        <v>-363599.72999999952</v>
      </c>
      <c r="AV33" s="38"/>
      <c r="AW33" s="25">
        <v>0</v>
      </c>
      <c r="AX33" s="43">
        <v>-366962.54909488256</v>
      </c>
      <c r="AY33" s="38">
        <v>-26599</v>
      </c>
      <c r="AZ33" s="38">
        <v>-393561.52028952201</v>
      </c>
      <c r="BA33" s="38"/>
      <c r="BB33" s="25">
        <v>-2.8805360547266901E-2</v>
      </c>
      <c r="BC33" s="42">
        <v>0</v>
      </c>
      <c r="BD33" s="38"/>
      <c r="BE33" s="38"/>
      <c r="BF33" s="38"/>
      <c r="BG33" s="25">
        <v>0</v>
      </c>
      <c r="BH33" s="43">
        <v>-2.8805360547266901E-2</v>
      </c>
      <c r="BI33" s="38"/>
      <c r="BJ33" s="38"/>
      <c r="BK33" s="38"/>
      <c r="BL33" s="41">
        <v>-2.8805360547266901E-2</v>
      </c>
      <c r="BM33" s="43">
        <v>0</v>
      </c>
      <c r="BN33" s="38"/>
      <c r="BO33" s="38"/>
      <c r="BP33" s="38"/>
      <c r="BQ33" s="38">
        <v>0</v>
      </c>
      <c r="BR33" s="38">
        <v>-2.8805360547266901E-2</v>
      </c>
      <c r="BS33" s="38"/>
      <c r="BT33" s="38"/>
      <c r="BU33" s="38"/>
      <c r="BV33" s="38">
        <v>-2.8805360547266901E-2</v>
      </c>
      <c r="BW33" s="38"/>
      <c r="BX33" s="38"/>
      <c r="BY33" s="38">
        <v>0</v>
      </c>
      <c r="BZ33" s="38">
        <v>-2.8805360547266901E-2</v>
      </c>
      <c r="CA33" s="116"/>
      <c r="CB33" s="38"/>
      <c r="CC33" s="43">
        <v>0</v>
      </c>
      <c r="CD33" s="45">
        <v>-2.8805360547266901E-2</v>
      </c>
      <c r="CE33" s="116"/>
      <c r="CF33" s="38"/>
      <c r="CG33" s="46">
        <v>-2.8805360547266901E-2</v>
      </c>
      <c r="CH33" s="30">
        <v>0</v>
      </c>
      <c r="CI33" s="117"/>
      <c r="CJ33" s="48">
        <v>2.8805360547266901E-2</v>
      </c>
      <c r="CO33" s="58" t="s">
        <v>20</v>
      </c>
      <c r="CP33" s="62" t="b">
        <v>0</v>
      </c>
    </row>
    <row r="34" spans="1:94" s="33" customFormat="1" ht="16.899999999999999" hidden="1" customHeight="1" thickBot="1" x14ac:dyDescent="0.25">
      <c r="A34" s="1">
        <v>9</v>
      </c>
      <c r="B34" s="17">
        <v>12</v>
      </c>
      <c r="C34" s="69" t="s">
        <v>21</v>
      </c>
      <c r="D34" s="114">
        <v>1595</v>
      </c>
      <c r="E34" s="116"/>
      <c r="F34" s="38"/>
      <c r="G34" s="38"/>
      <c r="H34" s="38"/>
      <c r="I34" s="25">
        <v>0</v>
      </c>
      <c r="J34" s="38"/>
      <c r="K34" s="38"/>
      <c r="L34" s="38"/>
      <c r="M34" s="38"/>
      <c r="N34" s="25">
        <v>0</v>
      </c>
      <c r="O34" s="42">
        <v>0</v>
      </c>
      <c r="P34" s="38"/>
      <c r="Q34" s="38"/>
      <c r="R34" s="38"/>
      <c r="S34" s="25">
        <v>0</v>
      </c>
      <c r="T34" s="43">
        <v>0</v>
      </c>
      <c r="U34" s="38"/>
      <c r="V34" s="38"/>
      <c r="W34" s="38"/>
      <c r="X34" s="41">
        <v>0</v>
      </c>
      <c r="Y34" s="115">
        <v>0</v>
      </c>
      <c r="Z34" s="38">
        <v>-2483823.44</v>
      </c>
      <c r="AA34" s="38"/>
      <c r="AB34" s="38"/>
      <c r="AC34" s="25">
        <v>-2483823.44</v>
      </c>
      <c r="AD34" s="43">
        <v>0</v>
      </c>
      <c r="AE34" s="38">
        <v>1563823.105251</v>
      </c>
      <c r="AF34" s="38"/>
      <c r="AG34" s="38"/>
      <c r="AH34" s="25">
        <v>1563823.105251</v>
      </c>
      <c r="AI34" s="42">
        <v>-2483823.44</v>
      </c>
      <c r="AJ34" s="38">
        <v>0</v>
      </c>
      <c r="AK34" s="38"/>
      <c r="AL34" s="38"/>
      <c r="AM34" s="25">
        <v>-2483823.44</v>
      </c>
      <c r="AN34" s="43">
        <v>1563823.105251</v>
      </c>
      <c r="AO34" s="38">
        <v>17094.680535249994</v>
      </c>
      <c r="AP34" s="38"/>
      <c r="AQ34" s="38"/>
      <c r="AR34" s="41">
        <v>1580917.7857862501</v>
      </c>
      <c r="AS34" s="115">
        <v>-2483823.44</v>
      </c>
      <c r="AT34" s="38"/>
      <c r="AU34" s="38">
        <v>-2483823.3187488182</v>
      </c>
      <c r="AV34" s="38"/>
      <c r="AW34" s="25">
        <v>-0.12125118169933558</v>
      </c>
      <c r="AX34" s="43">
        <v>1580917.7857862501</v>
      </c>
      <c r="AY34" s="38">
        <v>-66708</v>
      </c>
      <c r="AZ34" s="38">
        <v>1514209.88758192</v>
      </c>
      <c r="BA34" s="38"/>
      <c r="BB34" s="25">
        <v>-0.10179566987790167</v>
      </c>
      <c r="BC34" s="42">
        <v>-0.12125118169933558</v>
      </c>
      <c r="BD34" s="38"/>
      <c r="BE34" s="38"/>
      <c r="BF34" s="38"/>
      <c r="BG34" s="25">
        <v>-0.12125118169933558</v>
      </c>
      <c r="BH34" s="43">
        <v>-0.10179566987790167</v>
      </c>
      <c r="BI34" s="38"/>
      <c r="BJ34" s="38"/>
      <c r="BK34" s="38"/>
      <c r="BL34" s="41">
        <v>-0.10179566987790167</v>
      </c>
      <c r="BM34" s="43">
        <v>-0.12125118169933558</v>
      </c>
      <c r="BN34" s="38"/>
      <c r="BO34" s="38"/>
      <c r="BP34" s="38"/>
      <c r="BQ34" s="38">
        <v>-0.12125118169933558</v>
      </c>
      <c r="BR34" s="38">
        <v>-0.10179566987790167</v>
      </c>
      <c r="BS34" s="38"/>
      <c r="BT34" s="38"/>
      <c r="BU34" s="38"/>
      <c r="BV34" s="38">
        <v>-0.10179566987790167</v>
      </c>
      <c r="BW34" s="38"/>
      <c r="BX34" s="38"/>
      <c r="BY34" s="38">
        <v>-0.12125118169933558</v>
      </c>
      <c r="BZ34" s="38">
        <v>-0.10179566987790167</v>
      </c>
      <c r="CA34" s="116"/>
      <c r="CB34" s="38"/>
      <c r="CC34" s="43">
        <v>-0.12125118169933558</v>
      </c>
      <c r="CD34" s="45">
        <v>-0.10179566987790167</v>
      </c>
      <c r="CE34" s="116"/>
      <c r="CF34" s="38"/>
      <c r="CG34" s="46">
        <v>-0.10179566987790167</v>
      </c>
      <c r="CH34" s="30">
        <v>0</v>
      </c>
      <c r="CI34" s="117"/>
      <c r="CJ34" s="48">
        <v>0.22304685157723725</v>
      </c>
      <c r="CO34" s="58" t="s">
        <v>22</v>
      </c>
      <c r="CP34" s="62" t="b">
        <v>0</v>
      </c>
    </row>
    <row r="35" spans="1:94" s="33" customFormat="1" ht="14.45" hidden="1" customHeight="1" thickBot="1" x14ac:dyDescent="0.25">
      <c r="A35" s="1"/>
      <c r="B35" s="17"/>
      <c r="C35" s="69" t="s">
        <v>45</v>
      </c>
      <c r="D35" s="114">
        <v>1596</v>
      </c>
      <c r="E35" s="116"/>
      <c r="F35" s="38"/>
      <c r="G35" s="38"/>
      <c r="H35" s="38"/>
      <c r="I35" s="25">
        <v>0</v>
      </c>
      <c r="J35" s="38"/>
      <c r="K35" s="38"/>
      <c r="L35" s="38"/>
      <c r="M35" s="38"/>
      <c r="N35" s="25">
        <v>0</v>
      </c>
      <c r="O35" s="42">
        <v>0</v>
      </c>
      <c r="P35" s="38"/>
      <c r="Q35" s="38"/>
      <c r="R35" s="38"/>
      <c r="S35" s="25">
        <v>0</v>
      </c>
      <c r="T35" s="43">
        <v>0</v>
      </c>
      <c r="U35" s="38"/>
      <c r="V35" s="38"/>
      <c r="W35" s="38"/>
      <c r="X35" s="41">
        <v>0</v>
      </c>
      <c r="Y35" s="115">
        <v>0</v>
      </c>
      <c r="Z35" s="38">
        <v>109728.87</v>
      </c>
      <c r="AA35" s="38"/>
      <c r="AB35" s="38"/>
      <c r="AC35" s="25">
        <v>109728.87</v>
      </c>
      <c r="AD35" s="43">
        <v>0</v>
      </c>
      <c r="AE35" s="38">
        <v>-261354.97000000058</v>
      </c>
      <c r="AF35" s="38"/>
      <c r="AG35" s="38"/>
      <c r="AH35" s="25">
        <v>-261354.97000000058</v>
      </c>
      <c r="AI35" s="42">
        <v>109728.87</v>
      </c>
      <c r="AJ35" s="38">
        <v>0</v>
      </c>
      <c r="AK35" s="38"/>
      <c r="AL35" s="38"/>
      <c r="AM35" s="25">
        <v>109728.87</v>
      </c>
      <c r="AN35" s="43">
        <v>-261354.97000000058</v>
      </c>
      <c r="AO35" s="38">
        <v>1307.7900000000081</v>
      </c>
      <c r="AP35" s="38"/>
      <c r="AQ35" s="38"/>
      <c r="AR35" s="41">
        <v>-260047.18000000058</v>
      </c>
      <c r="AS35" s="115">
        <v>109728.87</v>
      </c>
      <c r="AT35" s="38"/>
      <c r="AU35" s="38">
        <v>109728.87000000058</v>
      </c>
      <c r="AV35" s="38"/>
      <c r="AW35" s="25">
        <v>-5.8207660913467407E-10</v>
      </c>
      <c r="AX35" s="43">
        <v>-260047.18000000058</v>
      </c>
      <c r="AY35" s="38">
        <v>-12853</v>
      </c>
      <c r="AZ35" s="38">
        <v>-272900.18000000098</v>
      </c>
      <c r="BA35" s="38"/>
      <c r="BB35" s="25">
        <v>4.0745362639427185E-10</v>
      </c>
      <c r="BC35" s="42"/>
      <c r="BD35" s="38"/>
      <c r="BE35" s="38"/>
      <c r="BF35" s="38"/>
      <c r="BG35" s="25"/>
      <c r="BH35" s="43"/>
      <c r="BI35" s="38"/>
      <c r="BJ35" s="38"/>
      <c r="BK35" s="38"/>
      <c r="BL35" s="41"/>
      <c r="BM35" s="43"/>
      <c r="BN35" s="38"/>
      <c r="BO35" s="38"/>
      <c r="BP35" s="38"/>
      <c r="BQ35" s="38"/>
      <c r="BR35" s="38"/>
      <c r="BS35" s="38"/>
      <c r="BT35" s="38"/>
      <c r="BU35" s="38"/>
      <c r="BV35" s="38"/>
      <c r="BW35" s="38"/>
      <c r="BX35" s="38"/>
      <c r="BY35" s="38">
        <v>0</v>
      </c>
      <c r="BZ35" s="38">
        <v>0</v>
      </c>
      <c r="CA35" s="116"/>
      <c r="CB35" s="38"/>
      <c r="CC35" s="43">
        <v>0</v>
      </c>
      <c r="CD35" s="45">
        <v>0</v>
      </c>
      <c r="CE35" s="116"/>
      <c r="CF35" s="38"/>
      <c r="CG35" s="46"/>
      <c r="CH35" s="30"/>
      <c r="CI35" s="117"/>
      <c r="CJ35" s="48">
        <v>0</v>
      </c>
      <c r="CO35" s="58"/>
      <c r="CP35" s="62"/>
    </row>
    <row r="36" spans="1:94" s="33" customFormat="1" ht="16.899999999999999" hidden="1" customHeight="1" thickBot="1" x14ac:dyDescent="0.25">
      <c r="A36" s="1">
        <v>10</v>
      </c>
      <c r="B36" s="17">
        <v>13</v>
      </c>
      <c r="C36" s="69" t="s">
        <v>23</v>
      </c>
      <c r="D36" s="114">
        <v>1595</v>
      </c>
      <c r="E36" s="116"/>
      <c r="F36" s="38"/>
      <c r="G36" s="38"/>
      <c r="H36" s="38"/>
      <c r="I36" s="25">
        <v>0</v>
      </c>
      <c r="J36" s="38"/>
      <c r="K36" s="38"/>
      <c r="L36" s="38"/>
      <c r="M36" s="38"/>
      <c r="N36" s="25">
        <v>0</v>
      </c>
      <c r="O36" s="42">
        <v>0</v>
      </c>
      <c r="P36" s="38"/>
      <c r="Q36" s="38"/>
      <c r="R36" s="38"/>
      <c r="S36" s="25">
        <v>0</v>
      </c>
      <c r="T36" s="43">
        <v>0</v>
      </c>
      <c r="U36" s="38"/>
      <c r="V36" s="38"/>
      <c r="W36" s="38"/>
      <c r="X36" s="41">
        <v>0</v>
      </c>
      <c r="Y36" s="115">
        <v>0</v>
      </c>
      <c r="Z36" s="38">
        <v>0</v>
      </c>
      <c r="AA36" s="38"/>
      <c r="AB36" s="38"/>
      <c r="AC36" s="25">
        <v>0</v>
      </c>
      <c r="AD36" s="43">
        <v>0</v>
      </c>
      <c r="AE36" s="38">
        <v>0</v>
      </c>
      <c r="AF36" s="38"/>
      <c r="AG36" s="38"/>
      <c r="AH36" s="25">
        <v>0</v>
      </c>
      <c r="AI36" s="42">
        <v>0</v>
      </c>
      <c r="AJ36" s="38">
        <v>0</v>
      </c>
      <c r="AK36" s="38"/>
      <c r="AL36" s="38"/>
      <c r="AM36" s="25">
        <v>0</v>
      </c>
      <c r="AN36" s="43">
        <v>0</v>
      </c>
      <c r="AO36" s="38">
        <v>0</v>
      </c>
      <c r="AP36" s="38"/>
      <c r="AQ36" s="38"/>
      <c r="AR36" s="41">
        <v>0</v>
      </c>
      <c r="AS36" s="115">
        <v>0</v>
      </c>
      <c r="AT36" s="38"/>
      <c r="AU36" s="38"/>
      <c r="AV36" s="38"/>
      <c r="AW36" s="25">
        <v>0</v>
      </c>
      <c r="AX36" s="43">
        <v>0</v>
      </c>
      <c r="AY36" s="38"/>
      <c r="AZ36" s="38"/>
      <c r="BA36" s="38"/>
      <c r="BB36" s="25">
        <v>0</v>
      </c>
      <c r="BC36" s="42">
        <v>0</v>
      </c>
      <c r="BD36" s="38"/>
      <c r="BE36" s="38"/>
      <c r="BF36" s="38"/>
      <c r="BG36" s="25">
        <v>0</v>
      </c>
      <c r="BH36" s="43">
        <v>0</v>
      </c>
      <c r="BI36" s="38"/>
      <c r="BJ36" s="38"/>
      <c r="BK36" s="38"/>
      <c r="BL36" s="41">
        <v>0</v>
      </c>
      <c r="BM36" s="43">
        <v>0</v>
      </c>
      <c r="BN36" s="38"/>
      <c r="BO36" s="38"/>
      <c r="BP36" s="38"/>
      <c r="BQ36" s="38">
        <v>0</v>
      </c>
      <c r="BR36" s="38">
        <v>0</v>
      </c>
      <c r="BS36" s="38"/>
      <c r="BT36" s="38"/>
      <c r="BU36" s="38"/>
      <c r="BV36" s="38">
        <v>0</v>
      </c>
      <c r="BW36" s="38"/>
      <c r="BX36" s="38"/>
      <c r="BY36" s="38">
        <v>0</v>
      </c>
      <c r="BZ36" s="38">
        <v>0</v>
      </c>
      <c r="CA36" s="116"/>
      <c r="CB36" s="38"/>
      <c r="CC36" s="43">
        <v>0</v>
      </c>
      <c r="CD36" s="45">
        <v>0</v>
      </c>
      <c r="CE36" s="116"/>
      <c r="CF36" s="38"/>
      <c r="CG36" s="46">
        <v>0</v>
      </c>
      <c r="CH36" s="30">
        <v>0</v>
      </c>
      <c r="CI36" s="117"/>
      <c r="CJ36" s="48">
        <v>0</v>
      </c>
      <c r="CO36" s="58" t="s">
        <v>25</v>
      </c>
      <c r="CP36" s="62" t="b">
        <v>0</v>
      </c>
    </row>
    <row r="37" spans="1:94" s="33" customFormat="1" ht="16.899999999999999" hidden="1" customHeight="1" thickBot="1" x14ac:dyDescent="0.25">
      <c r="A37" s="1">
        <v>11</v>
      </c>
      <c r="B37" s="17">
        <v>14</v>
      </c>
      <c r="C37" s="69" t="s">
        <v>24</v>
      </c>
      <c r="D37" s="114">
        <v>1595</v>
      </c>
      <c r="E37" s="116"/>
      <c r="F37" s="38"/>
      <c r="G37" s="38"/>
      <c r="H37" s="38"/>
      <c r="I37" s="25">
        <v>0</v>
      </c>
      <c r="J37" s="38"/>
      <c r="K37" s="38"/>
      <c r="L37" s="38"/>
      <c r="M37" s="38"/>
      <c r="N37" s="25">
        <v>0</v>
      </c>
      <c r="O37" s="42">
        <v>0</v>
      </c>
      <c r="P37" s="38"/>
      <c r="Q37" s="38"/>
      <c r="R37" s="38"/>
      <c r="S37" s="25">
        <v>0</v>
      </c>
      <c r="T37" s="43">
        <v>0</v>
      </c>
      <c r="U37" s="38"/>
      <c r="V37" s="38"/>
      <c r="W37" s="38"/>
      <c r="X37" s="41">
        <v>0</v>
      </c>
      <c r="Y37" s="115">
        <v>0</v>
      </c>
      <c r="Z37" s="38"/>
      <c r="AA37" s="38"/>
      <c r="AB37" s="38"/>
      <c r="AC37" s="25">
        <v>0</v>
      </c>
      <c r="AD37" s="43">
        <v>0</v>
      </c>
      <c r="AE37" s="38"/>
      <c r="AF37" s="38"/>
      <c r="AG37" s="38"/>
      <c r="AH37" s="25">
        <v>0</v>
      </c>
      <c r="AI37" s="42">
        <v>0</v>
      </c>
      <c r="AJ37" s="38"/>
      <c r="AK37" s="38"/>
      <c r="AL37" s="38"/>
      <c r="AM37" s="25">
        <v>0</v>
      </c>
      <c r="AN37" s="43">
        <v>0</v>
      </c>
      <c r="AO37" s="38"/>
      <c r="AP37" s="38"/>
      <c r="AQ37" s="38"/>
      <c r="AR37" s="41">
        <v>0</v>
      </c>
      <c r="AS37" s="115">
        <v>0</v>
      </c>
      <c r="AT37" s="38"/>
      <c r="AU37" s="38"/>
      <c r="AV37" s="38"/>
      <c r="AW37" s="25">
        <v>0</v>
      </c>
      <c r="AX37" s="43">
        <v>0</v>
      </c>
      <c r="AY37" s="38"/>
      <c r="AZ37" s="38"/>
      <c r="BA37" s="38"/>
      <c r="BB37" s="25">
        <v>0</v>
      </c>
      <c r="BC37" s="42">
        <v>0</v>
      </c>
      <c r="BD37" s="38"/>
      <c r="BE37" s="38"/>
      <c r="BF37" s="38"/>
      <c r="BG37" s="25">
        <v>0</v>
      </c>
      <c r="BH37" s="43">
        <v>0</v>
      </c>
      <c r="BI37" s="38"/>
      <c r="BJ37" s="38"/>
      <c r="BK37" s="38"/>
      <c r="BL37" s="41">
        <v>0</v>
      </c>
      <c r="BM37" s="43">
        <v>0</v>
      </c>
      <c r="BN37" s="38"/>
      <c r="BO37" s="38"/>
      <c r="BP37" s="38"/>
      <c r="BQ37" s="38">
        <v>0</v>
      </c>
      <c r="BR37" s="38">
        <v>0</v>
      </c>
      <c r="BS37" s="38"/>
      <c r="BT37" s="38"/>
      <c r="BU37" s="38"/>
      <c r="BV37" s="38">
        <v>0</v>
      </c>
      <c r="BW37" s="38"/>
      <c r="BX37" s="38"/>
      <c r="BY37" s="38">
        <v>0</v>
      </c>
      <c r="BZ37" s="38">
        <v>0</v>
      </c>
      <c r="CA37" s="116"/>
      <c r="CB37" s="38"/>
      <c r="CC37" s="43">
        <v>0</v>
      </c>
      <c r="CD37" s="45">
        <v>0</v>
      </c>
      <c r="CE37" s="116"/>
      <c r="CF37" s="38"/>
      <c r="CG37" s="46">
        <v>0</v>
      </c>
      <c r="CH37" s="30">
        <v>0</v>
      </c>
      <c r="CI37" s="117"/>
      <c r="CJ37" s="48">
        <v>0</v>
      </c>
      <c r="CO37" s="58" t="s">
        <v>27</v>
      </c>
      <c r="CP37" s="62" t="b">
        <v>0</v>
      </c>
    </row>
    <row r="38" spans="1:94" s="33" customFormat="1" ht="16.899999999999999" hidden="1" customHeight="1" thickBot="1" x14ac:dyDescent="0.25">
      <c r="A38" s="1">
        <v>12</v>
      </c>
      <c r="B38" s="17">
        <v>15</v>
      </c>
      <c r="C38" s="69" t="s">
        <v>26</v>
      </c>
      <c r="D38" s="114">
        <v>1595</v>
      </c>
      <c r="E38" s="116"/>
      <c r="F38" s="38"/>
      <c r="G38" s="38"/>
      <c r="H38" s="38"/>
      <c r="I38" s="25">
        <v>0</v>
      </c>
      <c r="J38" s="38"/>
      <c r="K38" s="38"/>
      <c r="L38" s="38"/>
      <c r="M38" s="38"/>
      <c r="N38" s="25">
        <v>0</v>
      </c>
      <c r="O38" s="42">
        <v>0</v>
      </c>
      <c r="P38" s="38"/>
      <c r="Q38" s="38"/>
      <c r="R38" s="38"/>
      <c r="S38" s="25">
        <v>0</v>
      </c>
      <c r="T38" s="43">
        <v>0</v>
      </c>
      <c r="U38" s="38"/>
      <c r="V38" s="38"/>
      <c r="W38" s="38"/>
      <c r="X38" s="41">
        <v>0</v>
      </c>
      <c r="Y38" s="115">
        <v>0</v>
      </c>
      <c r="Z38" s="38">
        <v>95889.899999999907</v>
      </c>
      <c r="AA38" s="38"/>
      <c r="AB38" s="38"/>
      <c r="AC38" s="25">
        <v>95889.899999999907</v>
      </c>
      <c r="AD38" s="43">
        <v>0</v>
      </c>
      <c r="AE38" s="38">
        <v>-55626.020000000004</v>
      </c>
      <c r="AF38" s="38"/>
      <c r="AG38" s="38"/>
      <c r="AH38" s="25">
        <v>-55626.020000000004</v>
      </c>
      <c r="AI38" s="42">
        <v>95889.899999999907</v>
      </c>
      <c r="AJ38" s="38">
        <v>0</v>
      </c>
      <c r="AK38" s="38"/>
      <c r="AL38" s="38"/>
      <c r="AM38" s="25">
        <v>95889.899999999907</v>
      </c>
      <c r="AN38" s="43">
        <v>-55626.020000000004</v>
      </c>
      <c r="AO38" s="38">
        <v>1138.9499999999971</v>
      </c>
      <c r="AP38" s="38"/>
      <c r="AQ38" s="38"/>
      <c r="AR38" s="41">
        <v>-54487.070000000007</v>
      </c>
      <c r="AS38" s="115">
        <v>95889.899999999907</v>
      </c>
      <c r="AT38" s="38"/>
      <c r="AU38" s="38"/>
      <c r="AV38" s="38"/>
      <c r="AW38" s="25">
        <v>95889.899999999907</v>
      </c>
      <c r="AX38" s="43">
        <v>-54487.070000000007</v>
      </c>
      <c r="AY38" s="38">
        <v>966</v>
      </c>
      <c r="AZ38" s="38"/>
      <c r="BA38" s="38"/>
      <c r="BB38" s="25">
        <v>-53521.070000000007</v>
      </c>
      <c r="BC38" s="42">
        <v>95889.899999999907</v>
      </c>
      <c r="BD38" s="38"/>
      <c r="BE38" s="38">
        <v>95890</v>
      </c>
      <c r="BF38" s="38"/>
      <c r="BG38" s="25">
        <v>-0.10000000009313226</v>
      </c>
      <c r="BH38" s="43">
        <v>-53521.070000000007</v>
      </c>
      <c r="BI38" s="38"/>
      <c r="BJ38" s="38">
        <v>-53433</v>
      </c>
      <c r="BK38" s="38"/>
      <c r="BL38" s="41">
        <v>-88.070000000006985</v>
      </c>
      <c r="BM38" s="43">
        <v>-0.10000000009313226</v>
      </c>
      <c r="BN38" s="38"/>
      <c r="BO38" s="38"/>
      <c r="BP38" s="38"/>
      <c r="BQ38" s="38">
        <v>-0.10000000009313226</v>
      </c>
      <c r="BR38" s="38">
        <v>-88.070000000006985</v>
      </c>
      <c r="BS38" s="38"/>
      <c r="BT38" s="38"/>
      <c r="BU38" s="38"/>
      <c r="BV38" s="38">
        <v>-88.070000000006985</v>
      </c>
      <c r="BW38" s="38"/>
      <c r="BX38" s="38"/>
      <c r="BY38" s="38">
        <v>-0.10000000009313226</v>
      </c>
      <c r="BZ38" s="38">
        <v>-88.070000000006985</v>
      </c>
      <c r="CA38" s="116"/>
      <c r="CB38" s="38"/>
      <c r="CC38" s="43">
        <v>-0.10000000009313226</v>
      </c>
      <c r="CD38" s="45">
        <v>-88.070000000006985</v>
      </c>
      <c r="CE38" s="116"/>
      <c r="CF38" s="38"/>
      <c r="CG38" s="46">
        <v>-88.070000000006985</v>
      </c>
      <c r="CH38" s="30">
        <v>0</v>
      </c>
      <c r="CI38" s="117"/>
      <c r="CJ38" s="48">
        <v>88.170000000100117</v>
      </c>
      <c r="CO38" s="58" t="s">
        <v>29</v>
      </c>
      <c r="CP38" s="62" t="b">
        <v>0</v>
      </c>
    </row>
    <row r="39" spans="1:94" s="33" customFormat="1" ht="16.899999999999999" hidden="1" customHeight="1" thickBot="1" x14ac:dyDescent="0.25">
      <c r="A39" s="1">
        <v>13</v>
      </c>
      <c r="B39" s="17">
        <v>16</v>
      </c>
      <c r="C39" s="69" t="s">
        <v>28</v>
      </c>
      <c r="D39" s="114">
        <v>1595</v>
      </c>
      <c r="E39" s="116"/>
      <c r="F39" s="38"/>
      <c r="G39" s="38"/>
      <c r="H39" s="38"/>
      <c r="I39" s="25">
        <v>0</v>
      </c>
      <c r="J39" s="38"/>
      <c r="K39" s="38"/>
      <c r="L39" s="38"/>
      <c r="M39" s="38"/>
      <c r="N39" s="25">
        <v>0</v>
      </c>
      <c r="O39" s="42">
        <v>0</v>
      </c>
      <c r="P39" s="38"/>
      <c r="Q39" s="38"/>
      <c r="R39" s="38"/>
      <c r="S39" s="25">
        <v>0</v>
      </c>
      <c r="T39" s="43">
        <v>0</v>
      </c>
      <c r="U39" s="38"/>
      <c r="V39" s="38"/>
      <c r="W39" s="38"/>
      <c r="X39" s="41">
        <v>0</v>
      </c>
      <c r="Y39" s="115">
        <v>0</v>
      </c>
      <c r="Z39" s="38">
        <v>0</v>
      </c>
      <c r="AA39" s="38"/>
      <c r="AB39" s="38"/>
      <c r="AC39" s="25">
        <v>0</v>
      </c>
      <c r="AD39" s="43">
        <v>0</v>
      </c>
      <c r="AE39" s="38">
        <v>0</v>
      </c>
      <c r="AF39" s="38"/>
      <c r="AG39" s="38"/>
      <c r="AH39" s="25">
        <v>0</v>
      </c>
      <c r="AI39" s="42">
        <v>0</v>
      </c>
      <c r="AJ39" s="38">
        <v>0</v>
      </c>
      <c r="AK39" s="38"/>
      <c r="AL39" s="38"/>
      <c r="AM39" s="25">
        <v>0</v>
      </c>
      <c r="AN39" s="43">
        <v>0</v>
      </c>
      <c r="AO39" s="38">
        <v>0</v>
      </c>
      <c r="AP39" s="38"/>
      <c r="AQ39" s="38"/>
      <c r="AR39" s="41">
        <v>0</v>
      </c>
      <c r="AS39" s="115">
        <v>0</v>
      </c>
      <c r="AT39" s="38"/>
      <c r="AU39" s="38"/>
      <c r="AV39" s="38"/>
      <c r="AW39" s="25">
        <v>0</v>
      </c>
      <c r="AX39" s="43">
        <v>0</v>
      </c>
      <c r="AY39" s="38"/>
      <c r="AZ39" s="38"/>
      <c r="BA39" s="38"/>
      <c r="BB39" s="25">
        <v>0</v>
      </c>
      <c r="BC39" s="42">
        <v>0</v>
      </c>
      <c r="BD39" s="38"/>
      <c r="BE39" s="38"/>
      <c r="BF39" s="38"/>
      <c r="BG39" s="25">
        <v>0</v>
      </c>
      <c r="BH39" s="43">
        <v>0</v>
      </c>
      <c r="BI39" s="38"/>
      <c r="BJ39" s="38"/>
      <c r="BK39" s="38"/>
      <c r="BL39" s="41">
        <v>0</v>
      </c>
      <c r="BM39" s="43">
        <v>0</v>
      </c>
      <c r="BN39" s="38"/>
      <c r="BO39" s="38"/>
      <c r="BP39" s="38"/>
      <c r="BQ39" s="38">
        <v>0</v>
      </c>
      <c r="BR39" s="38">
        <v>0</v>
      </c>
      <c r="BS39" s="38"/>
      <c r="BT39" s="38"/>
      <c r="BU39" s="38"/>
      <c r="BV39" s="38">
        <v>0</v>
      </c>
      <c r="BW39" s="38"/>
      <c r="BX39" s="38"/>
      <c r="BY39" s="38">
        <v>0</v>
      </c>
      <c r="BZ39" s="38">
        <v>0</v>
      </c>
      <c r="CA39" s="116"/>
      <c r="CB39" s="38"/>
      <c r="CC39" s="43">
        <v>0</v>
      </c>
      <c r="CD39" s="45">
        <v>0</v>
      </c>
      <c r="CE39" s="116"/>
      <c r="CF39" s="38"/>
      <c r="CG39" s="46">
        <v>0</v>
      </c>
      <c r="CH39" s="30">
        <v>0</v>
      </c>
      <c r="CI39" s="117"/>
      <c r="CJ39" s="48">
        <v>0</v>
      </c>
      <c r="CO39" s="58" t="s">
        <v>31</v>
      </c>
      <c r="CP39" s="62" t="b">
        <v>0</v>
      </c>
    </row>
    <row r="40" spans="1:94" s="33" customFormat="1" ht="30.6" hidden="1" customHeight="1" thickBot="1" x14ac:dyDescent="0.25">
      <c r="A40" s="1">
        <v>14</v>
      </c>
      <c r="B40" s="17">
        <v>17</v>
      </c>
      <c r="C40" s="71" t="s">
        <v>30</v>
      </c>
      <c r="D40" s="122">
        <v>1595</v>
      </c>
      <c r="E40" s="116"/>
      <c r="F40" s="38"/>
      <c r="G40" s="38"/>
      <c r="H40" s="38"/>
      <c r="I40" s="25">
        <v>0</v>
      </c>
      <c r="J40" s="38"/>
      <c r="K40" s="38"/>
      <c r="L40" s="38"/>
      <c r="M40" s="38"/>
      <c r="N40" s="25">
        <v>0</v>
      </c>
      <c r="O40" s="42">
        <v>0</v>
      </c>
      <c r="P40" s="38"/>
      <c r="Q40" s="38"/>
      <c r="R40" s="38"/>
      <c r="S40" s="25">
        <v>0</v>
      </c>
      <c r="T40" s="43">
        <v>0</v>
      </c>
      <c r="U40" s="38"/>
      <c r="V40" s="38"/>
      <c r="W40" s="38"/>
      <c r="X40" s="41">
        <v>0</v>
      </c>
      <c r="Y40" s="115">
        <v>0</v>
      </c>
      <c r="Z40" s="38">
        <v>0</v>
      </c>
      <c r="AA40" s="38"/>
      <c r="AB40" s="38"/>
      <c r="AC40" s="25">
        <v>0</v>
      </c>
      <c r="AD40" s="43">
        <v>0</v>
      </c>
      <c r="AE40" s="38">
        <v>0</v>
      </c>
      <c r="AF40" s="38"/>
      <c r="AG40" s="38"/>
      <c r="AH40" s="25">
        <v>0</v>
      </c>
      <c r="AI40" s="42">
        <v>0</v>
      </c>
      <c r="AJ40" s="38">
        <v>0</v>
      </c>
      <c r="AK40" s="38"/>
      <c r="AL40" s="38"/>
      <c r="AM40" s="25">
        <v>0</v>
      </c>
      <c r="AN40" s="43">
        <v>0</v>
      </c>
      <c r="AO40" s="38">
        <v>0</v>
      </c>
      <c r="AP40" s="38"/>
      <c r="AQ40" s="38"/>
      <c r="AR40" s="41">
        <v>0</v>
      </c>
      <c r="AS40" s="115">
        <v>0</v>
      </c>
      <c r="AT40" s="38"/>
      <c r="AU40" s="38"/>
      <c r="AV40" s="38"/>
      <c r="AW40" s="25">
        <v>0</v>
      </c>
      <c r="AX40" s="43">
        <v>0</v>
      </c>
      <c r="AY40" s="38"/>
      <c r="AZ40" s="38"/>
      <c r="BA40" s="38"/>
      <c r="BB40" s="25">
        <v>0</v>
      </c>
      <c r="BC40" s="42">
        <v>0</v>
      </c>
      <c r="BD40" s="38"/>
      <c r="BE40" s="38"/>
      <c r="BF40" s="38"/>
      <c r="BG40" s="25">
        <v>0</v>
      </c>
      <c r="BH40" s="43">
        <v>0</v>
      </c>
      <c r="BI40" s="38"/>
      <c r="BJ40" s="38"/>
      <c r="BK40" s="38"/>
      <c r="BL40" s="41">
        <v>0</v>
      </c>
      <c r="BM40" s="43"/>
      <c r="BN40" s="38"/>
      <c r="BO40" s="38"/>
      <c r="BP40" s="38"/>
      <c r="BQ40" s="38"/>
      <c r="BR40" s="38"/>
      <c r="BS40" s="38"/>
      <c r="BT40" s="38"/>
      <c r="BU40" s="38"/>
      <c r="BV40" s="38">
        <v>0</v>
      </c>
      <c r="BW40" s="38"/>
      <c r="BX40" s="38"/>
      <c r="BY40" s="38">
        <v>0</v>
      </c>
      <c r="BZ40" s="38">
        <v>0</v>
      </c>
      <c r="CA40" s="116"/>
      <c r="CB40" s="38"/>
      <c r="CC40" s="43">
        <v>0</v>
      </c>
      <c r="CD40" s="45">
        <v>0</v>
      </c>
      <c r="CE40" s="116"/>
      <c r="CF40" s="38"/>
      <c r="CG40" s="46">
        <v>0</v>
      </c>
      <c r="CH40" s="73">
        <v>0</v>
      </c>
      <c r="CI40" s="117"/>
      <c r="CJ40" s="48">
        <v>0</v>
      </c>
      <c r="CO40" s="58" t="s">
        <v>33</v>
      </c>
      <c r="CP40" s="62" t="b">
        <v>0</v>
      </c>
    </row>
    <row r="41" spans="1:94" s="33" customFormat="1" ht="30.6" hidden="1" customHeight="1" thickBot="1" x14ac:dyDescent="0.25">
      <c r="A41" s="1">
        <v>15</v>
      </c>
      <c r="B41" s="17">
        <v>18</v>
      </c>
      <c r="C41" s="71" t="s">
        <v>32</v>
      </c>
      <c r="D41" s="122">
        <v>1595</v>
      </c>
      <c r="E41" s="116"/>
      <c r="F41" s="38"/>
      <c r="G41" s="38"/>
      <c r="H41" s="38"/>
      <c r="I41" s="25">
        <v>0</v>
      </c>
      <c r="J41" s="38"/>
      <c r="K41" s="38"/>
      <c r="L41" s="38"/>
      <c r="M41" s="38"/>
      <c r="N41" s="25">
        <v>0</v>
      </c>
      <c r="O41" s="42">
        <v>0</v>
      </c>
      <c r="P41" s="38"/>
      <c r="Q41" s="38"/>
      <c r="R41" s="38"/>
      <c r="S41" s="25">
        <v>0</v>
      </c>
      <c r="T41" s="43">
        <v>0</v>
      </c>
      <c r="U41" s="38"/>
      <c r="V41" s="38"/>
      <c r="W41" s="38"/>
      <c r="X41" s="41">
        <v>0</v>
      </c>
      <c r="Y41" s="115">
        <v>0</v>
      </c>
      <c r="Z41" s="38"/>
      <c r="AA41" s="38"/>
      <c r="AB41" s="38"/>
      <c r="AC41" s="25">
        <v>0</v>
      </c>
      <c r="AD41" s="43">
        <v>0</v>
      </c>
      <c r="AE41" s="38"/>
      <c r="AF41" s="38"/>
      <c r="AG41" s="38"/>
      <c r="AH41" s="25">
        <v>0</v>
      </c>
      <c r="AI41" s="42">
        <v>0</v>
      </c>
      <c r="AJ41" s="38"/>
      <c r="AK41" s="38"/>
      <c r="AL41" s="38"/>
      <c r="AM41" s="25">
        <v>0</v>
      </c>
      <c r="AN41" s="43">
        <v>0</v>
      </c>
      <c r="AO41" s="38"/>
      <c r="AP41" s="38"/>
      <c r="AQ41" s="38"/>
      <c r="AR41" s="41">
        <v>0</v>
      </c>
      <c r="AS41" s="115">
        <v>0</v>
      </c>
      <c r="AT41" s="38">
        <v>8704229.6100000031</v>
      </c>
      <c r="AU41" s="38">
        <v>-45304159.969011679</v>
      </c>
      <c r="AV41" s="38"/>
      <c r="AW41" s="25">
        <v>54008389.579011679</v>
      </c>
      <c r="AX41" s="43">
        <v>0</v>
      </c>
      <c r="AY41" s="38">
        <v>-28061.198057183276</v>
      </c>
      <c r="AZ41" s="38">
        <v>-131074</v>
      </c>
      <c r="BA41" s="38"/>
      <c r="BB41" s="25">
        <v>103012.80194281673</v>
      </c>
      <c r="BC41" s="42">
        <v>54008389.579011679</v>
      </c>
      <c r="BD41" s="38">
        <v>-13829256.90078878</v>
      </c>
      <c r="BE41" s="38"/>
      <c r="BF41" s="38"/>
      <c r="BG41" s="25">
        <v>40179132.678222895</v>
      </c>
      <c r="BH41" s="43">
        <v>103012.80194281673</v>
      </c>
      <c r="BI41" s="38">
        <v>-18717.852148954393</v>
      </c>
      <c r="BJ41" s="38"/>
      <c r="BK41" s="38">
        <v>-993537.3783982849</v>
      </c>
      <c r="BL41" s="41">
        <v>-909242.4286044226</v>
      </c>
      <c r="BM41" s="43">
        <v>40179132.678222895</v>
      </c>
      <c r="BN41" s="38">
        <v>-14888042.711739117</v>
      </c>
      <c r="BO41" s="38"/>
      <c r="BP41" s="38"/>
      <c r="BQ41" s="38">
        <v>25291089.966483779</v>
      </c>
      <c r="BR41" s="38">
        <v>-909242.4286044226</v>
      </c>
      <c r="BS41" s="38">
        <v>-91079.899395416491</v>
      </c>
      <c r="BT41" s="38"/>
      <c r="BU41" s="38"/>
      <c r="BV41" s="38">
        <v>-1000322.3279998391</v>
      </c>
      <c r="BW41" s="38"/>
      <c r="BX41" s="38"/>
      <c r="BY41" s="38">
        <v>25291089.966483779</v>
      </c>
      <c r="BZ41" s="38">
        <v>-1000322.3279998391</v>
      </c>
      <c r="CA41" s="116"/>
      <c r="CB41" s="38"/>
      <c r="CC41" s="43">
        <v>25291089.966483779</v>
      </c>
      <c r="CD41" s="45">
        <v>-1000322.3279998391</v>
      </c>
      <c r="CE41" s="116"/>
      <c r="CF41" s="38"/>
      <c r="CG41" s="46">
        <v>-1000322.3279998391</v>
      </c>
      <c r="CH41" s="73">
        <v>0</v>
      </c>
      <c r="CI41" s="117">
        <v>24290767.660000004</v>
      </c>
      <c r="CJ41" s="48">
        <v>2.1516062319278717E-2</v>
      </c>
      <c r="CO41" s="58"/>
      <c r="CP41" s="62" t="b">
        <v>0</v>
      </c>
    </row>
    <row r="42" spans="1:94" s="33" customFormat="1" ht="30.6" hidden="1" customHeight="1" thickBot="1" x14ac:dyDescent="0.25">
      <c r="A42" s="1"/>
      <c r="B42" s="17"/>
      <c r="C42" s="71" t="s">
        <v>34</v>
      </c>
      <c r="D42" s="122">
        <v>1595</v>
      </c>
      <c r="E42" s="116"/>
      <c r="F42" s="38"/>
      <c r="G42" s="38"/>
      <c r="H42" s="38"/>
      <c r="I42" s="25">
        <v>0</v>
      </c>
      <c r="J42" s="38"/>
      <c r="K42" s="38"/>
      <c r="L42" s="38"/>
      <c r="M42" s="38"/>
      <c r="N42" s="25">
        <v>0</v>
      </c>
      <c r="O42" s="42">
        <v>0</v>
      </c>
      <c r="P42" s="38"/>
      <c r="Q42" s="38"/>
      <c r="R42" s="38"/>
      <c r="S42" s="25">
        <v>0</v>
      </c>
      <c r="T42" s="43">
        <v>0</v>
      </c>
      <c r="U42" s="38"/>
      <c r="V42" s="38"/>
      <c r="W42" s="38"/>
      <c r="X42" s="41">
        <v>0</v>
      </c>
      <c r="Y42" s="115">
        <v>0</v>
      </c>
      <c r="Z42" s="38"/>
      <c r="AA42" s="38"/>
      <c r="AB42" s="38"/>
      <c r="AC42" s="25">
        <v>0</v>
      </c>
      <c r="AD42" s="43">
        <v>0</v>
      </c>
      <c r="AE42" s="38"/>
      <c r="AF42" s="38"/>
      <c r="AG42" s="38"/>
      <c r="AH42" s="25">
        <v>0</v>
      </c>
      <c r="AI42" s="42">
        <v>0</v>
      </c>
      <c r="AJ42" s="38"/>
      <c r="AK42" s="38"/>
      <c r="AL42" s="38"/>
      <c r="AM42" s="25">
        <v>0</v>
      </c>
      <c r="AN42" s="43">
        <v>0</v>
      </c>
      <c r="AO42" s="38"/>
      <c r="AP42" s="38"/>
      <c r="AQ42" s="38"/>
      <c r="AR42" s="41">
        <v>0</v>
      </c>
      <c r="AS42" s="115">
        <v>0</v>
      </c>
      <c r="AT42" s="38"/>
      <c r="AU42" s="38"/>
      <c r="AV42" s="38"/>
      <c r="AW42" s="25">
        <v>0</v>
      </c>
      <c r="AX42" s="43">
        <v>0</v>
      </c>
      <c r="AY42" s="38"/>
      <c r="AZ42" s="38"/>
      <c r="BA42" s="38"/>
      <c r="BB42" s="25">
        <v>0</v>
      </c>
      <c r="BC42" s="42">
        <v>0</v>
      </c>
      <c r="BD42" s="38">
        <v>2791740.0655779429</v>
      </c>
      <c r="BE42" s="38"/>
      <c r="BF42" s="38"/>
      <c r="BG42" s="25">
        <v>2791740.0655779429</v>
      </c>
      <c r="BH42" s="43">
        <v>0</v>
      </c>
      <c r="BI42" s="38">
        <v>142065.23060253935</v>
      </c>
      <c r="BJ42" s="38"/>
      <c r="BK42" s="38"/>
      <c r="BL42" s="41">
        <v>142065.23060253935</v>
      </c>
      <c r="BM42" s="43">
        <v>2791740.0655779429</v>
      </c>
      <c r="BN42" s="38">
        <v>-2695385.2867633472</v>
      </c>
      <c r="BO42" s="38"/>
      <c r="BP42" s="38"/>
      <c r="BQ42" s="38">
        <v>96354.778814595658</v>
      </c>
      <c r="BR42" s="38">
        <v>142065.23060253935</v>
      </c>
      <c r="BS42" s="38">
        <v>-35113.7316834636</v>
      </c>
      <c r="BT42" s="38"/>
      <c r="BU42" s="38"/>
      <c r="BV42" s="38">
        <v>106951.49891907575</v>
      </c>
      <c r="BW42" s="38"/>
      <c r="BX42" s="38"/>
      <c r="BY42" s="38">
        <v>96354.778814595658</v>
      </c>
      <c r="BZ42" s="38">
        <v>106951.49891907575</v>
      </c>
      <c r="CA42" s="116"/>
      <c r="CB42" s="38"/>
      <c r="CC42" s="43">
        <v>96354.778814595658</v>
      </c>
      <c r="CD42" s="45">
        <v>106951.49891907575</v>
      </c>
      <c r="CE42" s="116"/>
      <c r="CF42" s="38"/>
      <c r="CG42" s="46">
        <v>106951.49891907575</v>
      </c>
      <c r="CH42" s="73">
        <v>0</v>
      </c>
      <c r="CI42" s="117">
        <v>203307.55000000005</v>
      </c>
      <c r="CJ42" s="48">
        <v>1.2722663286258467</v>
      </c>
      <c r="CO42" s="58"/>
      <c r="CP42" s="62"/>
    </row>
    <row r="43" spans="1:94" s="33" customFormat="1" ht="30.6" hidden="1" customHeight="1" thickBot="1" x14ac:dyDescent="0.25">
      <c r="A43" s="1"/>
      <c r="B43" s="17"/>
      <c r="C43" s="71" t="s">
        <v>35</v>
      </c>
      <c r="D43" s="122">
        <v>1595</v>
      </c>
      <c r="E43" s="116"/>
      <c r="F43" s="38"/>
      <c r="G43" s="38"/>
      <c r="H43" s="38"/>
      <c r="I43" s="25">
        <v>0</v>
      </c>
      <c r="J43" s="38"/>
      <c r="K43" s="38"/>
      <c r="L43" s="38"/>
      <c r="M43" s="38"/>
      <c r="N43" s="25">
        <v>0</v>
      </c>
      <c r="O43" s="42">
        <v>0</v>
      </c>
      <c r="P43" s="38"/>
      <c r="Q43" s="38"/>
      <c r="R43" s="38"/>
      <c r="S43" s="25">
        <v>0</v>
      </c>
      <c r="T43" s="43">
        <v>0</v>
      </c>
      <c r="U43" s="38"/>
      <c r="V43" s="38"/>
      <c r="W43" s="38"/>
      <c r="X43" s="41">
        <v>0</v>
      </c>
      <c r="Y43" s="115">
        <v>0</v>
      </c>
      <c r="Z43" s="38"/>
      <c r="AA43" s="38"/>
      <c r="AB43" s="38"/>
      <c r="AC43" s="25">
        <v>0</v>
      </c>
      <c r="AD43" s="43">
        <v>0</v>
      </c>
      <c r="AE43" s="38"/>
      <c r="AF43" s="38"/>
      <c r="AG43" s="38"/>
      <c r="AH43" s="25">
        <v>0</v>
      </c>
      <c r="AI43" s="42">
        <v>0</v>
      </c>
      <c r="AJ43" s="38"/>
      <c r="AK43" s="38"/>
      <c r="AL43" s="38"/>
      <c r="AM43" s="25">
        <v>0</v>
      </c>
      <c r="AN43" s="43">
        <v>0</v>
      </c>
      <c r="AO43" s="38"/>
      <c r="AP43" s="38"/>
      <c r="AQ43" s="38"/>
      <c r="AR43" s="41">
        <v>0</v>
      </c>
      <c r="AS43" s="115">
        <v>0</v>
      </c>
      <c r="AT43" s="38"/>
      <c r="AU43" s="38"/>
      <c r="AV43" s="38"/>
      <c r="AW43" s="25">
        <v>0</v>
      </c>
      <c r="AX43" s="43">
        <v>0</v>
      </c>
      <c r="AY43" s="38"/>
      <c r="AZ43" s="38"/>
      <c r="BA43" s="38"/>
      <c r="BB43" s="25">
        <v>0</v>
      </c>
      <c r="BC43" s="42">
        <v>0</v>
      </c>
      <c r="BD43" s="38"/>
      <c r="BE43" s="38"/>
      <c r="BF43" s="38"/>
      <c r="BG43" s="25">
        <v>0</v>
      </c>
      <c r="BH43" s="43">
        <v>0</v>
      </c>
      <c r="BI43" s="38"/>
      <c r="BJ43" s="38"/>
      <c r="BK43" s="38"/>
      <c r="BL43" s="41">
        <v>0</v>
      </c>
      <c r="BM43" s="43">
        <v>0</v>
      </c>
      <c r="BN43" s="38">
        <v>-6348433.0299999993</v>
      </c>
      <c r="BO43" s="38"/>
      <c r="BP43" s="38"/>
      <c r="BQ43" s="38">
        <v>-6348433.0299999993</v>
      </c>
      <c r="BR43" s="38">
        <v>0</v>
      </c>
      <c r="BS43" s="38">
        <v>-711778.66334518814</v>
      </c>
      <c r="BT43" s="38"/>
      <c r="BU43" s="38"/>
      <c r="BV43" s="38">
        <v>-711778.66334518814</v>
      </c>
      <c r="BW43" s="38"/>
      <c r="BX43" s="38"/>
      <c r="BY43" s="38">
        <v>-6348433.0299999993</v>
      </c>
      <c r="BZ43" s="38">
        <v>-711778.66334518814</v>
      </c>
      <c r="CA43" s="116"/>
      <c r="CB43" s="38"/>
      <c r="CC43" s="43">
        <v>-6348433.0299999993</v>
      </c>
      <c r="CD43" s="45">
        <v>-711778.66334518814</v>
      </c>
      <c r="CE43" s="116"/>
      <c r="CF43" s="38"/>
      <c r="CG43" s="46">
        <v>-711778.66334518814</v>
      </c>
      <c r="CH43" s="73">
        <v>0</v>
      </c>
      <c r="CI43" s="117">
        <v>-7060209.5700000003</v>
      </c>
      <c r="CJ43" s="48">
        <v>2.1233451869338751</v>
      </c>
      <c r="CO43" s="58"/>
      <c r="CP43" s="62"/>
    </row>
    <row r="44" spans="1:94" s="83" customFormat="1" ht="15" hidden="1" customHeight="1" thickBot="1" x14ac:dyDescent="0.25">
      <c r="A44" s="74"/>
      <c r="B44" s="17">
        <v>19</v>
      </c>
      <c r="C44" s="75" t="s">
        <v>36</v>
      </c>
      <c r="D44" s="123"/>
      <c r="E44" s="77"/>
      <c r="F44" s="78"/>
      <c r="G44" s="78"/>
      <c r="H44" s="78"/>
      <c r="I44" s="25"/>
      <c r="J44" s="78"/>
      <c r="K44" s="78"/>
      <c r="L44" s="78"/>
      <c r="M44" s="78"/>
      <c r="N44" s="25"/>
      <c r="O44" s="79"/>
      <c r="P44" s="78"/>
      <c r="Q44" s="78"/>
      <c r="R44" s="78"/>
      <c r="S44" s="25"/>
      <c r="T44" s="25"/>
      <c r="U44" s="78"/>
      <c r="V44" s="78"/>
      <c r="W44" s="78"/>
      <c r="X44" s="41"/>
      <c r="Y44" s="25"/>
      <c r="Z44" s="78"/>
      <c r="AA44" s="78"/>
      <c r="AB44" s="78"/>
      <c r="AC44" s="25"/>
      <c r="AD44" s="25"/>
      <c r="AE44" s="78"/>
      <c r="AF44" s="78"/>
      <c r="AG44" s="78"/>
      <c r="AH44" s="25"/>
      <c r="AI44" s="79"/>
      <c r="AJ44" s="78"/>
      <c r="AK44" s="78"/>
      <c r="AL44" s="78"/>
      <c r="AM44" s="25"/>
      <c r="AN44" s="25"/>
      <c r="AO44" s="78"/>
      <c r="AP44" s="78"/>
      <c r="AQ44" s="78"/>
      <c r="AR44" s="41"/>
      <c r="AS44" s="25"/>
      <c r="AT44" s="78"/>
      <c r="AU44" s="78"/>
      <c r="AV44" s="78"/>
      <c r="AW44" s="25"/>
      <c r="AX44" s="25"/>
      <c r="AY44" s="78"/>
      <c r="AZ44" s="78"/>
      <c r="BA44" s="78"/>
      <c r="BB44" s="25"/>
      <c r="BC44" s="79"/>
      <c r="BD44" s="78"/>
      <c r="BE44" s="78"/>
      <c r="BF44" s="78"/>
      <c r="BG44" s="25"/>
      <c r="BH44" s="25"/>
      <c r="BI44" s="78"/>
      <c r="BJ44" s="78"/>
      <c r="BK44" s="78"/>
      <c r="BL44" s="41"/>
      <c r="BM44" s="25"/>
      <c r="BN44" s="78"/>
      <c r="BO44" s="78"/>
      <c r="BP44" s="78"/>
      <c r="BQ44" s="78"/>
      <c r="BR44" s="78"/>
      <c r="BS44" s="78"/>
      <c r="BT44" s="78"/>
      <c r="BU44" s="78"/>
      <c r="BV44" s="78"/>
      <c r="BW44" s="78"/>
      <c r="BX44" s="78"/>
      <c r="BY44" s="78"/>
      <c r="BZ44" s="78"/>
      <c r="CA44" s="77"/>
      <c r="CB44" s="78"/>
      <c r="CC44" s="25"/>
      <c r="CD44" s="41"/>
      <c r="CE44" s="77"/>
      <c r="CF44" s="78"/>
      <c r="CG44" s="46"/>
      <c r="CH44" s="80"/>
      <c r="CI44" s="81"/>
      <c r="CJ44" s="82"/>
      <c r="CP44" s="84"/>
    </row>
    <row r="45" spans="1:94" s="33" customFormat="1" ht="15" hidden="1" customHeight="1" x14ac:dyDescent="0.2">
      <c r="A45" s="1"/>
      <c r="B45" s="17">
        <v>20</v>
      </c>
      <c r="C45" s="34"/>
      <c r="D45" s="124"/>
      <c r="E45" s="79"/>
      <c r="F45" s="25"/>
      <c r="G45" s="25"/>
      <c r="H45" s="25"/>
      <c r="I45" s="25"/>
      <c r="J45" s="25"/>
      <c r="K45" s="25"/>
      <c r="L45" s="25"/>
      <c r="M45" s="25"/>
      <c r="N45" s="25"/>
      <c r="O45" s="79"/>
      <c r="P45" s="25"/>
      <c r="Q45" s="25"/>
      <c r="R45" s="25"/>
      <c r="S45" s="25"/>
      <c r="T45" s="25"/>
      <c r="U45" s="25"/>
      <c r="V45" s="25"/>
      <c r="W45" s="25"/>
      <c r="X45" s="41"/>
      <c r="Y45" s="25"/>
      <c r="Z45" s="25"/>
      <c r="AA45" s="25"/>
      <c r="AB45" s="25"/>
      <c r="AC45" s="25"/>
      <c r="AD45" s="25"/>
      <c r="AE45" s="25"/>
      <c r="AF45" s="25"/>
      <c r="AG45" s="25"/>
      <c r="AH45" s="25"/>
      <c r="AI45" s="79"/>
      <c r="AJ45" s="25"/>
      <c r="AK45" s="25"/>
      <c r="AL45" s="25"/>
      <c r="AM45" s="25"/>
      <c r="AN45" s="25"/>
      <c r="AO45" s="25"/>
      <c r="AP45" s="25"/>
      <c r="AQ45" s="25"/>
      <c r="AR45" s="41"/>
      <c r="AS45" s="25"/>
      <c r="AT45" s="25"/>
      <c r="AU45" s="25"/>
      <c r="AV45" s="25"/>
      <c r="AW45" s="25"/>
      <c r="AX45" s="25"/>
      <c r="AY45" s="25"/>
      <c r="AZ45" s="25"/>
      <c r="BA45" s="25"/>
      <c r="BB45" s="25"/>
      <c r="BC45" s="79"/>
      <c r="BD45" s="25"/>
      <c r="BE45" s="25"/>
      <c r="BF45" s="25"/>
      <c r="BG45" s="25"/>
      <c r="BH45" s="25"/>
      <c r="BI45" s="25"/>
      <c r="BJ45" s="25"/>
      <c r="BK45" s="25"/>
      <c r="BL45" s="41"/>
      <c r="BM45" s="25"/>
      <c r="BN45" s="25"/>
      <c r="BO45" s="25"/>
      <c r="BP45" s="25"/>
      <c r="BQ45" s="25"/>
      <c r="BR45" s="25"/>
      <c r="BS45" s="25"/>
      <c r="BT45" s="25"/>
      <c r="BU45" s="25"/>
      <c r="BV45" s="25"/>
      <c r="BW45" s="25"/>
      <c r="BX45" s="25"/>
      <c r="BY45" s="25"/>
      <c r="BZ45" s="25"/>
      <c r="CA45" s="79"/>
      <c r="CB45" s="25"/>
      <c r="CC45" s="25"/>
      <c r="CD45" s="41"/>
      <c r="CE45" s="113"/>
      <c r="CF45" s="29"/>
      <c r="CG45" s="86"/>
      <c r="CH45" s="30"/>
      <c r="CI45" s="31"/>
      <c r="CJ45" s="48"/>
      <c r="CP45" s="62"/>
    </row>
    <row r="46" spans="1:94" s="89" customFormat="1" ht="14.45" hidden="1" customHeight="1" x14ac:dyDescent="0.25">
      <c r="A46" s="87"/>
      <c r="B46" s="87"/>
      <c r="C46" s="88" t="s">
        <v>37</v>
      </c>
      <c r="D46" s="125"/>
      <c r="E46" s="79">
        <v>0</v>
      </c>
      <c r="F46" s="25">
        <v>0</v>
      </c>
      <c r="G46" s="25">
        <v>0</v>
      </c>
      <c r="H46" s="25">
        <v>0</v>
      </c>
      <c r="I46" s="25">
        <v>0</v>
      </c>
      <c r="J46" s="25">
        <v>0</v>
      </c>
      <c r="K46" s="25">
        <v>0</v>
      </c>
      <c r="L46" s="25">
        <v>0</v>
      </c>
      <c r="M46" s="25">
        <v>0</v>
      </c>
      <c r="N46" s="25">
        <v>0</v>
      </c>
      <c r="O46" s="79">
        <v>0</v>
      </c>
      <c r="P46" s="25">
        <v>0</v>
      </c>
      <c r="Q46" s="25">
        <v>0</v>
      </c>
      <c r="R46" s="25">
        <v>0</v>
      </c>
      <c r="S46" s="25">
        <v>0</v>
      </c>
      <c r="T46" s="25">
        <v>0</v>
      </c>
      <c r="U46" s="25">
        <v>0</v>
      </c>
      <c r="V46" s="25">
        <v>0</v>
      </c>
      <c r="W46" s="25">
        <v>0</v>
      </c>
      <c r="X46" s="41">
        <v>0</v>
      </c>
      <c r="Y46" s="25">
        <v>0</v>
      </c>
      <c r="Z46" s="25">
        <v>50361255.065643169</v>
      </c>
      <c r="AA46" s="25">
        <v>0</v>
      </c>
      <c r="AB46" s="25">
        <v>0</v>
      </c>
      <c r="AC46" s="25">
        <v>50361255.065643169</v>
      </c>
      <c r="AD46" s="25">
        <v>0</v>
      </c>
      <c r="AE46" s="25">
        <v>2328274.6676318459</v>
      </c>
      <c r="AF46" s="25">
        <v>0</v>
      </c>
      <c r="AG46" s="25">
        <v>0</v>
      </c>
      <c r="AH46" s="25">
        <v>2328274.6676318459</v>
      </c>
      <c r="AI46" s="79">
        <v>50361255.065643169</v>
      </c>
      <c r="AJ46" s="25">
        <v>-27239665.046978436</v>
      </c>
      <c r="AK46" s="25">
        <v>0</v>
      </c>
      <c r="AL46" s="25">
        <v>0</v>
      </c>
      <c r="AM46" s="25">
        <v>23121590.018664736</v>
      </c>
      <c r="AN46" s="25">
        <v>2328274.6676318459</v>
      </c>
      <c r="AO46" s="25">
        <v>664325.7993741018</v>
      </c>
      <c r="AP46" s="25">
        <v>0</v>
      </c>
      <c r="AQ46" s="25">
        <v>0</v>
      </c>
      <c r="AR46" s="41">
        <v>2992600.4670059471</v>
      </c>
      <c r="AS46" s="25">
        <v>23121590.018664736</v>
      </c>
      <c r="AT46" s="25">
        <v>-80416753.419395447</v>
      </c>
      <c r="AU46" s="25">
        <v>-45859045.015760496</v>
      </c>
      <c r="AV46" s="25">
        <v>0</v>
      </c>
      <c r="AW46" s="25">
        <v>-11436118.38497021</v>
      </c>
      <c r="AX46" s="25">
        <v>2992600.4670059471</v>
      </c>
      <c r="AY46" s="25">
        <v>-65467.815569768871</v>
      </c>
      <c r="AZ46" s="25">
        <v>819095.93847248529</v>
      </c>
      <c r="BA46" s="25">
        <v>0</v>
      </c>
      <c r="BB46" s="25">
        <v>2108036.7129636933</v>
      </c>
      <c r="BC46" s="79">
        <v>-11436118.38497021</v>
      </c>
      <c r="BD46" s="25">
        <v>34580525.619046234</v>
      </c>
      <c r="BE46" s="25">
        <v>23676474.286859483</v>
      </c>
      <c r="BF46" s="25">
        <v>-50366169.329999998</v>
      </c>
      <c r="BG46" s="25">
        <v>-50898236.382783458</v>
      </c>
      <c r="BH46" s="25">
        <v>2108036.7129636928</v>
      </c>
      <c r="BI46" s="25">
        <v>-600682.55819737434</v>
      </c>
      <c r="BJ46" s="25">
        <v>2182727.3131299461</v>
      </c>
      <c r="BK46" s="25">
        <v>-1121123.1383982848</v>
      </c>
      <c r="BL46" s="41">
        <v>-1796496.2967619132</v>
      </c>
      <c r="BM46" s="25">
        <v>-50898236.382783458</v>
      </c>
      <c r="BN46" s="25">
        <v>-32134222.296873912</v>
      </c>
      <c r="BO46" s="25">
        <v>-89120984.723830968</v>
      </c>
      <c r="BP46" s="25">
        <v>0</v>
      </c>
      <c r="BQ46" s="25">
        <v>6088526.0441735983</v>
      </c>
      <c r="BR46" s="25">
        <v>-1796496.2967619132</v>
      </c>
      <c r="BS46" s="25">
        <v>-718750.57404575194</v>
      </c>
      <c r="BT46" s="25">
        <v>-1225388</v>
      </c>
      <c r="BU46" s="25">
        <v>0</v>
      </c>
      <c r="BV46" s="25">
        <v>-1289858.8708076654</v>
      </c>
      <c r="BW46" s="25">
        <v>-1289859.3408076656</v>
      </c>
      <c r="BX46" s="25">
        <v>-1289859.3408076656</v>
      </c>
      <c r="BY46" s="25">
        <v>-1289859.3408076656</v>
      </c>
      <c r="BZ46" s="25">
        <v>-1289859.3408076656</v>
      </c>
      <c r="CA46" s="79">
        <v>-4748126.9400000004</v>
      </c>
      <c r="CB46" s="25">
        <v>108829</v>
      </c>
      <c r="CC46" s="25">
        <v>10836652.984173598</v>
      </c>
      <c r="CD46" s="41">
        <v>-1398687.8708076654</v>
      </c>
      <c r="CE46" s="79">
        <v>-186891.84169337049</v>
      </c>
      <c r="CF46" s="25">
        <v>0</v>
      </c>
      <c r="CG46" s="25">
        <v>-1585579.7125010355</v>
      </c>
      <c r="CH46" s="41">
        <v>-8182700.5293476507</v>
      </c>
      <c r="CI46" s="93">
        <v>4798756.5300000012</v>
      </c>
      <c r="CJ46" s="41">
        <v>89.356634065916296</v>
      </c>
      <c r="CP46" s="90"/>
    </row>
    <row r="47" spans="1:94" s="89" customFormat="1" ht="14.45" hidden="1" customHeight="1" x14ac:dyDescent="0.25">
      <c r="A47" s="87"/>
      <c r="B47" s="87"/>
      <c r="C47" s="88" t="s">
        <v>38</v>
      </c>
      <c r="D47" s="125"/>
      <c r="E47" s="79">
        <v>0</v>
      </c>
      <c r="F47" s="25">
        <v>0</v>
      </c>
      <c r="G47" s="25">
        <v>0</v>
      </c>
      <c r="H47" s="25">
        <v>0</v>
      </c>
      <c r="I47" s="25">
        <v>0</v>
      </c>
      <c r="J47" s="25">
        <v>0</v>
      </c>
      <c r="K47" s="25">
        <v>0</v>
      </c>
      <c r="L47" s="25">
        <v>0</v>
      </c>
      <c r="M47" s="25">
        <v>0</v>
      </c>
      <c r="N47" s="25">
        <v>0</v>
      </c>
      <c r="O47" s="79">
        <v>0</v>
      </c>
      <c r="P47" s="25">
        <v>0</v>
      </c>
      <c r="Q47" s="25">
        <v>0</v>
      </c>
      <c r="R47" s="25">
        <v>0</v>
      </c>
      <c r="S47" s="25">
        <v>0</v>
      </c>
      <c r="T47" s="25">
        <v>0</v>
      </c>
      <c r="U47" s="25">
        <v>0</v>
      </c>
      <c r="V47" s="25">
        <v>0</v>
      </c>
      <c r="W47" s="25">
        <v>0</v>
      </c>
      <c r="X47" s="41">
        <v>0</v>
      </c>
      <c r="Y47" s="25">
        <v>0</v>
      </c>
      <c r="Z47" s="25">
        <v>-35296555.644356839</v>
      </c>
      <c r="AA47" s="25">
        <v>0</v>
      </c>
      <c r="AB47" s="25">
        <v>0</v>
      </c>
      <c r="AC47" s="25">
        <v>-35296555.644356839</v>
      </c>
      <c r="AD47" s="25">
        <v>0</v>
      </c>
      <c r="AE47" s="25">
        <v>-305031.86662999028</v>
      </c>
      <c r="AF47" s="25">
        <v>0</v>
      </c>
      <c r="AG47" s="25">
        <v>0</v>
      </c>
      <c r="AH47" s="25">
        <v>-305031.86662999028</v>
      </c>
      <c r="AI47" s="79">
        <v>-35296555.644356839</v>
      </c>
      <c r="AJ47" s="25">
        <v>-35950470.33885958</v>
      </c>
      <c r="AK47" s="25">
        <v>0</v>
      </c>
      <c r="AL47" s="25">
        <v>0</v>
      </c>
      <c r="AM47" s="25">
        <v>-71247025.98321642</v>
      </c>
      <c r="AN47" s="25">
        <v>-305031.86662999028</v>
      </c>
      <c r="AO47" s="25">
        <v>-513547.49540051201</v>
      </c>
      <c r="AP47" s="25">
        <v>0</v>
      </c>
      <c r="AQ47" s="25">
        <v>0</v>
      </c>
      <c r="AR47" s="41">
        <v>-818579.36203050287</v>
      </c>
      <c r="AS47" s="25">
        <v>-71247025.98321642</v>
      </c>
      <c r="AT47" s="25">
        <v>-66328335.605321705</v>
      </c>
      <c r="AU47" s="25">
        <v>-45859045.015760496</v>
      </c>
      <c r="AV47" s="25">
        <v>-804747.00000005774</v>
      </c>
      <c r="AW47" s="25">
        <v>-92521063.572777689</v>
      </c>
      <c r="AX47" s="25">
        <v>-818579.36203050287</v>
      </c>
      <c r="AY47" s="25">
        <v>-1197000.4662709681</v>
      </c>
      <c r="AZ47" s="25">
        <v>819095.93847248529</v>
      </c>
      <c r="BA47" s="25">
        <v>0</v>
      </c>
      <c r="BB47" s="25">
        <v>-2834675.7667739554</v>
      </c>
      <c r="BC47" s="79">
        <v>-92521063.572777689</v>
      </c>
      <c r="BD47" s="25">
        <v>-22339668.254477091</v>
      </c>
      <c r="BE47" s="25">
        <v>-70692141.303513452</v>
      </c>
      <c r="BF47" s="25">
        <v>0</v>
      </c>
      <c r="BG47" s="25">
        <v>-44168590.52374132</v>
      </c>
      <c r="BH47" s="25">
        <v>-2834675.7667739559</v>
      </c>
      <c r="BI47" s="25">
        <v>-874740.01455699932</v>
      </c>
      <c r="BJ47" s="25">
        <v>-2629876.9096754366</v>
      </c>
      <c r="BK47" s="25">
        <v>-993537.37839828478</v>
      </c>
      <c r="BL47" s="41">
        <v>-2073076.2500538041</v>
      </c>
      <c r="BM47" s="25">
        <v>-44168590.52374132</v>
      </c>
      <c r="BN47" s="25">
        <v>-8235698.0333506241</v>
      </c>
      <c r="BO47" s="25">
        <v>-75837313.449757278</v>
      </c>
      <c r="BP47" s="25">
        <v>0</v>
      </c>
      <c r="BQ47" s="25">
        <v>23433024.892665334</v>
      </c>
      <c r="BR47" s="25">
        <v>-2073076.2500538041</v>
      </c>
      <c r="BS47" s="25">
        <v>-993140.36614619882</v>
      </c>
      <c r="BT47" s="25">
        <v>-1282599</v>
      </c>
      <c r="BU47" s="25">
        <v>0</v>
      </c>
      <c r="BV47" s="25">
        <v>-1783617.6162000033</v>
      </c>
      <c r="BW47" s="25">
        <v>-1783618.0862000035</v>
      </c>
      <c r="BX47" s="25">
        <v>-1783618.0862000035</v>
      </c>
      <c r="BY47" s="25">
        <v>-1783618.0862000035</v>
      </c>
      <c r="BZ47" s="25">
        <v>-1783618.0862000035</v>
      </c>
      <c r="CA47" s="79">
        <v>-11302151.48</v>
      </c>
      <c r="CB47" s="25">
        <v>-232609</v>
      </c>
      <c r="CC47" s="25">
        <v>34735176.372665331</v>
      </c>
      <c r="CD47" s="41">
        <v>-1551008.6162000033</v>
      </c>
      <c r="CE47" s="79">
        <v>350227.49105012871</v>
      </c>
      <c r="CF47" s="25">
        <v>0</v>
      </c>
      <c r="CG47" s="25">
        <v>-1200781.125149874</v>
      </c>
      <c r="CH47" s="126">
        <v>16100621.446495246</v>
      </c>
      <c r="CI47" s="93">
        <v>21649497.510000002</v>
      </c>
      <c r="CJ47" s="41">
        <v>90.233534668048378</v>
      </c>
      <c r="CP47" s="90"/>
    </row>
    <row r="48" spans="1:94" s="89" customFormat="1" ht="14.25" hidden="1" customHeight="1" x14ac:dyDescent="0.25">
      <c r="A48" s="87"/>
      <c r="B48" s="87"/>
      <c r="C48" s="94" t="str">
        <f>C32</f>
        <v>RSVA - Global Adjustment 12</v>
      </c>
      <c r="D48" s="127">
        <v>1589</v>
      </c>
      <c r="E48" s="79">
        <v>0</v>
      </c>
      <c r="F48" s="25">
        <v>0</v>
      </c>
      <c r="G48" s="25">
        <v>0</v>
      </c>
      <c r="H48" s="25">
        <v>0</v>
      </c>
      <c r="I48" s="25">
        <v>0</v>
      </c>
      <c r="J48" s="25">
        <v>0</v>
      </c>
      <c r="K48" s="25">
        <v>0</v>
      </c>
      <c r="L48" s="25">
        <v>0</v>
      </c>
      <c r="M48" s="25">
        <v>0</v>
      </c>
      <c r="N48" s="25">
        <v>0</v>
      </c>
      <c r="O48" s="79">
        <v>0</v>
      </c>
      <c r="P48" s="25">
        <v>0</v>
      </c>
      <c r="Q48" s="25">
        <v>0</v>
      </c>
      <c r="R48" s="25">
        <v>0</v>
      </c>
      <c r="S48" s="25">
        <v>0</v>
      </c>
      <c r="T48" s="25">
        <v>0</v>
      </c>
      <c r="U48" s="25">
        <v>0</v>
      </c>
      <c r="V48" s="25">
        <v>0</v>
      </c>
      <c r="W48" s="25">
        <v>0</v>
      </c>
      <c r="X48" s="41">
        <v>0</v>
      </c>
      <c r="Y48" s="25">
        <v>0</v>
      </c>
      <c r="Z48" s="25">
        <v>85657810.710000008</v>
      </c>
      <c r="AA48" s="25">
        <v>0</v>
      </c>
      <c r="AB48" s="25">
        <v>0</v>
      </c>
      <c r="AC48" s="25">
        <v>85657810.710000008</v>
      </c>
      <c r="AD48" s="25">
        <v>0</v>
      </c>
      <c r="AE48" s="25">
        <v>2633306.5342618362</v>
      </c>
      <c r="AF48" s="25">
        <v>0</v>
      </c>
      <c r="AG48" s="25">
        <v>0</v>
      </c>
      <c r="AH48" s="25">
        <v>2633306.5342618362</v>
      </c>
      <c r="AI48" s="79">
        <v>85657810.710000008</v>
      </c>
      <c r="AJ48" s="25">
        <v>8710805.291881144</v>
      </c>
      <c r="AK48" s="25">
        <v>0</v>
      </c>
      <c r="AL48" s="25">
        <v>0</v>
      </c>
      <c r="AM48" s="25">
        <v>94368616.001881152</v>
      </c>
      <c r="AN48" s="25">
        <v>2633306.5342618362</v>
      </c>
      <c r="AO48" s="25">
        <v>1177873.2947746138</v>
      </c>
      <c r="AP48" s="25">
        <v>0</v>
      </c>
      <c r="AQ48" s="25">
        <v>0</v>
      </c>
      <c r="AR48" s="41">
        <v>3811179.82903645</v>
      </c>
      <c r="AS48" s="25">
        <v>94368616.001881152</v>
      </c>
      <c r="AT48" s="25">
        <v>-14088417.814073741</v>
      </c>
      <c r="AU48" s="25">
        <v>0</v>
      </c>
      <c r="AV48" s="25">
        <v>804747.00000005774</v>
      </c>
      <c r="AW48" s="25">
        <v>81084945.187807471</v>
      </c>
      <c r="AX48" s="25">
        <v>3811179.82903645</v>
      </c>
      <c r="AY48" s="25">
        <v>1131532.6507011992</v>
      </c>
      <c r="AZ48" s="25">
        <v>0</v>
      </c>
      <c r="BA48" s="25">
        <v>0</v>
      </c>
      <c r="BB48" s="25">
        <v>4942712.4797376487</v>
      </c>
      <c r="BC48" s="79">
        <v>81084945.187807471</v>
      </c>
      <c r="BD48" s="25">
        <v>56920193.873523325</v>
      </c>
      <c r="BE48" s="25">
        <v>94368615.590372935</v>
      </c>
      <c r="BF48" s="25">
        <v>-50366169.329999998</v>
      </c>
      <c r="BG48" s="25">
        <v>-6729645.8590421379</v>
      </c>
      <c r="BH48" s="25">
        <v>4942712.4797376487</v>
      </c>
      <c r="BI48" s="25">
        <v>274057.45635962492</v>
      </c>
      <c r="BJ48" s="25">
        <v>4812604.2228053827</v>
      </c>
      <c r="BK48" s="25">
        <v>-127585.76</v>
      </c>
      <c r="BL48" s="41">
        <v>276579.95329189091</v>
      </c>
      <c r="BM48" s="25">
        <v>-6729645.8590421379</v>
      </c>
      <c r="BN48" s="25">
        <v>-23898524.263523288</v>
      </c>
      <c r="BO48" s="25">
        <v>-13283671.27407369</v>
      </c>
      <c r="BP48" s="25">
        <v>0</v>
      </c>
      <c r="BQ48" s="25">
        <v>-17344498.848491736</v>
      </c>
      <c r="BR48" s="25">
        <v>276579.95329189091</v>
      </c>
      <c r="BS48" s="25">
        <v>274389.79210044688</v>
      </c>
      <c r="BT48" s="25">
        <v>57211</v>
      </c>
      <c r="BU48" s="25">
        <v>0</v>
      </c>
      <c r="BV48" s="25">
        <v>493758.74539233779</v>
      </c>
      <c r="BW48" s="25">
        <v>493758.74539233779</v>
      </c>
      <c r="BX48" s="25">
        <v>493758.74539233779</v>
      </c>
      <c r="BY48" s="25">
        <v>493758.74539233779</v>
      </c>
      <c r="BZ48" s="25">
        <v>493758.74539233779</v>
      </c>
      <c r="CA48" s="79">
        <v>6554024.54</v>
      </c>
      <c r="CB48" s="25">
        <v>341438</v>
      </c>
      <c r="CC48" s="25">
        <v>-23898523.388491735</v>
      </c>
      <c r="CD48" s="41">
        <v>152320.74539233779</v>
      </c>
      <c r="CE48" s="79">
        <v>-537119.3327434992</v>
      </c>
      <c r="CF48" s="25">
        <v>0</v>
      </c>
      <c r="CG48" s="25">
        <v>-384798.5873511614</v>
      </c>
      <c r="CH48" s="96">
        <v>-24283321.975842897</v>
      </c>
      <c r="CI48" s="93">
        <v>-16850740.98</v>
      </c>
      <c r="CJ48" s="41">
        <v>-0.87690060213208199</v>
      </c>
      <c r="CP48" s="90"/>
    </row>
    <row r="49" spans="1:94" s="33" customFormat="1" ht="14.45" hidden="1" customHeight="1" thickBot="1" x14ac:dyDescent="0.3">
      <c r="A49" s="1"/>
      <c r="B49" s="1"/>
      <c r="C49" s="94"/>
      <c r="D49" s="128"/>
      <c r="E49" s="129"/>
      <c r="F49" s="130"/>
      <c r="G49" s="130"/>
      <c r="H49" s="130"/>
      <c r="I49" s="130"/>
      <c r="J49" s="130"/>
      <c r="K49" s="130"/>
      <c r="L49" s="130"/>
      <c r="M49" s="130"/>
      <c r="N49" s="130"/>
      <c r="O49" s="129"/>
      <c r="P49" s="130"/>
      <c r="Q49" s="130"/>
      <c r="R49" s="130"/>
      <c r="S49" s="130"/>
      <c r="T49" s="130"/>
      <c r="U49" s="130"/>
      <c r="V49" s="130"/>
      <c r="W49" s="130"/>
      <c r="X49" s="131"/>
      <c r="Y49" s="130"/>
      <c r="Z49" s="130"/>
      <c r="AA49" s="130"/>
      <c r="AB49" s="130"/>
      <c r="AC49" s="130"/>
      <c r="AD49" s="130"/>
      <c r="AE49" s="130"/>
      <c r="AF49" s="130"/>
      <c r="AG49" s="130"/>
      <c r="AH49" s="130"/>
      <c r="AI49" s="129"/>
      <c r="AJ49" s="130"/>
      <c r="AK49" s="130"/>
      <c r="AL49" s="130"/>
      <c r="AM49" s="130"/>
      <c r="AN49" s="130"/>
      <c r="AO49" s="130"/>
      <c r="AP49" s="130"/>
      <c r="AQ49" s="130"/>
      <c r="AR49" s="131"/>
      <c r="AS49" s="130"/>
      <c r="AT49" s="130"/>
      <c r="AU49" s="130"/>
      <c r="AV49" s="130"/>
      <c r="AW49" s="130"/>
      <c r="AX49" s="130"/>
      <c r="AY49" s="130"/>
      <c r="AZ49" s="130"/>
      <c r="BA49" s="130"/>
      <c r="BB49" s="130"/>
      <c r="BC49" s="129"/>
      <c r="BD49" s="130"/>
      <c r="BE49" s="130"/>
      <c r="BF49" s="130"/>
      <c r="BG49" s="130"/>
      <c r="BH49" s="130"/>
      <c r="BI49" s="130"/>
      <c r="BJ49" s="130"/>
      <c r="BK49" s="130"/>
      <c r="BL49" s="131"/>
      <c r="BM49" s="130"/>
      <c r="BN49" s="130"/>
      <c r="BO49" s="130"/>
      <c r="BP49" s="130"/>
      <c r="BQ49" s="130"/>
      <c r="BR49" s="130"/>
      <c r="BS49" s="130"/>
      <c r="BT49" s="130"/>
      <c r="BU49" s="130"/>
      <c r="BV49" s="130"/>
      <c r="BW49" s="130"/>
      <c r="BX49" s="130"/>
      <c r="BY49" s="130"/>
      <c r="BZ49" s="130"/>
      <c r="CA49" s="129"/>
      <c r="CB49" s="130"/>
      <c r="CC49" s="130"/>
      <c r="CD49" s="131"/>
      <c r="CE49" s="132"/>
      <c r="CF49" s="133"/>
      <c r="CG49" s="134"/>
      <c r="CH49" s="135"/>
      <c r="CI49" s="136"/>
      <c r="CJ49" s="137"/>
      <c r="CP49" s="62"/>
    </row>
    <row r="50" spans="1:94" s="33" customFormat="1" ht="35.25" customHeight="1" thickBot="1" x14ac:dyDescent="0.25">
      <c r="A50" s="1"/>
      <c r="B50" s="1"/>
      <c r="C50" s="18" t="s">
        <v>46</v>
      </c>
      <c r="D50" s="19"/>
      <c r="E50" s="79"/>
      <c r="F50" s="25"/>
      <c r="G50" s="25"/>
      <c r="H50" s="25"/>
      <c r="I50" s="25"/>
      <c r="J50" s="25"/>
      <c r="K50" s="25"/>
      <c r="L50" s="25"/>
      <c r="M50" s="25"/>
      <c r="N50" s="25"/>
      <c r="O50" s="79"/>
      <c r="P50" s="25"/>
      <c r="Q50" s="25"/>
      <c r="R50" s="25"/>
      <c r="S50" s="25"/>
      <c r="T50" s="25"/>
      <c r="U50" s="25"/>
      <c r="V50" s="25"/>
      <c r="W50" s="25"/>
      <c r="X50" s="41"/>
      <c r="Y50" s="25"/>
      <c r="Z50" s="25"/>
      <c r="AA50" s="25"/>
      <c r="AB50" s="25"/>
      <c r="AC50" s="25"/>
      <c r="AD50" s="25"/>
      <c r="AE50" s="25"/>
      <c r="AF50" s="25"/>
      <c r="AG50" s="25"/>
      <c r="AH50" s="25"/>
      <c r="AI50" s="79"/>
      <c r="AJ50" s="25"/>
      <c r="AK50" s="25"/>
      <c r="AL50" s="25"/>
      <c r="AM50" s="25"/>
      <c r="AN50" s="25"/>
      <c r="AO50" s="25"/>
      <c r="AP50" s="25"/>
      <c r="AQ50" s="25"/>
      <c r="AR50" s="41"/>
      <c r="AS50" s="25"/>
      <c r="AT50" s="25"/>
      <c r="AU50" s="25"/>
      <c r="AV50" s="25"/>
      <c r="AW50" s="25"/>
      <c r="AX50" s="25"/>
      <c r="AY50" s="25"/>
      <c r="AZ50" s="25"/>
      <c r="BA50" s="25"/>
      <c r="BB50" s="25"/>
      <c r="BC50" s="79"/>
      <c r="BD50" s="25"/>
      <c r="BE50" s="25"/>
      <c r="BF50" s="25"/>
      <c r="BG50" s="25"/>
      <c r="BH50" s="25"/>
      <c r="BI50" s="25"/>
      <c r="BJ50" s="25"/>
      <c r="BK50" s="25"/>
      <c r="BL50" s="41"/>
      <c r="BM50" s="25"/>
      <c r="BN50" s="25"/>
      <c r="BO50" s="25"/>
      <c r="BP50" s="25"/>
      <c r="BQ50" s="25"/>
      <c r="BR50" s="25"/>
      <c r="BS50" s="25"/>
      <c r="BT50" s="25"/>
      <c r="BU50" s="25"/>
      <c r="BV50" s="25"/>
      <c r="BW50" s="25"/>
      <c r="BX50" s="25"/>
      <c r="BY50" s="25"/>
      <c r="BZ50" s="25"/>
      <c r="CA50" s="79"/>
      <c r="CB50" s="25"/>
      <c r="CC50" s="25"/>
      <c r="CD50" s="41"/>
      <c r="CE50" s="113"/>
      <c r="CF50" s="29"/>
      <c r="CG50" s="86"/>
      <c r="CH50" s="30"/>
      <c r="CI50" s="31"/>
      <c r="CJ50" s="48"/>
      <c r="CP50" s="62"/>
    </row>
    <row r="51" spans="1:94" s="33" customFormat="1" ht="15" thickBot="1" x14ac:dyDescent="0.25">
      <c r="A51" s="1">
        <v>16</v>
      </c>
      <c r="B51" s="1"/>
      <c r="C51" s="34" t="s">
        <v>47</v>
      </c>
      <c r="D51" s="35">
        <v>1508</v>
      </c>
      <c r="E51" s="64"/>
      <c r="F51" s="38"/>
      <c r="G51" s="38"/>
      <c r="H51" s="38"/>
      <c r="I51" s="25">
        <v>0</v>
      </c>
      <c r="J51" s="38"/>
      <c r="K51" s="138"/>
      <c r="L51" s="38"/>
      <c r="M51" s="38"/>
      <c r="N51" s="25">
        <v>0</v>
      </c>
      <c r="O51" s="139">
        <v>0</v>
      </c>
      <c r="P51" s="140"/>
      <c r="Q51" s="38"/>
      <c r="R51" s="38"/>
      <c r="S51" s="25">
        <v>0</v>
      </c>
      <c r="T51" s="43">
        <v>0</v>
      </c>
      <c r="U51" s="141"/>
      <c r="V51" s="38"/>
      <c r="W51" s="38"/>
      <c r="X51" s="41">
        <v>0</v>
      </c>
      <c r="Y51" s="115">
        <v>0</v>
      </c>
      <c r="Z51" s="38"/>
      <c r="AA51" s="38"/>
      <c r="AB51" s="38"/>
      <c r="AC51" s="25">
        <v>0</v>
      </c>
      <c r="AD51" s="43">
        <v>0</v>
      </c>
      <c r="AE51" s="38"/>
      <c r="AF51" s="38"/>
      <c r="AG51" s="38"/>
      <c r="AH51" s="25">
        <v>0</v>
      </c>
      <c r="AI51" s="139">
        <v>0</v>
      </c>
      <c r="AJ51" s="38"/>
      <c r="AK51" s="38"/>
      <c r="AL51" s="38"/>
      <c r="AM51" s="25">
        <v>0</v>
      </c>
      <c r="AN51" s="43">
        <v>0</v>
      </c>
      <c r="AO51" s="38"/>
      <c r="AP51" s="38"/>
      <c r="AQ51" s="38"/>
      <c r="AR51" s="41">
        <v>0</v>
      </c>
      <c r="AS51" s="115">
        <v>0</v>
      </c>
      <c r="AT51" s="38"/>
      <c r="AU51" s="38"/>
      <c r="AV51" s="38"/>
      <c r="AW51" s="25">
        <v>0</v>
      </c>
      <c r="AX51" s="43">
        <v>0</v>
      </c>
      <c r="AY51" s="38"/>
      <c r="AZ51" s="38"/>
      <c r="BA51" s="38"/>
      <c r="BB51" s="25">
        <v>0</v>
      </c>
      <c r="BC51" s="139">
        <v>0</v>
      </c>
      <c r="BD51" s="38"/>
      <c r="BE51" s="38"/>
      <c r="BF51" s="38"/>
      <c r="BG51" s="25">
        <v>0</v>
      </c>
      <c r="BH51" s="43">
        <v>0</v>
      </c>
      <c r="BI51" s="38"/>
      <c r="BJ51" s="38"/>
      <c r="BK51" s="38"/>
      <c r="BL51" s="41">
        <v>0</v>
      </c>
      <c r="BM51" s="43">
        <v>0</v>
      </c>
      <c r="BN51" s="38"/>
      <c r="BO51" s="38"/>
      <c r="BP51" s="38"/>
      <c r="BQ51" s="38">
        <v>0</v>
      </c>
      <c r="BR51" s="38">
        <v>0</v>
      </c>
      <c r="BS51" s="38"/>
      <c r="BT51" s="38"/>
      <c r="BU51" s="38"/>
      <c r="BV51" s="38">
        <v>0</v>
      </c>
      <c r="BW51" s="38"/>
      <c r="BX51" s="38"/>
      <c r="BY51" s="38">
        <v>0</v>
      </c>
      <c r="BZ51" s="38">
        <v>0</v>
      </c>
      <c r="CA51" s="64"/>
      <c r="CB51" s="38"/>
      <c r="CC51" s="43">
        <v>0</v>
      </c>
      <c r="CD51" s="45">
        <v>0</v>
      </c>
      <c r="CE51" s="116"/>
      <c r="CF51" s="38"/>
      <c r="CG51" s="46">
        <v>0</v>
      </c>
      <c r="CH51" s="30">
        <v>0</v>
      </c>
      <c r="CI51" s="117"/>
      <c r="CJ51" s="48">
        <v>0</v>
      </c>
      <c r="CP51" s="62"/>
    </row>
    <row r="52" spans="1:94" s="33" customFormat="1" ht="15" thickBot="1" x14ac:dyDescent="0.25">
      <c r="A52" s="1">
        <v>17</v>
      </c>
      <c r="B52" s="1"/>
      <c r="C52" s="34" t="s">
        <v>48</v>
      </c>
      <c r="D52" s="35">
        <v>1508</v>
      </c>
      <c r="E52" s="64"/>
      <c r="F52" s="38"/>
      <c r="G52" s="38"/>
      <c r="H52" s="38"/>
      <c r="I52" s="25">
        <v>0</v>
      </c>
      <c r="J52" s="38"/>
      <c r="K52" s="138"/>
      <c r="L52" s="38"/>
      <c r="M52" s="38"/>
      <c r="N52" s="25">
        <v>0</v>
      </c>
      <c r="O52" s="139">
        <v>0</v>
      </c>
      <c r="P52" s="140"/>
      <c r="Q52" s="38"/>
      <c r="R52" s="38"/>
      <c r="S52" s="25">
        <v>0</v>
      </c>
      <c r="T52" s="43">
        <v>0</v>
      </c>
      <c r="U52" s="141"/>
      <c r="V52" s="38"/>
      <c r="W52" s="38"/>
      <c r="X52" s="41">
        <v>0</v>
      </c>
      <c r="Y52" s="115">
        <v>0</v>
      </c>
      <c r="Z52" s="38"/>
      <c r="AA52" s="38"/>
      <c r="AB52" s="38"/>
      <c r="AC52" s="25">
        <v>0</v>
      </c>
      <c r="AD52" s="43">
        <v>0</v>
      </c>
      <c r="AE52" s="38"/>
      <c r="AF52" s="38"/>
      <c r="AG52" s="38"/>
      <c r="AH52" s="25">
        <v>0</v>
      </c>
      <c r="AI52" s="139">
        <v>0</v>
      </c>
      <c r="AJ52" s="38"/>
      <c r="AK52" s="38"/>
      <c r="AL52" s="38"/>
      <c r="AM52" s="25">
        <v>0</v>
      </c>
      <c r="AN52" s="43">
        <v>0</v>
      </c>
      <c r="AO52" s="38"/>
      <c r="AP52" s="38"/>
      <c r="AQ52" s="38"/>
      <c r="AR52" s="41">
        <v>0</v>
      </c>
      <c r="AS52" s="115">
        <v>0</v>
      </c>
      <c r="AT52" s="38"/>
      <c r="AU52" s="38"/>
      <c r="AV52" s="38"/>
      <c r="AW52" s="25">
        <v>0</v>
      </c>
      <c r="AX52" s="43">
        <v>0</v>
      </c>
      <c r="AY52" s="38"/>
      <c r="AZ52" s="38"/>
      <c r="BA52" s="38"/>
      <c r="BB52" s="25">
        <v>0</v>
      </c>
      <c r="BC52" s="139">
        <v>0</v>
      </c>
      <c r="BD52" s="38"/>
      <c r="BE52" s="38"/>
      <c r="BF52" s="38"/>
      <c r="BG52" s="25">
        <v>0</v>
      </c>
      <c r="BH52" s="43">
        <v>0</v>
      </c>
      <c r="BI52" s="38"/>
      <c r="BJ52" s="38"/>
      <c r="BK52" s="38"/>
      <c r="BL52" s="41">
        <v>0</v>
      </c>
      <c r="BM52" s="43">
        <v>0</v>
      </c>
      <c r="BN52" s="38"/>
      <c r="BO52" s="38"/>
      <c r="BP52" s="38"/>
      <c r="BQ52" s="38">
        <v>0</v>
      </c>
      <c r="BR52" s="38">
        <v>0</v>
      </c>
      <c r="BS52" s="38"/>
      <c r="BT52" s="38"/>
      <c r="BU52" s="38"/>
      <c r="BV52" s="38">
        <v>0</v>
      </c>
      <c r="BW52" s="38"/>
      <c r="BX52" s="38"/>
      <c r="BY52" s="38">
        <v>0</v>
      </c>
      <c r="BZ52" s="38">
        <v>0</v>
      </c>
      <c r="CA52" s="64"/>
      <c r="CB52" s="38"/>
      <c r="CC52" s="43">
        <v>0</v>
      </c>
      <c r="CD52" s="45">
        <v>0</v>
      </c>
      <c r="CE52" s="116"/>
      <c r="CF52" s="38"/>
      <c r="CG52" s="46">
        <v>0</v>
      </c>
      <c r="CH52" s="30">
        <v>0</v>
      </c>
      <c r="CI52" s="117"/>
      <c r="CJ52" s="48">
        <v>0</v>
      </c>
      <c r="CP52" s="62"/>
    </row>
    <row r="53" spans="1:94" s="33" customFormat="1" ht="17.25" thickBot="1" x14ac:dyDescent="0.25">
      <c r="A53" s="1">
        <v>18</v>
      </c>
      <c r="B53" s="1"/>
      <c r="C53" s="34" t="s">
        <v>49</v>
      </c>
      <c r="D53" s="35">
        <v>1508</v>
      </c>
      <c r="E53" s="64"/>
      <c r="F53" s="38"/>
      <c r="G53" s="38"/>
      <c r="H53" s="38"/>
      <c r="I53" s="25">
        <v>0</v>
      </c>
      <c r="J53" s="38"/>
      <c r="K53" s="138"/>
      <c r="L53" s="38"/>
      <c r="M53" s="38"/>
      <c r="N53" s="25">
        <v>0</v>
      </c>
      <c r="O53" s="139">
        <v>0</v>
      </c>
      <c r="P53" s="140"/>
      <c r="Q53" s="38"/>
      <c r="R53" s="38"/>
      <c r="S53" s="25">
        <v>0</v>
      </c>
      <c r="T53" s="43">
        <v>0</v>
      </c>
      <c r="U53" s="141"/>
      <c r="V53" s="38"/>
      <c r="W53" s="38"/>
      <c r="X53" s="41">
        <v>0</v>
      </c>
      <c r="Y53" s="115">
        <v>0</v>
      </c>
      <c r="Z53" s="38"/>
      <c r="AA53" s="38"/>
      <c r="AB53" s="38"/>
      <c r="AC53" s="25">
        <v>0</v>
      </c>
      <c r="AD53" s="43">
        <v>0</v>
      </c>
      <c r="AE53" s="38"/>
      <c r="AF53" s="38"/>
      <c r="AG53" s="38"/>
      <c r="AH53" s="25">
        <v>0</v>
      </c>
      <c r="AI53" s="139">
        <v>0</v>
      </c>
      <c r="AJ53" s="38"/>
      <c r="AK53" s="38"/>
      <c r="AL53" s="38"/>
      <c r="AM53" s="25">
        <v>0</v>
      </c>
      <c r="AN53" s="43">
        <v>0</v>
      </c>
      <c r="AO53" s="38"/>
      <c r="AP53" s="38"/>
      <c r="AQ53" s="38"/>
      <c r="AR53" s="41">
        <v>0</v>
      </c>
      <c r="AS53" s="115">
        <v>0</v>
      </c>
      <c r="AT53" s="38"/>
      <c r="AU53" s="38"/>
      <c r="AV53" s="38"/>
      <c r="AW53" s="25">
        <v>0</v>
      </c>
      <c r="AX53" s="43">
        <v>0</v>
      </c>
      <c r="AY53" s="38"/>
      <c r="AZ53" s="38"/>
      <c r="BA53" s="38"/>
      <c r="BB53" s="25">
        <v>0</v>
      </c>
      <c r="BC53" s="139">
        <v>0</v>
      </c>
      <c r="BD53" s="38"/>
      <c r="BE53" s="38"/>
      <c r="BF53" s="38"/>
      <c r="BG53" s="25">
        <v>0</v>
      </c>
      <c r="BH53" s="43">
        <v>0</v>
      </c>
      <c r="BI53" s="38"/>
      <c r="BJ53" s="38"/>
      <c r="BK53" s="38"/>
      <c r="BL53" s="41">
        <v>0</v>
      </c>
      <c r="BM53" s="43">
        <v>0</v>
      </c>
      <c r="BN53" s="38"/>
      <c r="BO53" s="38"/>
      <c r="BP53" s="38"/>
      <c r="BQ53" s="38">
        <v>0</v>
      </c>
      <c r="BR53" s="38">
        <v>0</v>
      </c>
      <c r="BS53" s="38"/>
      <c r="BT53" s="38"/>
      <c r="BU53" s="38"/>
      <c r="BV53" s="38">
        <v>0</v>
      </c>
      <c r="BW53" s="38"/>
      <c r="BX53" s="38"/>
      <c r="BY53" s="38">
        <v>0</v>
      </c>
      <c r="BZ53" s="38">
        <v>0</v>
      </c>
      <c r="CA53" s="64"/>
      <c r="CB53" s="38"/>
      <c r="CC53" s="43">
        <v>0</v>
      </c>
      <c r="CD53" s="45">
        <v>0</v>
      </c>
      <c r="CE53" s="116"/>
      <c r="CF53" s="38"/>
      <c r="CG53" s="46">
        <v>0</v>
      </c>
      <c r="CH53" s="30">
        <v>0</v>
      </c>
      <c r="CI53" s="117"/>
      <c r="CJ53" s="48">
        <v>0</v>
      </c>
      <c r="CP53" s="62"/>
    </row>
    <row r="54" spans="1:94" s="33" customFormat="1" ht="15" thickBot="1" x14ac:dyDescent="0.25">
      <c r="A54" s="1">
        <v>19</v>
      </c>
      <c r="B54" s="1"/>
      <c r="C54" s="34" t="s">
        <v>50</v>
      </c>
      <c r="D54" s="35">
        <v>1508</v>
      </c>
      <c r="E54" s="64"/>
      <c r="F54" s="38">
        <v>61499000</v>
      </c>
      <c r="G54" s="38"/>
      <c r="H54" s="38"/>
      <c r="I54" s="25">
        <v>61499000</v>
      </c>
      <c r="J54" s="38"/>
      <c r="K54" s="138"/>
      <c r="L54" s="38"/>
      <c r="M54" s="38"/>
      <c r="N54" s="25">
        <v>0</v>
      </c>
      <c r="O54" s="139">
        <v>61499000</v>
      </c>
      <c r="P54" s="140">
        <v>-22718000</v>
      </c>
      <c r="Q54" s="38"/>
      <c r="R54" s="38"/>
      <c r="S54" s="25">
        <v>38781000</v>
      </c>
      <c r="T54" s="43">
        <v>0</v>
      </c>
      <c r="U54" s="141"/>
      <c r="V54" s="38"/>
      <c r="W54" s="38"/>
      <c r="X54" s="41">
        <v>0</v>
      </c>
      <c r="Y54" s="115">
        <v>38781000</v>
      </c>
      <c r="Z54" s="38">
        <v>48551000</v>
      </c>
      <c r="AA54" s="38"/>
      <c r="AB54" s="38"/>
      <c r="AC54" s="25">
        <v>87332000</v>
      </c>
      <c r="AD54" s="43">
        <v>0</v>
      </c>
      <c r="AE54" s="38"/>
      <c r="AF54" s="38"/>
      <c r="AG54" s="38"/>
      <c r="AH54" s="25">
        <v>0</v>
      </c>
      <c r="AI54" s="139">
        <v>87332000</v>
      </c>
      <c r="AJ54" s="38">
        <v>-6142424</v>
      </c>
      <c r="AK54" s="38"/>
      <c r="AL54" s="38"/>
      <c r="AM54" s="25">
        <v>81189576</v>
      </c>
      <c r="AN54" s="43">
        <v>0</v>
      </c>
      <c r="AO54" s="38"/>
      <c r="AP54" s="38"/>
      <c r="AQ54" s="38"/>
      <c r="AR54" s="41">
        <v>0</v>
      </c>
      <c r="AS54" s="115">
        <v>81189576</v>
      </c>
      <c r="AT54" s="38">
        <v>-21022000</v>
      </c>
      <c r="AU54" s="38"/>
      <c r="AV54" s="38"/>
      <c r="AW54" s="25">
        <v>60167576</v>
      </c>
      <c r="AX54" s="43">
        <v>0</v>
      </c>
      <c r="AY54" s="38"/>
      <c r="AZ54" s="38"/>
      <c r="BA54" s="38"/>
      <c r="BB54" s="25">
        <v>0</v>
      </c>
      <c r="BC54" s="139">
        <v>60167576</v>
      </c>
      <c r="BD54" s="38">
        <v>25093000</v>
      </c>
      <c r="BE54" s="38"/>
      <c r="BF54" s="38"/>
      <c r="BG54" s="25">
        <v>85260576</v>
      </c>
      <c r="BH54" s="43">
        <v>0</v>
      </c>
      <c r="BI54" s="38"/>
      <c r="BJ54" s="38"/>
      <c r="BK54" s="38"/>
      <c r="BL54" s="41">
        <v>0</v>
      </c>
      <c r="BM54" s="43">
        <v>85260576</v>
      </c>
      <c r="BN54" s="38">
        <v>-37157000</v>
      </c>
      <c r="BO54" s="38"/>
      <c r="BP54" s="38"/>
      <c r="BQ54" s="38">
        <v>48103576</v>
      </c>
      <c r="BR54" s="38">
        <v>0</v>
      </c>
      <c r="BS54" s="38"/>
      <c r="BT54" s="38"/>
      <c r="BU54" s="38"/>
      <c r="BV54" s="38">
        <v>0</v>
      </c>
      <c r="BW54" s="38"/>
      <c r="BX54" s="38"/>
      <c r="BY54" s="38">
        <v>48103576</v>
      </c>
      <c r="BZ54" s="38">
        <v>0</v>
      </c>
      <c r="CA54" s="64"/>
      <c r="CB54" s="38"/>
      <c r="CC54" s="43">
        <v>48103576</v>
      </c>
      <c r="CD54" s="45">
        <v>0</v>
      </c>
      <c r="CE54" s="116"/>
      <c r="CF54" s="38"/>
      <c r="CG54" s="46">
        <v>0</v>
      </c>
      <c r="CH54" s="30">
        <v>6441836.6367268842</v>
      </c>
      <c r="CI54" s="117">
        <v>48103575.530000001</v>
      </c>
      <c r="CJ54" s="48">
        <v>-0.4699999988079071</v>
      </c>
      <c r="CO54" s="33">
        <v>1508</v>
      </c>
      <c r="CP54" s="62" t="b">
        <v>1</v>
      </c>
    </row>
    <row r="55" spans="1:94" s="33" customFormat="1" ht="15.75" customHeight="1" thickBot="1" x14ac:dyDescent="0.25">
      <c r="A55" s="1">
        <v>20</v>
      </c>
      <c r="B55" s="1"/>
      <c r="C55" s="146" t="s">
        <v>51</v>
      </c>
      <c r="D55" s="35">
        <v>1508</v>
      </c>
      <c r="E55" s="64"/>
      <c r="F55" s="38"/>
      <c r="G55" s="38"/>
      <c r="H55" s="38"/>
      <c r="I55" s="25">
        <v>0</v>
      </c>
      <c r="J55" s="38"/>
      <c r="K55" s="138"/>
      <c r="L55" s="38"/>
      <c r="M55" s="38"/>
      <c r="N55" s="25">
        <v>0</v>
      </c>
      <c r="O55" s="139">
        <v>0</v>
      </c>
      <c r="P55" s="140"/>
      <c r="Q55" s="38"/>
      <c r="R55" s="38"/>
      <c r="S55" s="25">
        <v>0</v>
      </c>
      <c r="T55" s="43">
        <v>0</v>
      </c>
      <c r="U55" s="141"/>
      <c r="V55" s="38"/>
      <c r="W55" s="38"/>
      <c r="X55" s="41">
        <v>0</v>
      </c>
      <c r="Y55" s="115">
        <v>0</v>
      </c>
      <c r="Z55" s="38"/>
      <c r="AA55" s="38"/>
      <c r="AB55" s="38"/>
      <c r="AC55" s="25">
        <v>0</v>
      </c>
      <c r="AD55" s="43">
        <v>0</v>
      </c>
      <c r="AE55" s="38"/>
      <c r="AF55" s="38"/>
      <c r="AG55" s="38"/>
      <c r="AH55" s="25">
        <v>0</v>
      </c>
      <c r="AI55" s="139">
        <v>0</v>
      </c>
      <c r="AJ55" s="38">
        <v>-2679348.9341314244</v>
      </c>
      <c r="AK55" s="38"/>
      <c r="AL55" s="38"/>
      <c r="AM55" s="25">
        <v>-2679348.9341314244</v>
      </c>
      <c r="AN55" s="43">
        <v>0</v>
      </c>
      <c r="AO55" s="38">
        <v>-13713.834343487893</v>
      </c>
      <c r="AP55" s="38"/>
      <c r="AQ55" s="38"/>
      <c r="AR55" s="41">
        <v>-13713.834343487893</v>
      </c>
      <c r="AS55" s="115">
        <v>-2679348.9341314244</v>
      </c>
      <c r="AT55" s="38">
        <v>-5791208.7629895434</v>
      </c>
      <c r="AU55" s="38"/>
      <c r="AV55" s="38"/>
      <c r="AW55" s="25">
        <v>-8470557.6971209683</v>
      </c>
      <c r="AX55" s="43">
        <v>-13713.834343487893</v>
      </c>
      <c r="AY55" s="38">
        <v>-54531.365656512105</v>
      </c>
      <c r="AZ55" s="38"/>
      <c r="BA55" s="38"/>
      <c r="BB55" s="25">
        <v>-68245.2</v>
      </c>
      <c r="BC55" s="139">
        <v>-8470557.6971209683</v>
      </c>
      <c r="BD55" s="38">
        <v>-14277068.525615066</v>
      </c>
      <c r="BE55" s="38"/>
      <c r="BF55" s="38"/>
      <c r="BG55" s="25">
        <v>-22747626.222736035</v>
      </c>
      <c r="BH55" s="43">
        <v>-68245.2</v>
      </c>
      <c r="BI55" s="38">
        <v>-208681.82</v>
      </c>
      <c r="BJ55" s="38"/>
      <c r="BK55" s="38"/>
      <c r="BL55" s="41">
        <v>-276927.02</v>
      </c>
      <c r="BM55" s="43">
        <v>-22747626.222736035</v>
      </c>
      <c r="BN55" s="38">
        <v>-30124132.207263965</v>
      </c>
      <c r="BO55" s="38"/>
      <c r="BP55" s="38"/>
      <c r="BQ55" s="38">
        <v>-52871758.43</v>
      </c>
      <c r="BR55" s="38">
        <v>-276927.02</v>
      </c>
      <c r="BS55" s="38">
        <v>-630950.24114118225</v>
      </c>
      <c r="BT55" s="38"/>
      <c r="BU55" s="38"/>
      <c r="BV55" s="38">
        <v>-907877.26114118227</v>
      </c>
      <c r="BW55" s="38">
        <v>-19447477.546104565</v>
      </c>
      <c r="BX55" s="38">
        <v>-238801.8222773592</v>
      </c>
      <c r="BY55" s="38">
        <v>-72319235.976104558</v>
      </c>
      <c r="BZ55" s="38">
        <v>-1146679.0834185416</v>
      </c>
      <c r="CA55" s="64"/>
      <c r="CB55" s="38"/>
      <c r="CC55" s="43">
        <v>-72319235.976104558</v>
      </c>
      <c r="CD55" s="45">
        <v>-1146679.0834185416</v>
      </c>
      <c r="CE55" s="116">
        <v>-1188292.7707142499</v>
      </c>
      <c r="CF55" s="38">
        <v>-192100.72229566667</v>
      </c>
      <c r="CG55" s="46">
        <v>-2527072.5764284581</v>
      </c>
      <c r="CH55" s="30">
        <v>-74846308.552533031</v>
      </c>
      <c r="CI55" s="117">
        <v>-53779635.710000001</v>
      </c>
      <c r="CJ55" s="48">
        <v>-1.8858820199966431E-2</v>
      </c>
      <c r="CO55" s="33">
        <v>1508</v>
      </c>
      <c r="CP55" s="62" t="b">
        <v>1</v>
      </c>
    </row>
    <row r="56" spans="1:94" s="33" customFormat="1" ht="15" thickBot="1" x14ac:dyDescent="0.25">
      <c r="A56" s="1">
        <v>21</v>
      </c>
      <c r="B56" s="1"/>
      <c r="C56" s="146" t="s">
        <v>734</v>
      </c>
      <c r="D56" s="35">
        <v>1508</v>
      </c>
      <c r="E56" s="64"/>
      <c r="F56" s="38"/>
      <c r="G56" s="38"/>
      <c r="H56" s="38"/>
      <c r="I56" s="25">
        <v>0</v>
      </c>
      <c r="J56" s="38"/>
      <c r="K56" s="138"/>
      <c r="L56" s="38"/>
      <c r="M56" s="38"/>
      <c r="N56" s="25">
        <v>0</v>
      </c>
      <c r="O56" s="139">
        <v>0</v>
      </c>
      <c r="P56" s="140"/>
      <c r="Q56" s="38"/>
      <c r="R56" s="38"/>
      <c r="S56" s="25">
        <v>0</v>
      </c>
      <c r="T56" s="43">
        <v>0</v>
      </c>
      <c r="U56" s="141"/>
      <c r="V56" s="38"/>
      <c r="W56" s="38"/>
      <c r="X56" s="41">
        <v>0</v>
      </c>
      <c r="Y56" s="115">
        <v>0</v>
      </c>
      <c r="Z56" s="38">
        <v>0</v>
      </c>
      <c r="AA56" s="38"/>
      <c r="AB56" s="38"/>
      <c r="AC56" s="25">
        <v>0</v>
      </c>
      <c r="AD56" s="43">
        <v>0</v>
      </c>
      <c r="AE56" s="38"/>
      <c r="AF56" s="38"/>
      <c r="AG56" s="38"/>
      <c r="AH56" s="25">
        <v>0</v>
      </c>
      <c r="AI56" s="139">
        <v>0</v>
      </c>
      <c r="AJ56" s="38">
        <v>-155756.82492534837</v>
      </c>
      <c r="AK56" s="38"/>
      <c r="AL56" s="38"/>
      <c r="AM56" s="25">
        <v>-155756.82492534837</v>
      </c>
      <c r="AN56" s="43">
        <v>0</v>
      </c>
      <c r="AO56" s="38">
        <v>0</v>
      </c>
      <c r="AP56" s="38"/>
      <c r="AQ56" s="38"/>
      <c r="AR56" s="41">
        <v>0</v>
      </c>
      <c r="AS56" s="115">
        <v>-155756.82492534837</v>
      </c>
      <c r="AT56" s="38">
        <v>-472140.5202972854</v>
      </c>
      <c r="AU56" s="38"/>
      <c r="AV56" s="38"/>
      <c r="AW56" s="25">
        <v>-627897.3452226338</v>
      </c>
      <c r="AX56" s="43">
        <v>0</v>
      </c>
      <c r="AY56" s="38">
        <v>-1153.92</v>
      </c>
      <c r="AZ56" s="38"/>
      <c r="BA56" s="38"/>
      <c r="BB56" s="25">
        <v>-1153.92</v>
      </c>
      <c r="BC56" s="139">
        <v>-627897.3452226338</v>
      </c>
      <c r="BD56" s="38">
        <v>-698387.32492605923</v>
      </c>
      <c r="BE56" s="38"/>
      <c r="BF56" s="38"/>
      <c r="BG56" s="25">
        <v>-1326284.670148693</v>
      </c>
      <c r="BH56" s="43">
        <v>-1153.92</v>
      </c>
      <c r="BI56" s="38">
        <v>-3252.08</v>
      </c>
      <c r="BJ56" s="38"/>
      <c r="BK56" s="38"/>
      <c r="BL56" s="41">
        <v>-4406</v>
      </c>
      <c r="BM56" s="43">
        <v>-1326284.670148693</v>
      </c>
      <c r="BN56" s="38">
        <v>-918436.87000000011</v>
      </c>
      <c r="BO56" s="38"/>
      <c r="BP56" s="38"/>
      <c r="BQ56" s="38">
        <v>-2244721.5401486931</v>
      </c>
      <c r="BR56" s="38">
        <v>-4406</v>
      </c>
      <c r="BS56" s="38">
        <v>-30653.243224749996</v>
      </c>
      <c r="BT56" s="38"/>
      <c r="BU56" s="38"/>
      <c r="BV56" s="38">
        <v>-35059.243224749996</v>
      </c>
      <c r="BW56" s="38">
        <v>-823883.28999999992</v>
      </c>
      <c r="BX56" s="38">
        <v>-9713.667035333332</v>
      </c>
      <c r="BY56" s="38">
        <v>-3068604.8301486932</v>
      </c>
      <c r="BZ56" s="38">
        <v>-44772.910260083328</v>
      </c>
      <c r="CA56" s="64"/>
      <c r="CB56" s="38"/>
      <c r="CC56" s="43">
        <v>-3068604.8301486932</v>
      </c>
      <c r="CD56" s="45">
        <v>-44772.910260083328</v>
      </c>
      <c r="CE56" s="116">
        <v>-50450.116611499994</v>
      </c>
      <c r="CF56" s="38">
        <v>-8155.8215953333338</v>
      </c>
      <c r="CG56" s="46">
        <v>-103378.84846691665</v>
      </c>
      <c r="CH56" s="30">
        <v>-3171983.6786156096</v>
      </c>
      <c r="CI56" s="117">
        <v>-2279780.79</v>
      </c>
      <c r="CJ56" s="48">
        <v>-6.6265570931136608E-3</v>
      </c>
      <c r="CO56" s="33">
        <v>1508</v>
      </c>
      <c r="CP56" s="62" t="b">
        <v>1</v>
      </c>
    </row>
    <row r="57" spans="1:94" s="33" customFormat="1" ht="15" thickBot="1" x14ac:dyDescent="0.25">
      <c r="A57" s="1">
        <v>22</v>
      </c>
      <c r="B57" s="1"/>
      <c r="C57" s="146" t="s">
        <v>52</v>
      </c>
      <c r="D57" s="35">
        <v>1508</v>
      </c>
      <c r="E57" s="64"/>
      <c r="F57" s="38"/>
      <c r="G57" s="38"/>
      <c r="H57" s="38"/>
      <c r="I57" s="25">
        <v>0</v>
      </c>
      <c r="J57" s="38"/>
      <c r="K57" s="138"/>
      <c r="L57" s="38"/>
      <c r="M57" s="38"/>
      <c r="N57" s="25">
        <v>0</v>
      </c>
      <c r="O57" s="139">
        <v>0</v>
      </c>
      <c r="P57" s="140"/>
      <c r="Q57" s="38"/>
      <c r="R57" s="38"/>
      <c r="S57" s="25">
        <v>0</v>
      </c>
      <c r="T57" s="43">
        <v>0</v>
      </c>
      <c r="U57" s="141"/>
      <c r="V57" s="38"/>
      <c r="W57" s="38"/>
      <c r="X57" s="41">
        <v>0</v>
      </c>
      <c r="Y57" s="115">
        <v>0</v>
      </c>
      <c r="Z57" s="38">
        <v>0</v>
      </c>
      <c r="AA57" s="38"/>
      <c r="AB57" s="38"/>
      <c r="AC57" s="25">
        <v>0</v>
      </c>
      <c r="AD57" s="43">
        <v>0</v>
      </c>
      <c r="AE57" s="38"/>
      <c r="AF57" s="38"/>
      <c r="AG57" s="38"/>
      <c r="AH57" s="25">
        <v>0</v>
      </c>
      <c r="AI57" s="139">
        <v>0</v>
      </c>
      <c r="AJ57" s="38">
        <v>-12913378.146153297</v>
      </c>
      <c r="AK57" s="38"/>
      <c r="AL57" s="38"/>
      <c r="AM57" s="25">
        <v>-12913378.146153297</v>
      </c>
      <c r="AN57" s="43">
        <v>0</v>
      </c>
      <c r="AO57" s="38">
        <v>-41430.421552241831</v>
      </c>
      <c r="AP57" s="38"/>
      <c r="AQ57" s="38"/>
      <c r="AR57" s="41">
        <v>-41430.421552241831</v>
      </c>
      <c r="AS57" s="115">
        <v>-12913378.146153297</v>
      </c>
      <c r="AT57" s="38">
        <v>1290092.7680611748</v>
      </c>
      <c r="AU57" s="38"/>
      <c r="AV57" s="38"/>
      <c r="AW57" s="25">
        <v>-11623285.378092123</v>
      </c>
      <c r="AX57" s="43">
        <v>-41430.421552241831</v>
      </c>
      <c r="AY57" s="38">
        <v>-169800.87844775815</v>
      </c>
      <c r="AZ57" s="38"/>
      <c r="BA57" s="38"/>
      <c r="BB57" s="25">
        <v>-211231.3</v>
      </c>
      <c r="BC57" s="139">
        <v>-11623285.378092123</v>
      </c>
      <c r="BD57" s="38">
        <v>-3870967.9526412748</v>
      </c>
      <c r="BE57" s="38"/>
      <c r="BF57" s="38"/>
      <c r="BG57" s="25">
        <v>-15494253.330733398</v>
      </c>
      <c r="BH57" s="43">
        <v>-211231.3</v>
      </c>
      <c r="BI57" s="38">
        <v>-192636.08000000002</v>
      </c>
      <c r="BJ57" s="38"/>
      <c r="BK57" s="38"/>
      <c r="BL57" s="41">
        <v>-403867.38</v>
      </c>
      <c r="BM57" s="43">
        <v>-15494253.330733398</v>
      </c>
      <c r="BN57" s="38">
        <v>-5487866.3043931453</v>
      </c>
      <c r="BO57" s="38"/>
      <c r="BP57" s="38"/>
      <c r="BQ57" s="38">
        <v>-20982119.635126542</v>
      </c>
      <c r="BR57" s="38">
        <v>-403867.38</v>
      </c>
      <c r="BS57" s="38">
        <v>-383862.21822814073</v>
      </c>
      <c r="BT57" s="38"/>
      <c r="BU57" s="38"/>
      <c r="BV57" s="38">
        <v>-787729.59822814073</v>
      </c>
      <c r="BW57" s="38">
        <v>-12135666.843392134</v>
      </c>
      <c r="BX57" s="38">
        <v>-167559.01039953361</v>
      </c>
      <c r="BY57" s="38">
        <v>-33117786.478518676</v>
      </c>
      <c r="BZ57" s="38">
        <v>-955288.6086276744</v>
      </c>
      <c r="CA57" s="64"/>
      <c r="CB57" s="38"/>
      <c r="CC57" s="43">
        <v>-33117786.478518676</v>
      </c>
      <c r="CD57" s="45">
        <v>-955288.6086276744</v>
      </c>
      <c r="CE57" s="116">
        <v>-471573.13899328245</v>
      </c>
      <c r="CF57" s="38">
        <v>-76235.034705625207</v>
      </c>
      <c r="CG57" s="46">
        <v>-1503096.7823265821</v>
      </c>
      <c r="CH57" s="30">
        <v>-34620883.260845304</v>
      </c>
      <c r="CI57" s="117">
        <v>-21769849.25</v>
      </c>
      <c r="CJ57" s="48">
        <v>-1.6645316034555435E-2</v>
      </c>
      <c r="CO57" s="33">
        <v>1508</v>
      </c>
      <c r="CP57" s="62" t="b">
        <v>1</v>
      </c>
    </row>
    <row r="58" spans="1:94" s="33" customFormat="1" ht="15" thickBot="1" x14ac:dyDescent="0.25">
      <c r="A58" s="1">
        <v>23</v>
      </c>
      <c r="B58" s="1"/>
      <c r="C58" s="146" t="s">
        <v>53</v>
      </c>
      <c r="D58" s="35">
        <v>1508</v>
      </c>
      <c r="E58" s="64"/>
      <c r="F58" s="38"/>
      <c r="G58" s="38"/>
      <c r="H58" s="38"/>
      <c r="I58" s="25">
        <v>0</v>
      </c>
      <c r="J58" s="38"/>
      <c r="K58" s="138"/>
      <c r="L58" s="38"/>
      <c r="M58" s="38"/>
      <c r="N58" s="25">
        <v>0</v>
      </c>
      <c r="O58" s="139">
        <v>0</v>
      </c>
      <c r="P58" s="140"/>
      <c r="Q58" s="38"/>
      <c r="R58" s="38"/>
      <c r="S58" s="25">
        <v>0</v>
      </c>
      <c r="T58" s="43">
        <v>0</v>
      </c>
      <c r="U58" s="141"/>
      <c r="V58" s="38"/>
      <c r="W58" s="38"/>
      <c r="X58" s="41">
        <v>0</v>
      </c>
      <c r="Y58" s="115">
        <v>0</v>
      </c>
      <c r="Z58" s="38">
        <v>-112142.07999999999</v>
      </c>
      <c r="AA58" s="38"/>
      <c r="AB58" s="38"/>
      <c r="AC58" s="25">
        <v>-112142.07999999999</v>
      </c>
      <c r="AD58" s="43">
        <v>0</v>
      </c>
      <c r="AE58" s="38">
        <v>-737.96001672156808</v>
      </c>
      <c r="AF58" s="38"/>
      <c r="AG58" s="38"/>
      <c r="AH58" s="25">
        <v>-737.96001672156808</v>
      </c>
      <c r="AI58" s="139">
        <v>-112142.07999999999</v>
      </c>
      <c r="AJ58" s="38">
        <v>-99999.98000000001</v>
      </c>
      <c r="AK58" s="38"/>
      <c r="AL58" s="38"/>
      <c r="AM58" s="25">
        <v>-212142.06</v>
      </c>
      <c r="AN58" s="43">
        <v>-737.96001672156808</v>
      </c>
      <c r="AO58" s="38">
        <v>-1780.335821403366</v>
      </c>
      <c r="AP58" s="38"/>
      <c r="AQ58" s="38"/>
      <c r="AR58" s="41">
        <v>-2518.2958381249341</v>
      </c>
      <c r="AS58" s="115">
        <v>-212142.06</v>
      </c>
      <c r="AT58" s="38">
        <v>-100016.38</v>
      </c>
      <c r="AU58" s="38"/>
      <c r="AV58" s="38"/>
      <c r="AW58" s="25">
        <v>-312158.44</v>
      </c>
      <c r="AX58" s="43">
        <v>-2518.2958381249341</v>
      </c>
      <c r="AY58" s="38">
        <v>-2814.6820850168197</v>
      </c>
      <c r="AZ58" s="38"/>
      <c r="BA58" s="38"/>
      <c r="BB58" s="25">
        <v>-5332.9779231417542</v>
      </c>
      <c r="BC58" s="139">
        <v>-312158.44</v>
      </c>
      <c r="BD58" s="38">
        <v>-100000</v>
      </c>
      <c r="BE58" s="38"/>
      <c r="BF58" s="38"/>
      <c r="BG58" s="25">
        <v>-412158.44</v>
      </c>
      <c r="BH58" s="43">
        <v>-5332.9779231417542</v>
      </c>
      <c r="BI58" s="38">
        <v>-4395.647451854511</v>
      </c>
      <c r="BJ58" s="38"/>
      <c r="BK58" s="38"/>
      <c r="BL58" s="41">
        <v>-9728.6253749962652</v>
      </c>
      <c r="BM58" s="43">
        <v>-412158.44</v>
      </c>
      <c r="BN58" s="38">
        <v>-100000</v>
      </c>
      <c r="BO58" s="38"/>
      <c r="BP58" s="38"/>
      <c r="BQ58" s="38">
        <v>-512158.44</v>
      </c>
      <c r="BR58" s="38">
        <v>-9728.6253749962652</v>
      </c>
      <c r="BS58" s="38">
        <v>-8376.4513174999975</v>
      </c>
      <c r="BT58" s="38"/>
      <c r="BU58" s="38"/>
      <c r="BV58" s="38">
        <v>-18105.076692496263</v>
      </c>
      <c r="BW58" s="38">
        <v>-134305.59999999998</v>
      </c>
      <c r="BX58" s="38">
        <v>-1759.6436800000004</v>
      </c>
      <c r="BY58" s="38">
        <v>-646464.04</v>
      </c>
      <c r="BZ58" s="38">
        <v>-19864.720372496264</v>
      </c>
      <c r="CA58" s="64"/>
      <c r="CB58" s="38"/>
      <c r="CC58" s="43">
        <v>-646464.04</v>
      </c>
      <c r="CD58" s="45">
        <v>-19864.720372496264</v>
      </c>
      <c r="CE58" s="116">
        <v>-11510.761388499996</v>
      </c>
      <c r="CF58" s="38">
        <v>-1985.4860846666661</v>
      </c>
      <c r="CG58" s="46">
        <v>-33360.967845662926</v>
      </c>
      <c r="CH58" s="30">
        <v>-679825.007845663</v>
      </c>
      <c r="CI58" s="117">
        <v>-530263.53</v>
      </c>
      <c r="CJ58" s="48">
        <v>-1.3307503773830831E-2</v>
      </c>
      <c r="CO58" s="33">
        <v>1508</v>
      </c>
      <c r="CP58" s="62" t="b">
        <v>1</v>
      </c>
    </row>
    <row r="59" spans="1:94" s="33" customFormat="1" ht="15" thickBot="1" x14ac:dyDescent="0.25">
      <c r="A59" s="1">
        <v>24</v>
      </c>
      <c r="B59" s="1"/>
      <c r="C59" s="146" t="s">
        <v>54</v>
      </c>
      <c r="D59" s="35">
        <v>1508</v>
      </c>
      <c r="E59" s="64"/>
      <c r="F59" s="38"/>
      <c r="G59" s="38"/>
      <c r="H59" s="38"/>
      <c r="I59" s="25">
        <v>0</v>
      </c>
      <c r="J59" s="38"/>
      <c r="K59" s="138"/>
      <c r="L59" s="38"/>
      <c r="M59" s="38"/>
      <c r="N59" s="25">
        <v>0</v>
      </c>
      <c r="O59" s="139">
        <v>0</v>
      </c>
      <c r="P59" s="140"/>
      <c r="Q59" s="38"/>
      <c r="R59" s="38"/>
      <c r="S59" s="25">
        <v>0</v>
      </c>
      <c r="T59" s="43">
        <v>0</v>
      </c>
      <c r="U59" s="141"/>
      <c r="V59" s="38"/>
      <c r="W59" s="38"/>
      <c r="X59" s="41">
        <v>0</v>
      </c>
      <c r="Y59" s="115">
        <v>0</v>
      </c>
      <c r="Z59" s="38"/>
      <c r="AA59" s="38"/>
      <c r="AB59" s="38"/>
      <c r="AC59" s="25">
        <v>0</v>
      </c>
      <c r="AD59" s="43">
        <v>0</v>
      </c>
      <c r="AE59" s="38"/>
      <c r="AF59" s="38"/>
      <c r="AG59" s="38"/>
      <c r="AH59" s="25">
        <v>0</v>
      </c>
      <c r="AI59" s="139">
        <v>0</v>
      </c>
      <c r="AJ59" s="38">
        <v>339783.89</v>
      </c>
      <c r="AK59" s="38"/>
      <c r="AL59" s="38"/>
      <c r="AM59" s="25">
        <v>339783.89</v>
      </c>
      <c r="AN59" s="43">
        <v>0</v>
      </c>
      <c r="AO59" s="38">
        <v>0</v>
      </c>
      <c r="AP59" s="38"/>
      <c r="AQ59" s="38"/>
      <c r="AR59" s="41">
        <v>0</v>
      </c>
      <c r="AS59" s="115">
        <v>339783.89</v>
      </c>
      <c r="AT59" s="38">
        <v>1653588.6933333329</v>
      </c>
      <c r="AU59" s="38"/>
      <c r="AV59" s="38"/>
      <c r="AW59" s="25">
        <v>1993372.583333333</v>
      </c>
      <c r="AX59" s="43">
        <v>0</v>
      </c>
      <c r="AY59" s="38">
        <v>7871.2288681542059</v>
      </c>
      <c r="AZ59" s="38"/>
      <c r="BA59" s="38"/>
      <c r="BB59" s="25">
        <v>7871.2288681542059</v>
      </c>
      <c r="BC59" s="139">
        <v>1993372.583333333</v>
      </c>
      <c r="BD59" s="38">
        <v>2024793.3716281536</v>
      </c>
      <c r="BE59" s="38"/>
      <c r="BF59" s="38"/>
      <c r="BG59" s="25">
        <v>4018165.9549614866</v>
      </c>
      <c r="BH59" s="43">
        <v>7871.2288681542059</v>
      </c>
      <c r="BI59" s="38">
        <v>37270.484693391503</v>
      </c>
      <c r="BJ59" s="38"/>
      <c r="BK59" s="38"/>
      <c r="BL59" s="41">
        <v>45141.713561545708</v>
      </c>
      <c r="BM59" s="43">
        <v>4018165.9549614866</v>
      </c>
      <c r="BN59" s="38">
        <v>3332692.2399999993</v>
      </c>
      <c r="BO59" s="38"/>
      <c r="BP59" s="38"/>
      <c r="BQ59" s="38">
        <v>7350858.1949614864</v>
      </c>
      <c r="BR59" s="38">
        <v>45141.713561545708</v>
      </c>
      <c r="BS59" s="38">
        <v>105433.9867504623</v>
      </c>
      <c r="BT59" s="38"/>
      <c r="BU59" s="38"/>
      <c r="BV59" s="38">
        <v>150575.700312008</v>
      </c>
      <c r="BW59" s="38">
        <v>3681448.9670641106</v>
      </c>
      <c r="BX59" s="38">
        <v>50762.960870166076</v>
      </c>
      <c r="BY59" s="38">
        <v>11032307.162025597</v>
      </c>
      <c r="BZ59" s="38">
        <v>201338.66118217408</v>
      </c>
      <c r="CA59" s="64"/>
      <c r="CB59" s="38"/>
      <c r="CC59" s="43">
        <v>11032307.162025597</v>
      </c>
      <c r="CD59" s="45">
        <v>201338.66118217408</v>
      </c>
      <c r="CE59" s="116">
        <v>165210.53287574998</v>
      </c>
      <c r="CF59" s="38">
        <v>26708.117290999999</v>
      </c>
      <c r="CG59" s="46">
        <v>393257.31134892406</v>
      </c>
      <c r="CH59" s="30">
        <v>11425564.473374521</v>
      </c>
      <c r="CI59" s="117">
        <v>7501434.4799999995</v>
      </c>
      <c r="CJ59" s="48">
        <v>0.58472650498151779</v>
      </c>
      <c r="CO59" s="33">
        <v>1508</v>
      </c>
      <c r="CP59" s="62" t="b">
        <v>1</v>
      </c>
    </row>
    <row r="60" spans="1:94" s="33" customFormat="1" ht="15" thickBot="1" x14ac:dyDescent="0.25">
      <c r="A60" s="1">
        <v>25</v>
      </c>
      <c r="B60" s="1"/>
      <c r="C60" s="146" t="s">
        <v>55</v>
      </c>
      <c r="D60" s="35">
        <v>1508</v>
      </c>
      <c r="E60" s="64"/>
      <c r="F60" s="38"/>
      <c r="G60" s="38"/>
      <c r="H60" s="38"/>
      <c r="I60" s="25">
        <v>0</v>
      </c>
      <c r="J60" s="38"/>
      <c r="K60" s="138"/>
      <c r="L60" s="38"/>
      <c r="M60" s="38"/>
      <c r="N60" s="25">
        <v>0</v>
      </c>
      <c r="O60" s="139">
        <v>0</v>
      </c>
      <c r="P60" s="140"/>
      <c r="Q60" s="38"/>
      <c r="R60" s="38"/>
      <c r="S60" s="25">
        <v>0</v>
      </c>
      <c r="T60" s="43">
        <v>0</v>
      </c>
      <c r="U60" s="141"/>
      <c r="V60" s="38"/>
      <c r="W60" s="38"/>
      <c r="X60" s="41">
        <v>0</v>
      </c>
      <c r="Y60" s="115">
        <v>0</v>
      </c>
      <c r="Z60" s="38"/>
      <c r="AA60" s="38"/>
      <c r="AB60" s="38"/>
      <c r="AC60" s="25">
        <v>0</v>
      </c>
      <c r="AD60" s="43">
        <v>0</v>
      </c>
      <c r="AE60" s="38"/>
      <c r="AF60" s="38"/>
      <c r="AG60" s="38"/>
      <c r="AH60" s="25">
        <v>0</v>
      </c>
      <c r="AI60" s="139">
        <v>0</v>
      </c>
      <c r="AJ60" s="38">
        <v>-5844028.4399999976</v>
      </c>
      <c r="AK60" s="38"/>
      <c r="AL60" s="38"/>
      <c r="AM60" s="25">
        <v>-5844028.4399999976</v>
      </c>
      <c r="AN60" s="43">
        <v>0</v>
      </c>
      <c r="AO60" s="38">
        <v>-66136.728312860272</v>
      </c>
      <c r="AP60" s="38"/>
      <c r="AQ60" s="38"/>
      <c r="AR60" s="41">
        <v>-66136.728312860272</v>
      </c>
      <c r="AS60" s="115">
        <v>-5844028.4399999976</v>
      </c>
      <c r="AT60" s="38">
        <v>14486587.940650001</v>
      </c>
      <c r="AU60" s="38"/>
      <c r="AV60" s="38"/>
      <c r="AW60" s="25">
        <v>8642559.5006500036</v>
      </c>
      <c r="AX60" s="43">
        <v>-66136.728312860272</v>
      </c>
      <c r="AY60" s="38">
        <v>-11272.60373929601</v>
      </c>
      <c r="AZ60" s="38"/>
      <c r="BA60" s="38"/>
      <c r="BB60" s="25">
        <v>-77409.332052156285</v>
      </c>
      <c r="BC60" s="139">
        <v>8642559.5006500036</v>
      </c>
      <c r="BD60" s="38">
        <v>18394133.83935</v>
      </c>
      <c r="BE60" s="38"/>
      <c r="BF60" s="38"/>
      <c r="BG60" s="25">
        <v>27036693.340000004</v>
      </c>
      <c r="BH60" s="43">
        <v>-77409.332052156285</v>
      </c>
      <c r="BI60" s="38">
        <v>212644.59703742253</v>
      </c>
      <c r="BJ60" s="38"/>
      <c r="BK60" s="38"/>
      <c r="BL60" s="41">
        <v>135235.26498526626</v>
      </c>
      <c r="BM60" s="43">
        <v>27036693.340000004</v>
      </c>
      <c r="BN60" s="38">
        <v>-79824823.594649985</v>
      </c>
      <c r="BO60" s="38"/>
      <c r="BP60" s="38"/>
      <c r="BQ60" s="38">
        <v>-52788130.254649982</v>
      </c>
      <c r="BR60" s="38">
        <v>135235.26498526626</v>
      </c>
      <c r="BS60" s="38">
        <v>-634606.46043796034</v>
      </c>
      <c r="BT60" s="38"/>
      <c r="BU60" s="38"/>
      <c r="BV60" s="38">
        <v>-499371.19545269408</v>
      </c>
      <c r="BW60" s="38">
        <v>-19060013.2597</v>
      </c>
      <c r="BX60" s="38">
        <v>0</v>
      </c>
      <c r="BY60" s="38">
        <v>-71848143.514349982</v>
      </c>
      <c r="BZ60" s="38">
        <v>-499371.19545269408</v>
      </c>
      <c r="CA60" s="64"/>
      <c r="CB60" s="38"/>
      <c r="CC60" s="43">
        <v>-71848143.514349982</v>
      </c>
      <c r="CD60" s="45">
        <v>-499371.19545269408</v>
      </c>
      <c r="CE60" s="116">
        <v>-1183981.623447042</v>
      </c>
      <c r="CF60" s="38">
        <v>-191796.86207516165</v>
      </c>
      <c r="CG60" s="46">
        <v>-1875149.6809748977</v>
      </c>
      <c r="CH60" s="30">
        <v>-73723293.195324883</v>
      </c>
      <c r="CI60" s="117">
        <v>-53287501.230000004</v>
      </c>
      <c r="CJ60" s="48">
        <v>0.22010267525911331</v>
      </c>
      <c r="CO60" s="33">
        <v>1508</v>
      </c>
      <c r="CP60" s="62" t="b">
        <v>1</v>
      </c>
    </row>
    <row r="61" spans="1:94" s="33" customFormat="1" ht="15" thickBot="1" x14ac:dyDescent="0.25">
      <c r="A61" s="1">
        <v>26</v>
      </c>
      <c r="B61" s="1"/>
      <c r="C61" s="146" t="s">
        <v>56</v>
      </c>
      <c r="D61" s="35">
        <v>1508</v>
      </c>
      <c r="E61" s="64"/>
      <c r="F61" s="38"/>
      <c r="G61" s="38"/>
      <c r="H61" s="38"/>
      <c r="I61" s="25">
        <v>0</v>
      </c>
      <c r="J61" s="38"/>
      <c r="K61" s="138"/>
      <c r="L61" s="38"/>
      <c r="M61" s="38"/>
      <c r="N61" s="25">
        <v>0</v>
      </c>
      <c r="O61" s="139">
        <v>0</v>
      </c>
      <c r="P61" s="140"/>
      <c r="Q61" s="38"/>
      <c r="R61" s="38"/>
      <c r="S61" s="25">
        <v>0</v>
      </c>
      <c r="T61" s="43">
        <v>0</v>
      </c>
      <c r="U61" s="141"/>
      <c r="V61" s="38"/>
      <c r="W61" s="38"/>
      <c r="X61" s="41">
        <v>0</v>
      </c>
      <c r="Y61" s="115">
        <v>0</v>
      </c>
      <c r="Z61" s="38"/>
      <c r="AA61" s="38"/>
      <c r="AB61" s="38"/>
      <c r="AC61" s="25">
        <v>0</v>
      </c>
      <c r="AD61" s="43">
        <v>0</v>
      </c>
      <c r="AE61" s="38"/>
      <c r="AF61" s="38"/>
      <c r="AG61" s="38"/>
      <c r="AH61" s="25">
        <v>0</v>
      </c>
      <c r="AI61" s="139">
        <v>0</v>
      </c>
      <c r="AJ61" s="38">
        <v>1840000</v>
      </c>
      <c r="AK61" s="38"/>
      <c r="AL61" s="38"/>
      <c r="AM61" s="25">
        <v>1840000</v>
      </c>
      <c r="AN61" s="43">
        <v>0</v>
      </c>
      <c r="AO61" s="38">
        <v>0</v>
      </c>
      <c r="AP61" s="38"/>
      <c r="AQ61" s="38"/>
      <c r="AR61" s="41">
        <v>0</v>
      </c>
      <c r="AS61" s="115">
        <v>1840000</v>
      </c>
      <c r="AT61" s="38">
        <v>1131000</v>
      </c>
      <c r="AU61" s="38"/>
      <c r="AV61" s="38"/>
      <c r="AW61" s="25">
        <v>2971000</v>
      </c>
      <c r="AX61" s="43">
        <v>0</v>
      </c>
      <c r="AY61" s="38">
        <v>0</v>
      </c>
      <c r="AZ61" s="38"/>
      <c r="BA61" s="38"/>
      <c r="BB61" s="25">
        <v>0</v>
      </c>
      <c r="BC61" s="139">
        <v>2971000</v>
      </c>
      <c r="BD61" s="38">
        <v>1300000</v>
      </c>
      <c r="BE61" s="38"/>
      <c r="BF61" s="38"/>
      <c r="BG61" s="25">
        <v>4271000</v>
      </c>
      <c r="BH61" s="43">
        <v>0</v>
      </c>
      <c r="BI61" s="38">
        <v>0</v>
      </c>
      <c r="BJ61" s="38"/>
      <c r="BK61" s="38"/>
      <c r="BL61" s="41">
        <v>0</v>
      </c>
      <c r="BM61" s="43">
        <v>4271000</v>
      </c>
      <c r="BN61" s="38">
        <v>1182000</v>
      </c>
      <c r="BO61" s="38"/>
      <c r="BP61" s="38"/>
      <c r="BQ61" s="38">
        <v>5453000</v>
      </c>
      <c r="BR61" s="38">
        <v>0</v>
      </c>
      <c r="BS61" s="38">
        <v>0</v>
      </c>
      <c r="BT61" s="38"/>
      <c r="BU61" s="38"/>
      <c r="BV61" s="38">
        <v>0</v>
      </c>
      <c r="BW61" s="38">
        <v>1663182.8362461179</v>
      </c>
      <c r="BX61" s="38">
        <v>0</v>
      </c>
      <c r="BY61" s="38">
        <v>7116182.8362461179</v>
      </c>
      <c r="BZ61" s="38">
        <v>0</v>
      </c>
      <c r="CA61" s="64"/>
      <c r="CB61" s="38"/>
      <c r="CC61" s="43">
        <v>7116182.8362461179</v>
      </c>
      <c r="CD61" s="45">
        <v>0</v>
      </c>
      <c r="CE61" s="116">
        <v>0</v>
      </c>
      <c r="CF61" s="38">
        <v>0</v>
      </c>
      <c r="CG61" s="46">
        <v>0</v>
      </c>
      <c r="CH61" s="30">
        <v>7116182.8362461179</v>
      </c>
      <c r="CI61" s="117">
        <v>5453000</v>
      </c>
      <c r="CJ61" s="48">
        <v>0</v>
      </c>
      <c r="CO61" s="33">
        <v>1508</v>
      </c>
      <c r="CP61" s="62" t="b">
        <v>1</v>
      </c>
    </row>
    <row r="62" spans="1:94" s="33" customFormat="1" ht="14.45" hidden="1" customHeight="1" thickBot="1" x14ac:dyDescent="0.25">
      <c r="A62" s="1">
        <v>27</v>
      </c>
      <c r="B62" s="1"/>
      <c r="C62" s="146"/>
      <c r="D62" s="35">
        <v>1508</v>
      </c>
      <c r="E62" s="64"/>
      <c r="F62" s="38"/>
      <c r="G62" s="38"/>
      <c r="H62" s="38"/>
      <c r="I62" s="25">
        <v>0</v>
      </c>
      <c r="J62" s="38"/>
      <c r="K62" s="138"/>
      <c r="L62" s="38"/>
      <c r="M62" s="38"/>
      <c r="N62" s="25">
        <v>0</v>
      </c>
      <c r="O62" s="139">
        <v>0</v>
      </c>
      <c r="P62" s="140"/>
      <c r="Q62" s="38"/>
      <c r="R62" s="38"/>
      <c r="S62" s="25">
        <v>0</v>
      </c>
      <c r="T62" s="43">
        <v>0</v>
      </c>
      <c r="U62" s="141"/>
      <c r="V62" s="38"/>
      <c r="W62" s="38"/>
      <c r="X62" s="41">
        <v>0</v>
      </c>
      <c r="Y62" s="115">
        <v>0</v>
      </c>
      <c r="Z62" s="38"/>
      <c r="AA62" s="38"/>
      <c r="AB62" s="38"/>
      <c r="AC62" s="25">
        <v>0</v>
      </c>
      <c r="AD62" s="43">
        <v>0</v>
      </c>
      <c r="AE62" s="38"/>
      <c r="AF62" s="38"/>
      <c r="AG62" s="38"/>
      <c r="AH62" s="25">
        <v>0</v>
      </c>
      <c r="AI62" s="139">
        <v>0</v>
      </c>
      <c r="AJ62" s="38"/>
      <c r="AK62" s="38"/>
      <c r="AL62" s="38"/>
      <c r="AM62" s="25">
        <v>0</v>
      </c>
      <c r="AN62" s="43">
        <v>0</v>
      </c>
      <c r="AO62" s="38"/>
      <c r="AP62" s="38"/>
      <c r="AQ62" s="38"/>
      <c r="AR62" s="41">
        <v>0</v>
      </c>
      <c r="AS62" s="115">
        <v>0</v>
      </c>
      <c r="AT62" s="38"/>
      <c r="AU62" s="38"/>
      <c r="AV62" s="38"/>
      <c r="AW62" s="25">
        <v>0</v>
      </c>
      <c r="AX62" s="43">
        <v>0</v>
      </c>
      <c r="AY62" s="38"/>
      <c r="AZ62" s="38"/>
      <c r="BA62" s="38"/>
      <c r="BB62" s="25">
        <v>0</v>
      </c>
      <c r="BC62" s="139">
        <v>0</v>
      </c>
      <c r="BD62" s="38"/>
      <c r="BE62" s="38"/>
      <c r="BF62" s="38"/>
      <c r="BG62" s="25">
        <v>0</v>
      </c>
      <c r="BH62" s="43">
        <v>0</v>
      </c>
      <c r="BI62" s="38"/>
      <c r="BJ62" s="38"/>
      <c r="BK62" s="38"/>
      <c r="BL62" s="41">
        <v>0</v>
      </c>
      <c r="BM62" s="43">
        <v>0</v>
      </c>
      <c r="BN62" s="38"/>
      <c r="BO62" s="38"/>
      <c r="BP62" s="38"/>
      <c r="BQ62" s="38">
        <v>0</v>
      </c>
      <c r="BR62" s="38">
        <v>0</v>
      </c>
      <c r="BS62" s="38"/>
      <c r="BT62" s="38"/>
      <c r="BU62" s="38"/>
      <c r="BV62" s="38">
        <v>0</v>
      </c>
      <c r="BW62" s="38"/>
      <c r="BX62" s="38"/>
      <c r="BY62" s="38">
        <v>0</v>
      </c>
      <c r="BZ62" s="38">
        <v>0</v>
      </c>
      <c r="CA62" s="64"/>
      <c r="CB62" s="38"/>
      <c r="CC62" s="43">
        <v>0</v>
      </c>
      <c r="CD62" s="45">
        <v>0</v>
      </c>
      <c r="CE62" s="116"/>
      <c r="CF62" s="38"/>
      <c r="CG62" s="46">
        <v>0</v>
      </c>
      <c r="CH62" s="30">
        <v>0</v>
      </c>
      <c r="CI62" s="117"/>
      <c r="CJ62" s="48">
        <v>0</v>
      </c>
      <c r="CO62" s="33">
        <v>1508</v>
      </c>
      <c r="CP62" s="62" t="b">
        <v>0</v>
      </c>
    </row>
    <row r="63" spans="1:94" s="33" customFormat="1" ht="14.45" hidden="1" customHeight="1" thickBot="1" x14ac:dyDescent="0.25">
      <c r="A63" s="1">
        <v>28</v>
      </c>
      <c r="B63" s="1"/>
      <c r="C63" s="146"/>
      <c r="D63" s="35">
        <v>1508</v>
      </c>
      <c r="E63" s="64"/>
      <c r="F63" s="38"/>
      <c r="G63" s="38"/>
      <c r="H63" s="38"/>
      <c r="I63" s="25">
        <v>0</v>
      </c>
      <c r="J63" s="38"/>
      <c r="K63" s="138"/>
      <c r="L63" s="38"/>
      <c r="M63" s="38"/>
      <c r="N63" s="25">
        <v>0</v>
      </c>
      <c r="O63" s="139">
        <v>0</v>
      </c>
      <c r="P63" s="140"/>
      <c r="Q63" s="38"/>
      <c r="R63" s="38"/>
      <c r="S63" s="25">
        <v>0</v>
      </c>
      <c r="T63" s="43">
        <v>0</v>
      </c>
      <c r="U63" s="141"/>
      <c r="V63" s="38"/>
      <c r="W63" s="38"/>
      <c r="X63" s="41">
        <v>0</v>
      </c>
      <c r="Y63" s="115">
        <v>0</v>
      </c>
      <c r="Z63" s="38"/>
      <c r="AA63" s="38"/>
      <c r="AB63" s="38"/>
      <c r="AC63" s="25">
        <v>0</v>
      </c>
      <c r="AD63" s="43">
        <v>0</v>
      </c>
      <c r="AE63" s="38"/>
      <c r="AF63" s="38"/>
      <c r="AG63" s="38"/>
      <c r="AH63" s="25">
        <v>0</v>
      </c>
      <c r="AI63" s="139">
        <v>0</v>
      </c>
      <c r="AJ63" s="38"/>
      <c r="AK63" s="38"/>
      <c r="AL63" s="38"/>
      <c r="AM63" s="25">
        <v>0</v>
      </c>
      <c r="AN63" s="43">
        <v>0</v>
      </c>
      <c r="AO63" s="38"/>
      <c r="AP63" s="38"/>
      <c r="AQ63" s="38"/>
      <c r="AR63" s="41">
        <v>0</v>
      </c>
      <c r="AS63" s="115">
        <v>0</v>
      </c>
      <c r="AT63" s="38"/>
      <c r="AU63" s="38"/>
      <c r="AV63" s="38"/>
      <c r="AW63" s="25">
        <v>0</v>
      </c>
      <c r="AX63" s="43">
        <v>0</v>
      </c>
      <c r="AY63" s="38"/>
      <c r="AZ63" s="38"/>
      <c r="BA63" s="38"/>
      <c r="BB63" s="25">
        <v>0</v>
      </c>
      <c r="BC63" s="139">
        <v>0</v>
      </c>
      <c r="BD63" s="38"/>
      <c r="BE63" s="38"/>
      <c r="BF63" s="38"/>
      <c r="BG63" s="25">
        <v>0</v>
      </c>
      <c r="BH63" s="43">
        <v>0</v>
      </c>
      <c r="BI63" s="38"/>
      <c r="BJ63" s="38"/>
      <c r="BK63" s="38"/>
      <c r="BL63" s="41">
        <v>0</v>
      </c>
      <c r="BM63" s="43">
        <v>0</v>
      </c>
      <c r="BN63" s="38"/>
      <c r="BO63" s="38"/>
      <c r="BP63" s="38"/>
      <c r="BQ63" s="38">
        <v>0</v>
      </c>
      <c r="BR63" s="38">
        <v>0</v>
      </c>
      <c r="BS63" s="38"/>
      <c r="BT63" s="38"/>
      <c r="BU63" s="38"/>
      <c r="BV63" s="38">
        <v>0</v>
      </c>
      <c r="BW63" s="38"/>
      <c r="BX63" s="38"/>
      <c r="BY63" s="38">
        <v>0</v>
      </c>
      <c r="BZ63" s="38">
        <v>0</v>
      </c>
      <c r="CA63" s="64"/>
      <c r="CB63" s="38"/>
      <c r="CC63" s="43">
        <v>0</v>
      </c>
      <c r="CD63" s="45">
        <v>0</v>
      </c>
      <c r="CE63" s="116"/>
      <c r="CF63" s="38"/>
      <c r="CG63" s="46">
        <v>0</v>
      </c>
      <c r="CH63" s="30">
        <v>0</v>
      </c>
      <c r="CI63" s="117"/>
      <c r="CJ63" s="48">
        <v>0</v>
      </c>
      <c r="CO63" s="33">
        <v>1508</v>
      </c>
      <c r="CP63" s="62" t="b">
        <v>0</v>
      </c>
    </row>
    <row r="64" spans="1:94" s="33" customFormat="1" ht="14.45" hidden="1" customHeight="1" thickBot="1" x14ac:dyDescent="0.25">
      <c r="A64" s="1">
        <v>29</v>
      </c>
      <c r="B64" s="1"/>
      <c r="C64" s="146"/>
      <c r="D64" s="35">
        <v>1508</v>
      </c>
      <c r="E64" s="64"/>
      <c r="F64" s="38"/>
      <c r="G64" s="38"/>
      <c r="H64" s="38"/>
      <c r="I64" s="25">
        <v>0</v>
      </c>
      <c r="J64" s="38"/>
      <c r="K64" s="138"/>
      <c r="L64" s="38"/>
      <c r="M64" s="38"/>
      <c r="N64" s="25">
        <v>0</v>
      </c>
      <c r="O64" s="139">
        <v>0</v>
      </c>
      <c r="P64" s="140"/>
      <c r="Q64" s="38"/>
      <c r="R64" s="38"/>
      <c r="S64" s="25">
        <v>0</v>
      </c>
      <c r="T64" s="43">
        <v>0</v>
      </c>
      <c r="U64" s="141"/>
      <c r="V64" s="38"/>
      <c r="W64" s="38"/>
      <c r="X64" s="41">
        <v>0</v>
      </c>
      <c r="Y64" s="115">
        <v>0</v>
      </c>
      <c r="Z64" s="38"/>
      <c r="AA64" s="38"/>
      <c r="AB64" s="38"/>
      <c r="AC64" s="25">
        <v>0</v>
      </c>
      <c r="AD64" s="43">
        <v>0</v>
      </c>
      <c r="AE64" s="38"/>
      <c r="AF64" s="38"/>
      <c r="AG64" s="38"/>
      <c r="AH64" s="25">
        <v>0</v>
      </c>
      <c r="AI64" s="139">
        <v>0</v>
      </c>
      <c r="AJ64" s="38"/>
      <c r="AK64" s="38"/>
      <c r="AL64" s="38"/>
      <c r="AM64" s="25">
        <v>0</v>
      </c>
      <c r="AN64" s="43">
        <v>0</v>
      </c>
      <c r="AO64" s="38"/>
      <c r="AP64" s="38"/>
      <c r="AQ64" s="38"/>
      <c r="AR64" s="41">
        <v>0</v>
      </c>
      <c r="AS64" s="115">
        <v>0</v>
      </c>
      <c r="AT64" s="38"/>
      <c r="AU64" s="38"/>
      <c r="AV64" s="38"/>
      <c r="AW64" s="25">
        <v>0</v>
      </c>
      <c r="AX64" s="43">
        <v>0</v>
      </c>
      <c r="AY64" s="38"/>
      <c r="AZ64" s="38"/>
      <c r="BA64" s="38"/>
      <c r="BB64" s="25">
        <v>0</v>
      </c>
      <c r="BC64" s="139">
        <v>0</v>
      </c>
      <c r="BD64" s="38"/>
      <c r="BE64" s="38"/>
      <c r="BF64" s="38"/>
      <c r="BG64" s="25">
        <v>0</v>
      </c>
      <c r="BH64" s="43">
        <v>0</v>
      </c>
      <c r="BI64" s="38"/>
      <c r="BJ64" s="38"/>
      <c r="BK64" s="38"/>
      <c r="BL64" s="41">
        <v>0</v>
      </c>
      <c r="BM64" s="43">
        <v>0</v>
      </c>
      <c r="BN64" s="38"/>
      <c r="BO64" s="38"/>
      <c r="BP64" s="38"/>
      <c r="BQ64" s="38">
        <v>0</v>
      </c>
      <c r="BR64" s="38">
        <v>0</v>
      </c>
      <c r="BS64" s="38"/>
      <c r="BT64" s="38"/>
      <c r="BU64" s="38"/>
      <c r="BV64" s="38">
        <v>0</v>
      </c>
      <c r="BW64" s="38"/>
      <c r="BX64" s="38"/>
      <c r="BY64" s="38">
        <v>0</v>
      </c>
      <c r="BZ64" s="38">
        <v>0</v>
      </c>
      <c r="CA64" s="64"/>
      <c r="CB64" s="38"/>
      <c r="CC64" s="43">
        <v>0</v>
      </c>
      <c r="CD64" s="45">
        <v>0</v>
      </c>
      <c r="CE64" s="116"/>
      <c r="CF64" s="38"/>
      <c r="CG64" s="46">
        <v>0</v>
      </c>
      <c r="CH64" s="30">
        <v>0</v>
      </c>
      <c r="CI64" s="117"/>
      <c r="CJ64" s="48">
        <v>0</v>
      </c>
      <c r="CO64" s="33">
        <v>1508</v>
      </c>
      <c r="CP64" s="62" t="b">
        <v>0</v>
      </c>
    </row>
    <row r="65" spans="1:94" s="33" customFormat="1" ht="14.45" hidden="1" customHeight="1" thickBot="1" x14ac:dyDescent="0.25">
      <c r="A65" s="1">
        <v>30</v>
      </c>
      <c r="B65" s="1"/>
      <c r="C65" s="146"/>
      <c r="D65" s="35">
        <v>1508</v>
      </c>
      <c r="E65" s="64"/>
      <c r="F65" s="38"/>
      <c r="G65" s="38"/>
      <c r="H65" s="38"/>
      <c r="I65" s="25">
        <v>0</v>
      </c>
      <c r="J65" s="38"/>
      <c r="K65" s="138"/>
      <c r="L65" s="38"/>
      <c r="M65" s="38"/>
      <c r="N65" s="25">
        <v>0</v>
      </c>
      <c r="O65" s="139">
        <v>0</v>
      </c>
      <c r="P65" s="140"/>
      <c r="Q65" s="38"/>
      <c r="R65" s="38"/>
      <c r="S65" s="25">
        <v>0</v>
      </c>
      <c r="T65" s="43">
        <v>0</v>
      </c>
      <c r="U65" s="141"/>
      <c r="V65" s="38"/>
      <c r="W65" s="38"/>
      <c r="X65" s="41">
        <v>0</v>
      </c>
      <c r="Y65" s="115">
        <v>0</v>
      </c>
      <c r="Z65" s="38"/>
      <c r="AA65" s="38"/>
      <c r="AB65" s="38"/>
      <c r="AC65" s="25">
        <v>0</v>
      </c>
      <c r="AD65" s="43">
        <v>0</v>
      </c>
      <c r="AE65" s="38"/>
      <c r="AF65" s="38"/>
      <c r="AG65" s="38"/>
      <c r="AH65" s="25">
        <v>0</v>
      </c>
      <c r="AI65" s="139">
        <v>0</v>
      </c>
      <c r="AJ65" s="38"/>
      <c r="AK65" s="38"/>
      <c r="AL65" s="38"/>
      <c r="AM65" s="25">
        <v>0</v>
      </c>
      <c r="AN65" s="43">
        <v>0</v>
      </c>
      <c r="AO65" s="38"/>
      <c r="AP65" s="38"/>
      <c r="AQ65" s="38"/>
      <c r="AR65" s="41">
        <v>0</v>
      </c>
      <c r="AS65" s="115">
        <v>0</v>
      </c>
      <c r="AT65" s="38"/>
      <c r="AU65" s="38"/>
      <c r="AV65" s="38"/>
      <c r="AW65" s="25">
        <v>0</v>
      </c>
      <c r="AX65" s="43">
        <v>0</v>
      </c>
      <c r="AY65" s="38"/>
      <c r="AZ65" s="38"/>
      <c r="BA65" s="38"/>
      <c r="BB65" s="25">
        <v>0</v>
      </c>
      <c r="BC65" s="139">
        <v>0</v>
      </c>
      <c r="BD65" s="38"/>
      <c r="BE65" s="38"/>
      <c r="BF65" s="38"/>
      <c r="BG65" s="25">
        <v>0</v>
      </c>
      <c r="BH65" s="43">
        <v>0</v>
      </c>
      <c r="BI65" s="38"/>
      <c r="BJ65" s="38"/>
      <c r="BK65" s="38"/>
      <c r="BL65" s="41">
        <v>0</v>
      </c>
      <c r="BM65" s="43">
        <v>0</v>
      </c>
      <c r="BN65" s="38"/>
      <c r="BO65" s="38"/>
      <c r="BP65" s="38"/>
      <c r="BQ65" s="38">
        <v>0</v>
      </c>
      <c r="BR65" s="38">
        <v>0</v>
      </c>
      <c r="BS65" s="38"/>
      <c r="BT65" s="38"/>
      <c r="BU65" s="38"/>
      <c r="BV65" s="38">
        <v>0</v>
      </c>
      <c r="BW65" s="38"/>
      <c r="BX65" s="38"/>
      <c r="BY65" s="38">
        <v>0</v>
      </c>
      <c r="BZ65" s="38">
        <v>0</v>
      </c>
      <c r="CA65" s="64"/>
      <c r="CB65" s="38"/>
      <c r="CC65" s="43">
        <v>0</v>
      </c>
      <c r="CD65" s="45">
        <v>0</v>
      </c>
      <c r="CE65" s="116"/>
      <c r="CF65" s="38"/>
      <c r="CG65" s="46">
        <v>0</v>
      </c>
      <c r="CH65" s="30">
        <v>0</v>
      </c>
      <c r="CI65" s="117"/>
      <c r="CJ65" s="48">
        <v>0</v>
      </c>
      <c r="CO65" s="33">
        <v>1508</v>
      </c>
      <c r="CP65" s="62" t="b">
        <v>0</v>
      </c>
    </row>
    <row r="66" spans="1:94" s="33" customFormat="1" ht="14.45" hidden="1" customHeight="1" thickBot="1" x14ac:dyDescent="0.25">
      <c r="A66" s="1">
        <v>31</v>
      </c>
      <c r="B66" s="1"/>
      <c r="C66" s="146"/>
      <c r="D66" s="35">
        <v>1508</v>
      </c>
      <c r="E66" s="64"/>
      <c r="F66" s="38"/>
      <c r="G66" s="38"/>
      <c r="H66" s="38"/>
      <c r="I66" s="25">
        <v>0</v>
      </c>
      <c r="J66" s="38"/>
      <c r="K66" s="138"/>
      <c r="L66" s="38"/>
      <c r="M66" s="38"/>
      <c r="N66" s="25">
        <v>0</v>
      </c>
      <c r="O66" s="139">
        <v>0</v>
      </c>
      <c r="P66" s="140"/>
      <c r="Q66" s="38"/>
      <c r="R66" s="38"/>
      <c r="S66" s="25">
        <v>0</v>
      </c>
      <c r="T66" s="43">
        <v>0</v>
      </c>
      <c r="U66" s="141"/>
      <c r="V66" s="38"/>
      <c r="W66" s="38"/>
      <c r="X66" s="41">
        <v>0</v>
      </c>
      <c r="Y66" s="115">
        <v>0</v>
      </c>
      <c r="Z66" s="38"/>
      <c r="AA66" s="38"/>
      <c r="AB66" s="38"/>
      <c r="AC66" s="25">
        <v>0</v>
      </c>
      <c r="AD66" s="43">
        <v>0</v>
      </c>
      <c r="AE66" s="38"/>
      <c r="AF66" s="38"/>
      <c r="AG66" s="38"/>
      <c r="AH66" s="25">
        <v>0</v>
      </c>
      <c r="AI66" s="139">
        <v>0</v>
      </c>
      <c r="AJ66" s="38"/>
      <c r="AK66" s="38"/>
      <c r="AL66" s="38"/>
      <c r="AM66" s="25">
        <v>0</v>
      </c>
      <c r="AN66" s="43">
        <v>0</v>
      </c>
      <c r="AO66" s="38"/>
      <c r="AP66" s="38"/>
      <c r="AQ66" s="38"/>
      <c r="AR66" s="41">
        <v>0</v>
      </c>
      <c r="AS66" s="115">
        <v>0</v>
      </c>
      <c r="AT66" s="38"/>
      <c r="AU66" s="38"/>
      <c r="AV66" s="38"/>
      <c r="AW66" s="25">
        <v>0</v>
      </c>
      <c r="AX66" s="43">
        <v>0</v>
      </c>
      <c r="AY66" s="38"/>
      <c r="AZ66" s="38"/>
      <c r="BA66" s="38"/>
      <c r="BB66" s="25">
        <v>0</v>
      </c>
      <c r="BC66" s="139">
        <v>0</v>
      </c>
      <c r="BD66" s="38"/>
      <c r="BE66" s="38"/>
      <c r="BF66" s="38"/>
      <c r="BG66" s="25">
        <v>0</v>
      </c>
      <c r="BH66" s="43">
        <v>0</v>
      </c>
      <c r="BI66" s="38"/>
      <c r="BJ66" s="38"/>
      <c r="BK66" s="38"/>
      <c r="BL66" s="41">
        <v>0</v>
      </c>
      <c r="BM66" s="43">
        <v>0</v>
      </c>
      <c r="BN66" s="38"/>
      <c r="BO66" s="38"/>
      <c r="BP66" s="38"/>
      <c r="BQ66" s="38">
        <v>0</v>
      </c>
      <c r="BR66" s="38">
        <v>0</v>
      </c>
      <c r="BS66" s="38"/>
      <c r="BT66" s="38"/>
      <c r="BU66" s="38"/>
      <c r="BV66" s="38">
        <v>0</v>
      </c>
      <c r="BW66" s="38"/>
      <c r="BX66" s="38"/>
      <c r="BY66" s="38">
        <v>0</v>
      </c>
      <c r="BZ66" s="38">
        <v>0</v>
      </c>
      <c r="CA66" s="64"/>
      <c r="CB66" s="38"/>
      <c r="CC66" s="43">
        <v>0</v>
      </c>
      <c r="CD66" s="45">
        <v>0</v>
      </c>
      <c r="CE66" s="116"/>
      <c r="CF66" s="38"/>
      <c r="CG66" s="46">
        <v>0</v>
      </c>
      <c r="CH66" s="30">
        <v>0</v>
      </c>
      <c r="CI66" s="117"/>
      <c r="CJ66" s="48">
        <v>0</v>
      </c>
      <c r="CO66" s="33">
        <v>1508</v>
      </c>
      <c r="CP66" s="62" t="b">
        <v>0</v>
      </c>
    </row>
    <row r="67" spans="1:94" s="33" customFormat="1" ht="14.45" hidden="1" customHeight="1" thickBot="1" x14ac:dyDescent="0.25">
      <c r="A67" s="1">
        <v>32</v>
      </c>
      <c r="B67" s="1"/>
      <c r="C67" s="146"/>
      <c r="D67" s="35">
        <v>1508</v>
      </c>
      <c r="E67" s="64"/>
      <c r="F67" s="38"/>
      <c r="G67" s="38"/>
      <c r="H67" s="38"/>
      <c r="I67" s="25">
        <v>0</v>
      </c>
      <c r="J67" s="38"/>
      <c r="K67" s="138"/>
      <c r="L67" s="38"/>
      <c r="M67" s="38"/>
      <c r="N67" s="25">
        <v>0</v>
      </c>
      <c r="O67" s="139">
        <v>0</v>
      </c>
      <c r="P67" s="140"/>
      <c r="Q67" s="38"/>
      <c r="R67" s="38"/>
      <c r="S67" s="25">
        <v>0</v>
      </c>
      <c r="T67" s="43">
        <v>0</v>
      </c>
      <c r="U67" s="141"/>
      <c r="V67" s="38"/>
      <c r="W67" s="38"/>
      <c r="X67" s="41">
        <v>0</v>
      </c>
      <c r="Y67" s="115">
        <v>0</v>
      </c>
      <c r="Z67" s="38"/>
      <c r="AA67" s="38"/>
      <c r="AB67" s="38"/>
      <c r="AC67" s="25">
        <v>0</v>
      </c>
      <c r="AD67" s="43">
        <v>0</v>
      </c>
      <c r="AE67" s="38"/>
      <c r="AF67" s="38"/>
      <c r="AG67" s="38"/>
      <c r="AH67" s="25">
        <v>0</v>
      </c>
      <c r="AI67" s="139">
        <v>0</v>
      </c>
      <c r="AJ67" s="38"/>
      <c r="AK67" s="38"/>
      <c r="AL67" s="38"/>
      <c r="AM67" s="25">
        <v>0</v>
      </c>
      <c r="AN67" s="43">
        <v>0</v>
      </c>
      <c r="AO67" s="38"/>
      <c r="AP67" s="38"/>
      <c r="AQ67" s="38"/>
      <c r="AR67" s="41">
        <v>0</v>
      </c>
      <c r="AS67" s="115">
        <v>0</v>
      </c>
      <c r="AT67" s="38"/>
      <c r="AU67" s="38"/>
      <c r="AV67" s="38"/>
      <c r="AW67" s="25">
        <v>0</v>
      </c>
      <c r="AX67" s="43">
        <v>0</v>
      </c>
      <c r="AY67" s="38"/>
      <c r="AZ67" s="38"/>
      <c r="BA67" s="38"/>
      <c r="BB67" s="25">
        <v>0</v>
      </c>
      <c r="BC67" s="139">
        <v>0</v>
      </c>
      <c r="BD67" s="38"/>
      <c r="BE67" s="38"/>
      <c r="BF67" s="38"/>
      <c r="BG67" s="25">
        <v>0</v>
      </c>
      <c r="BH67" s="43">
        <v>0</v>
      </c>
      <c r="BI67" s="38"/>
      <c r="BJ67" s="38"/>
      <c r="BK67" s="38"/>
      <c r="BL67" s="41">
        <v>0</v>
      </c>
      <c r="BM67" s="43">
        <v>0</v>
      </c>
      <c r="BN67" s="38"/>
      <c r="BO67" s="38"/>
      <c r="BP67" s="38"/>
      <c r="BQ67" s="38">
        <v>0</v>
      </c>
      <c r="BR67" s="38">
        <v>0</v>
      </c>
      <c r="BS67" s="38"/>
      <c r="BT67" s="38"/>
      <c r="BU67" s="38"/>
      <c r="BV67" s="38">
        <v>0</v>
      </c>
      <c r="BW67" s="38"/>
      <c r="BX67" s="38"/>
      <c r="BY67" s="38">
        <v>0</v>
      </c>
      <c r="BZ67" s="38">
        <v>0</v>
      </c>
      <c r="CA67" s="64"/>
      <c r="CB67" s="38"/>
      <c r="CC67" s="43">
        <v>0</v>
      </c>
      <c r="CD67" s="45">
        <v>0</v>
      </c>
      <c r="CE67" s="116"/>
      <c r="CF67" s="38"/>
      <c r="CG67" s="46">
        <v>0</v>
      </c>
      <c r="CH67" s="30">
        <v>0</v>
      </c>
      <c r="CI67" s="117"/>
      <c r="CJ67" s="48">
        <v>0</v>
      </c>
      <c r="CO67" s="33">
        <v>1508</v>
      </c>
      <c r="CP67" s="62" t="b">
        <v>0</v>
      </c>
    </row>
    <row r="68" spans="1:94" s="33" customFormat="1" ht="14.45" hidden="1" customHeight="1" thickBot="1" x14ac:dyDescent="0.25">
      <c r="A68" s="1">
        <v>33</v>
      </c>
      <c r="B68" s="1"/>
      <c r="C68" s="146"/>
      <c r="D68" s="35">
        <v>1508</v>
      </c>
      <c r="E68" s="64"/>
      <c r="F68" s="38"/>
      <c r="G68" s="38"/>
      <c r="H68" s="38"/>
      <c r="I68" s="25">
        <v>0</v>
      </c>
      <c r="J68" s="38"/>
      <c r="K68" s="138"/>
      <c r="L68" s="38"/>
      <c r="M68" s="38"/>
      <c r="N68" s="25">
        <v>0</v>
      </c>
      <c r="O68" s="139">
        <v>0</v>
      </c>
      <c r="P68" s="140"/>
      <c r="Q68" s="38"/>
      <c r="R68" s="38"/>
      <c r="S68" s="25">
        <v>0</v>
      </c>
      <c r="T68" s="43">
        <v>0</v>
      </c>
      <c r="U68" s="141"/>
      <c r="V68" s="38"/>
      <c r="W68" s="38"/>
      <c r="X68" s="41">
        <v>0</v>
      </c>
      <c r="Y68" s="115">
        <v>0</v>
      </c>
      <c r="Z68" s="38"/>
      <c r="AA68" s="38"/>
      <c r="AB68" s="38"/>
      <c r="AC68" s="25">
        <v>0</v>
      </c>
      <c r="AD68" s="43">
        <v>0</v>
      </c>
      <c r="AE68" s="38"/>
      <c r="AF68" s="38"/>
      <c r="AG68" s="38"/>
      <c r="AH68" s="25">
        <v>0</v>
      </c>
      <c r="AI68" s="139">
        <v>0</v>
      </c>
      <c r="AJ68" s="38"/>
      <c r="AK68" s="38"/>
      <c r="AL68" s="38"/>
      <c r="AM68" s="25">
        <v>0</v>
      </c>
      <c r="AN68" s="43">
        <v>0</v>
      </c>
      <c r="AO68" s="38"/>
      <c r="AP68" s="38"/>
      <c r="AQ68" s="38"/>
      <c r="AR68" s="41">
        <v>0</v>
      </c>
      <c r="AS68" s="115">
        <v>0</v>
      </c>
      <c r="AT68" s="38"/>
      <c r="AU68" s="38"/>
      <c r="AV68" s="38"/>
      <c r="AW68" s="25">
        <v>0</v>
      </c>
      <c r="AX68" s="43">
        <v>0</v>
      </c>
      <c r="AY68" s="38"/>
      <c r="AZ68" s="38"/>
      <c r="BA68" s="38"/>
      <c r="BB68" s="25">
        <v>0</v>
      </c>
      <c r="BC68" s="139">
        <v>0</v>
      </c>
      <c r="BD68" s="38"/>
      <c r="BE68" s="38"/>
      <c r="BF68" s="38"/>
      <c r="BG68" s="25">
        <v>0</v>
      </c>
      <c r="BH68" s="43">
        <v>0</v>
      </c>
      <c r="BI68" s="38"/>
      <c r="BJ68" s="38"/>
      <c r="BK68" s="38"/>
      <c r="BL68" s="41">
        <v>0</v>
      </c>
      <c r="BM68" s="43">
        <v>0</v>
      </c>
      <c r="BN68" s="38"/>
      <c r="BO68" s="38"/>
      <c r="BP68" s="38"/>
      <c r="BQ68" s="38">
        <v>0</v>
      </c>
      <c r="BR68" s="38">
        <v>0</v>
      </c>
      <c r="BS68" s="38"/>
      <c r="BT68" s="38"/>
      <c r="BU68" s="38"/>
      <c r="BV68" s="38">
        <v>0</v>
      </c>
      <c r="BW68" s="38"/>
      <c r="BX68" s="38"/>
      <c r="BY68" s="38">
        <v>0</v>
      </c>
      <c r="BZ68" s="38">
        <v>0</v>
      </c>
      <c r="CA68" s="64"/>
      <c r="CB68" s="38"/>
      <c r="CC68" s="43">
        <v>0</v>
      </c>
      <c r="CD68" s="45">
        <v>0</v>
      </c>
      <c r="CE68" s="116"/>
      <c r="CF68" s="38"/>
      <c r="CG68" s="46">
        <v>0</v>
      </c>
      <c r="CH68" s="30">
        <v>0</v>
      </c>
      <c r="CI68" s="117"/>
      <c r="CJ68" s="48">
        <v>0</v>
      </c>
      <c r="CO68" s="33">
        <v>1508</v>
      </c>
      <c r="CP68" s="62" t="b">
        <v>0</v>
      </c>
    </row>
    <row r="69" spans="1:94" s="33" customFormat="1" ht="14.45" hidden="1" customHeight="1" thickBot="1" x14ac:dyDescent="0.25">
      <c r="A69" s="1">
        <v>34</v>
      </c>
      <c r="B69" s="1"/>
      <c r="C69" s="146"/>
      <c r="D69" s="35">
        <v>1508</v>
      </c>
      <c r="E69" s="64"/>
      <c r="F69" s="38"/>
      <c r="G69" s="38"/>
      <c r="H69" s="38"/>
      <c r="I69" s="25">
        <v>0</v>
      </c>
      <c r="J69" s="38"/>
      <c r="K69" s="138"/>
      <c r="L69" s="38"/>
      <c r="M69" s="38"/>
      <c r="N69" s="25">
        <v>0</v>
      </c>
      <c r="O69" s="139">
        <v>0</v>
      </c>
      <c r="P69" s="140"/>
      <c r="Q69" s="38"/>
      <c r="R69" s="38"/>
      <c r="S69" s="25">
        <v>0</v>
      </c>
      <c r="T69" s="43">
        <v>0</v>
      </c>
      <c r="U69" s="141"/>
      <c r="V69" s="38"/>
      <c r="W69" s="38"/>
      <c r="X69" s="41">
        <v>0</v>
      </c>
      <c r="Y69" s="115">
        <v>0</v>
      </c>
      <c r="Z69" s="38"/>
      <c r="AA69" s="38"/>
      <c r="AB69" s="38"/>
      <c r="AC69" s="25">
        <v>0</v>
      </c>
      <c r="AD69" s="43">
        <v>0</v>
      </c>
      <c r="AE69" s="38"/>
      <c r="AF69" s="38"/>
      <c r="AG69" s="38"/>
      <c r="AH69" s="25">
        <v>0</v>
      </c>
      <c r="AI69" s="139">
        <v>0</v>
      </c>
      <c r="AJ69" s="38"/>
      <c r="AK69" s="38"/>
      <c r="AL69" s="38"/>
      <c r="AM69" s="25">
        <v>0</v>
      </c>
      <c r="AN69" s="43">
        <v>0</v>
      </c>
      <c r="AO69" s="38"/>
      <c r="AP69" s="38"/>
      <c r="AQ69" s="38"/>
      <c r="AR69" s="41">
        <v>0</v>
      </c>
      <c r="AS69" s="115">
        <v>0</v>
      </c>
      <c r="AT69" s="38"/>
      <c r="AU69" s="38"/>
      <c r="AV69" s="38"/>
      <c r="AW69" s="25">
        <v>0</v>
      </c>
      <c r="AX69" s="43">
        <v>0</v>
      </c>
      <c r="AY69" s="38"/>
      <c r="AZ69" s="38"/>
      <c r="BA69" s="38"/>
      <c r="BB69" s="25">
        <v>0</v>
      </c>
      <c r="BC69" s="139">
        <v>0</v>
      </c>
      <c r="BD69" s="38"/>
      <c r="BE69" s="38"/>
      <c r="BF69" s="38"/>
      <c r="BG69" s="25">
        <v>0</v>
      </c>
      <c r="BH69" s="43">
        <v>0</v>
      </c>
      <c r="BI69" s="38"/>
      <c r="BJ69" s="38"/>
      <c r="BK69" s="38"/>
      <c r="BL69" s="41">
        <v>0</v>
      </c>
      <c r="BM69" s="43">
        <v>0</v>
      </c>
      <c r="BN69" s="38"/>
      <c r="BO69" s="38"/>
      <c r="BP69" s="38"/>
      <c r="BQ69" s="38">
        <v>0</v>
      </c>
      <c r="BR69" s="38">
        <v>0</v>
      </c>
      <c r="BS69" s="38"/>
      <c r="BT69" s="38"/>
      <c r="BU69" s="38"/>
      <c r="BV69" s="38">
        <v>0</v>
      </c>
      <c r="BW69" s="38"/>
      <c r="BX69" s="38"/>
      <c r="BY69" s="38">
        <v>0</v>
      </c>
      <c r="BZ69" s="38">
        <v>0</v>
      </c>
      <c r="CA69" s="64"/>
      <c r="CB69" s="38"/>
      <c r="CC69" s="43">
        <v>0</v>
      </c>
      <c r="CD69" s="45">
        <v>0</v>
      </c>
      <c r="CE69" s="116"/>
      <c r="CF69" s="38"/>
      <c r="CG69" s="46">
        <v>0</v>
      </c>
      <c r="CH69" s="30">
        <v>0</v>
      </c>
      <c r="CI69" s="117"/>
      <c r="CJ69" s="48">
        <v>0</v>
      </c>
      <c r="CO69" s="33">
        <v>1508</v>
      </c>
      <c r="CP69" s="62" t="b">
        <v>0</v>
      </c>
    </row>
    <row r="70" spans="1:94" s="33" customFormat="1" ht="14.45" hidden="1" customHeight="1" thickBot="1" x14ac:dyDescent="0.25">
      <c r="A70" s="1">
        <v>35</v>
      </c>
      <c r="B70" s="1"/>
      <c r="C70" s="146"/>
      <c r="D70" s="35">
        <v>1508</v>
      </c>
      <c r="E70" s="64"/>
      <c r="F70" s="38"/>
      <c r="G70" s="38"/>
      <c r="H70" s="38"/>
      <c r="I70" s="25">
        <v>0</v>
      </c>
      <c r="J70" s="38"/>
      <c r="K70" s="138"/>
      <c r="L70" s="38"/>
      <c r="M70" s="38"/>
      <c r="N70" s="25">
        <v>0</v>
      </c>
      <c r="O70" s="139">
        <v>0</v>
      </c>
      <c r="P70" s="140"/>
      <c r="Q70" s="38"/>
      <c r="R70" s="38"/>
      <c r="S70" s="25">
        <v>0</v>
      </c>
      <c r="T70" s="43">
        <v>0</v>
      </c>
      <c r="U70" s="141"/>
      <c r="V70" s="38"/>
      <c r="W70" s="38"/>
      <c r="X70" s="41">
        <v>0</v>
      </c>
      <c r="Y70" s="115">
        <v>0</v>
      </c>
      <c r="Z70" s="38"/>
      <c r="AA70" s="38"/>
      <c r="AB70" s="38"/>
      <c r="AC70" s="25">
        <v>0</v>
      </c>
      <c r="AD70" s="43">
        <v>0</v>
      </c>
      <c r="AE70" s="38"/>
      <c r="AF70" s="38"/>
      <c r="AG70" s="38"/>
      <c r="AH70" s="25">
        <v>0</v>
      </c>
      <c r="AI70" s="139">
        <v>0</v>
      </c>
      <c r="AJ70" s="38"/>
      <c r="AK70" s="38"/>
      <c r="AL70" s="38"/>
      <c r="AM70" s="25">
        <v>0</v>
      </c>
      <c r="AN70" s="43">
        <v>0</v>
      </c>
      <c r="AO70" s="38"/>
      <c r="AP70" s="38"/>
      <c r="AQ70" s="38"/>
      <c r="AR70" s="41">
        <v>0</v>
      </c>
      <c r="AS70" s="115">
        <v>0</v>
      </c>
      <c r="AT70" s="38"/>
      <c r="AU70" s="38"/>
      <c r="AV70" s="38"/>
      <c r="AW70" s="25">
        <v>0</v>
      </c>
      <c r="AX70" s="43">
        <v>0</v>
      </c>
      <c r="AY70" s="38"/>
      <c r="AZ70" s="38"/>
      <c r="BA70" s="38"/>
      <c r="BB70" s="25">
        <v>0</v>
      </c>
      <c r="BC70" s="139">
        <v>0</v>
      </c>
      <c r="BD70" s="38"/>
      <c r="BE70" s="38"/>
      <c r="BF70" s="38"/>
      <c r="BG70" s="25">
        <v>0</v>
      </c>
      <c r="BH70" s="43">
        <v>0</v>
      </c>
      <c r="BI70" s="38"/>
      <c r="BJ70" s="38"/>
      <c r="BK70" s="38"/>
      <c r="BL70" s="41">
        <v>0</v>
      </c>
      <c r="BM70" s="43">
        <v>0</v>
      </c>
      <c r="BN70" s="38"/>
      <c r="BO70" s="38"/>
      <c r="BP70" s="38"/>
      <c r="BQ70" s="38">
        <v>0</v>
      </c>
      <c r="BR70" s="38">
        <v>0</v>
      </c>
      <c r="BS70" s="38"/>
      <c r="BT70" s="38"/>
      <c r="BU70" s="38"/>
      <c r="BV70" s="38">
        <v>0</v>
      </c>
      <c r="BW70" s="38"/>
      <c r="BX70" s="38"/>
      <c r="BY70" s="38">
        <v>0</v>
      </c>
      <c r="BZ70" s="38">
        <v>0</v>
      </c>
      <c r="CA70" s="64"/>
      <c r="CB70" s="38"/>
      <c r="CC70" s="43">
        <v>0</v>
      </c>
      <c r="CD70" s="45">
        <v>0</v>
      </c>
      <c r="CE70" s="116"/>
      <c r="CF70" s="38"/>
      <c r="CG70" s="46">
        <v>0</v>
      </c>
      <c r="CH70" s="30">
        <v>0</v>
      </c>
      <c r="CI70" s="117"/>
      <c r="CJ70" s="48">
        <v>0</v>
      </c>
      <c r="CO70" s="33">
        <v>1508</v>
      </c>
      <c r="CP70" s="62" t="b">
        <v>0</v>
      </c>
    </row>
    <row r="71" spans="1:94" s="33" customFormat="1" ht="14.45" hidden="1" customHeight="1" thickBot="1" x14ac:dyDescent="0.25">
      <c r="A71" s="1">
        <v>36</v>
      </c>
      <c r="B71" s="1"/>
      <c r="C71" s="146"/>
      <c r="D71" s="35">
        <v>1508</v>
      </c>
      <c r="E71" s="64"/>
      <c r="F71" s="38"/>
      <c r="G71" s="38"/>
      <c r="H71" s="38"/>
      <c r="I71" s="25">
        <v>0</v>
      </c>
      <c r="J71" s="38"/>
      <c r="K71" s="138"/>
      <c r="L71" s="38"/>
      <c r="M71" s="38"/>
      <c r="N71" s="25">
        <v>0</v>
      </c>
      <c r="O71" s="139">
        <v>0</v>
      </c>
      <c r="P71" s="140"/>
      <c r="Q71" s="38"/>
      <c r="R71" s="38"/>
      <c r="S71" s="25">
        <v>0</v>
      </c>
      <c r="T71" s="43">
        <v>0</v>
      </c>
      <c r="U71" s="141"/>
      <c r="V71" s="38"/>
      <c r="W71" s="38"/>
      <c r="X71" s="41">
        <v>0</v>
      </c>
      <c r="Y71" s="115">
        <v>0</v>
      </c>
      <c r="Z71" s="38"/>
      <c r="AA71" s="38"/>
      <c r="AB71" s="38"/>
      <c r="AC71" s="25">
        <v>0</v>
      </c>
      <c r="AD71" s="43">
        <v>0</v>
      </c>
      <c r="AE71" s="38"/>
      <c r="AF71" s="38"/>
      <c r="AG71" s="38"/>
      <c r="AH71" s="25">
        <v>0</v>
      </c>
      <c r="AI71" s="139">
        <v>0</v>
      </c>
      <c r="AJ71" s="38"/>
      <c r="AK71" s="38"/>
      <c r="AL71" s="38"/>
      <c r="AM71" s="25">
        <v>0</v>
      </c>
      <c r="AN71" s="43">
        <v>0</v>
      </c>
      <c r="AO71" s="38"/>
      <c r="AP71" s="38"/>
      <c r="AQ71" s="38"/>
      <c r="AR71" s="41">
        <v>0</v>
      </c>
      <c r="AS71" s="115">
        <v>0</v>
      </c>
      <c r="AT71" s="38"/>
      <c r="AU71" s="38"/>
      <c r="AV71" s="38"/>
      <c r="AW71" s="25">
        <v>0</v>
      </c>
      <c r="AX71" s="43">
        <v>0</v>
      </c>
      <c r="AY71" s="38"/>
      <c r="AZ71" s="38"/>
      <c r="BA71" s="38"/>
      <c r="BB71" s="25">
        <v>0</v>
      </c>
      <c r="BC71" s="139">
        <v>0</v>
      </c>
      <c r="BD71" s="38"/>
      <c r="BE71" s="38"/>
      <c r="BF71" s="38"/>
      <c r="BG71" s="25">
        <v>0</v>
      </c>
      <c r="BH71" s="43">
        <v>0</v>
      </c>
      <c r="BI71" s="38"/>
      <c r="BJ71" s="38"/>
      <c r="BK71" s="38"/>
      <c r="BL71" s="41">
        <v>0</v>
      </c>
      <c r="BM71" s="43">
        <v>0</v>
      </c>
      <c r="BN71" s="38"/>
      <c r="BO71" s="38"/>
      <c r="BP71" s="38"/>
      <c r="BQ71" s="38">
        <v>0</v>
      </c>
      <c r="BR71" s="38">
        <v>0</v>
      </c>
      <c r="BS71" s="38"/>
      <c r="BT71" s="38"/>
      <c r="BU71" s="38"/>
      <c r="BV71" s="38">
        <v>0</v>
      </c>
      <c r="BW71" s="38"/>
      <c r="BX71" s="38"/>
      <c r="BY71" s="38">
        <v>0</v>
      </c>
      <c r="BZ71" s="38">
        <v>0</v>
      </c>
      <c r="CA71" s="64"/>
      <c r="CB71" s="38"/>
      <c r="CC71" s="43">
        <v>0</v>
      </c>
      <c r="CD71" s="45">
        <v>0</v>
      </c>
      <c r="CE71" s="116"/>
      <c r="CF71" s="38"/>
      <c r="CG71" s="46">
        <v>0</v>
      </c>
      <c r="CH71" s="30">
        <v>0</v>
      </c>
      <c r="CI71" s="117"/>
      <c r="CJ71" s="48">
        <v>0</v>
      </c>
      <c r="CO71" s="33">
        <v>1508</v>
      </c>
      <c r="CP71" s="62" t="b">
        <v>0</v>
      </c>
    </row>
    <row r="72" spans="1:94" s="33" customFormat="1" ht="14.45" hidden="1" customHeight="1" thickBot="1" x14ac:dyDescent="0.25">
      <c r="A72" s="1">
        <v>37</v>
      </c>
      <c r="B72" s="1"/>
      <c r="C72" s="146"/>
      <c r="D72" s="35">
        <v>1508</v>
      </c>
      <c r="E72" s="64"/>
      <c r="F72" s="38"/>
      <c r="G72" s="38"/>
      <c r="H72" s="38"/>
      <c r="I72" s="25">
        <v>0</v>
      </c>
      <c r="J72" s="38"/>
      <c r="K72" s="138"/>
      <c r="L72" s="38"/>
      <c r="M72" s="38"/>
      <c r="N72" s="25">
        <v>0</v>
      </c>
      <c r="O72" s="139">
        <v>0</v>
      </c>
      <c r="P72" s="140"/>
      <c r="Q72" s="38"/>
      <c r="R72" s="38"/>
      <c r="S72" s="25">
        <v>0</v>
      </c>
      <c r="T72" s="43">
        <v>0</v>
      </c>
      <c r="U72" s="141"/>
      <c r="V72" s="38"/>
      <c r="W72" s="38"/>
      <c r="X72" s="41">
        <v>0</v>
      </c>
      <c r="Y72" s="115">
        <v>0</v>
      </c>
      <c r="Z72" s="38"/>
      <c r="AA72" s="38"/>
      <c r="AB72" s="38"/>
      <c r="AC72" s="25">
        <v>0</v>
      </c>
      <c r="AD72" s="43">
        <v>0</v>
      </c>
      <c r="AE72" s="38"/>
      <c r="AF72" s="38"/>
      <c r="AG72" s="38"/>
      <c r="AH72" s="25">
        <v>0</v>
      </c>
      <c r="AI72" s="139">
        <v>0</v>
      </c>
      <c r="AJ72" s="38"/>
      <c r="AK72" s="38"/>
      <c r="AL72" s="38"/>
      <c r="AM72" s="25">
        <v>0</v>
      </c>
      <c r="AN72" s="43">
        <v>0</v>
      </c>
      <c r="AO72" s="38"/>
      <c r="AP72" s="38"/>
      <c r="AQ72" s="38"/>
      <c r="AR72" s="41">
        <v>0</v>
      </c>
      <c r="AS72" s="115">
        <v>0</v>
      </c>
      <c r="AT72" s="38"/>
      <c r="AU72" s="38"/>
      <c r="AV72" s="38"/>
      <c r="AW72" s="25">
        <v>0</v>
      </c>
      <c r="AX72" s="43">
        <v>0</v>
      </c>
      <c r="AY72" s="38"/>
      <c r="AZ72" s="38"/>
      <c r="BA72" s="38"/>
      <c r="BB72" s="25">
        <v>0</v>
      </c>
      <c r="BC72" s="139">
        <v>0</v>
      </c>
      <c r="BD72" s="38"/>
      <c r="BE72" s="38"/>
      <c r="BF72" s="38"/>
      <c r="BG72" s="25">
        <v>0</v>
      </c>
      <c r="BH72" s="43">
        <v>0</v>
      </c>
      <c r="BI72" s="38"/>
      <c r="BJ72" s="38"/>
      <c r="BK72" s="38"/>
      <c r="BL72" s="41">
        <v>0</v>
      </c>
      <c r="BM72" s="43">
        <v>0</v>
      </c>
      <c r="BN72" s="38"/>
      <c r="BO72" s="38"/>
      <c r="BP72" s="38"/>
      <c r="BQ72" s="38">
        <v>0</v>
      </c>
      <c r="BR72" s="38">
        <v>0</v>
      </c>
      <c r="BS72" s="38"/>
      <c r="BT72" s="38"/>
      <c r="BU72" s="38"/>
      <c r="BV72" s="38">
        <v>0</v>
      </c>
      <c r="BW72" s="38"/>
      <c r="BX72" s="38"/>
      <c r="BY72" s="38">
        <v>0</v>
      </c>
      <c r="BZ72" s="38">
        <v>0</v>
      </c>
      <c r="CA72" s="64"/>
      <c r="CB72" s="38"/>
      <c r="CC72" s="43">
        <v>0</v>
      </c>
      <c r="CD72" s="45">
        <v>0</v>
      </c>
      <c r="CE72" s="116"/>
      <c r="CF72" s="38"/>
      <c r="CG72" s="46">
        <v>0</v>
      </c>
      <c r="CH72" s="30">
        <v>0</v>
      </c>
      <c r="CI72" s="117"/>
      <c r="CJ72" s="48">
        <v>0</v>
      </c>
      <c r="CO72" s="33">
        <v>1508</v>
      </c>
      <c r="CP72" s="62" t="b">
        <v>0</v>
      </c>
    </row>
    <row r="73" spans="1:94" s="33" customFormat="1" ht="14.45" hidden="1" customHeight="1" thickBot="1" x14ac:dyDescent="0.25">
      <c r="A73" s="1">
        <v>38</v>
      </c>
      <c r="B73" s="1"/>
      <c r="C73" s="146"/>
      <c r="D73" s="35">
        <v>1508</v>
      </c>
      <c r="E73" s="64"/>
      <c r="F73" s="38"/>
      <c r="G73" s="38"/>
      <c r="H73" s="38"/>
      <c r="I73" s="25">
        <v>0</v>
      </c>
      <c r="J73" s="38"/>
      <c r="K73" s="138"/>
      <c r="L73" s="38"/>
      <c r="M73" s="38"/>
      <c r="N73" s="25">
        <v>0</v>
      </c>
      <c r="O73" s="139">
        <v>0</v>
      </c>
      <c r="P73" s="140"/>
      <c r="Q73" s="38"/>
      <c r="R73" s="38"/>
      <c r="S73" s="25">
        <v>0</v>
      </c>
      <c r="T73" s="43">
        <v>0</v>
      </c>
      <c r="U73" s="141"/>
      <c r="V73" s="38"/>
      <c r="W73" s="38"/>
      <c r="X73" s="41">
        <v>0</v>
      </c>
      <c r="Y73" s="115">
        <v>0</v>
      </c>
      <c r="Z73" s="38"/>
      <c r="AA73" s="38"/>
      <c r="AB73" s="38"/>
      <c r="AC73" s="25">
        <v>0</v>
      </c>
      <c r="AD73" s="43">
        <v>0</v>
      </c>
      <c r="AE73" s="38"/>
      <c r="AF73" s="38"/>
      <c r="AG73" s="38"/>
      <c r="AH73" s="25">
        <v>0</v>
      </c>
      <c r="AI73" s="139">
        <v>0</v>
      </c>
      <c r="AJ73" s="38"/>
      <c r="AK73" s="38"/>
      <c r="AL73" s="38"/>
      <c r="AM73" s="25">
        <v>0</v>
      </c>
      <c r="AN73" s="43">
        <v>0</v>
      </c>
      <c r="AO73" s="38"/>
      <c r="AP73" s="38"/>
      <c r="AQ73" s="38"/>
      <c r="AR73" s="41">
        <v>0</v>
      </c>
      <c r="AS73" s="115">
        <v>0</v>
      </c>
      <c r="AT73" s="38"/>
      <c r="AU73" s="38"/>
      <c r="AV73" s="38"/>
      <c r="AW73" s="25">
        <v>0</v>
      </c>
      <c r="AX73" s="43">
        <v>0</v>
      </c>
      <c r="AY73" s="38"/>
      <c r="AZ73" s="38"/>
      <c r="BA73" s="38"/>
      <c r="BB73" s="25">
        <v>0</v>
      </c>
      <c r="BC73" s="139">
        <v>0</v>
      </c>
      <c r="BD73" s="38"/>
      <c r="BE73" s="38"/>
      <c r="BF73" s="38"/>
      <c r="BG73" s="25">
        <v>0</v>
      </c>
      <c r="BH73" s="43">
        <v>0</v>
      </c>
      <c r="BI73" s="38"/>
      <c r="BJ73" s="38"/>
      <c r="BK73" s="38"/>
      <c r="BL73" s="41">
        <v>0</v>
      </c>
      <c r="BM73" s="43">
        <v>0</v>
      </c>
      <c r="BN73" s="38"/>
      <c r="BO73" s="38"/>
      <c r="BP73" s="38"/>
      <c r="BQ73" s="38">
        <v>0</v>
      </c>
      <c r="BR73" s="38">
        <v>0</v>
      </c>
      <c r="BS73" s="38"/>
      <c r="BT73" s="38"/>
      <c r="BU73" s="38"/>
      <c r="BV73" s="38">
        <v>0</v>
      </c>
      <c r="BW73" s="38"/>
      <c r="BX73" s="38"/>
      <c r="BY73" s="38">
        <v>0</v>
      </c>
      <c r="BZ73" s="38">
        <v>0</v>
      </c>
      <c r="CA73" s="64"/>
      <c r="CB73" s="38"/>
      <c r="CC73" s="43">
        <v>0</v>
      </c>
      <c r="CD73" s="45">
        <v>0</v>
      </c>
      <c r="CE73" s="116"/>
      <c r="CF73" s="38"/>
      <c r="CG73" s="46">
        <v>0</v>
      </c>
      <c r="CH73" s="30">
        <v>0</v>
      </c>
      <c r="CI73" s="117"/>
      <c r="CJ73" s="48">
        <v>0</v>
      </c>
      <c r="CO73" s="33">
        <v>1508</v>
      </c>
      <c r="CP73" s="62" t="b">
        <v>0</v>
      </c>
    </row>
    <row r="74" spans="1:94" s="33" customFormat="1" ht="15" thickBot="1" x14ac:dyDescent="0.25">
      <c r="A74" s="1">
        <v>39</v>
      </c>
      <c r="B74" s="1"/>
      <c r="C74" s="146" t="s">
        <v>57</v>
      </c>
      <c r="D74" s="35">
        <v>1518</v>
      </c>
      <c r="E74" s="64"/>
      <c r="F74" s="38"/>
      <c r="G74" s="38"/>
      <c r="H74" s="38"/>
      <c r="I74" s="25">
        <v>0</v>
      </c>
      <c r="J74" s="38"/>
      <c r="K74" s="138"/>
      <c r="L74" s="38"/>
      <c r="M74" s="38"/>
      <c r="N74" s="25">
        <v>0</v>
      </c>
      <c r="O74" s="139">
        <v>0</v>
      </c>
      <c r="P74" s="140"/>
      <c r="Q74" s="38"/>
      <c r="R74" s="38"/>
      <c r="S74" s="25">
        <v>0</v>
      </c>
      <c r="T74" s="43">
        <v>0</v>
      </c>
      <c r="U74" s="141"/>
      <c r="V74" s="38"/>
      <c r="W74" s="38"/>
      <c r="X74" s="41">
        <v>0</v>
      </c>
      <c r="Y74" s="115">
        <v>0</v>
      </c>
      <c r="Z74" s="38"/>
      <c r="AA74" s="38"/>
      <c r="AB74" s="38"/>
      <c r="AC74" s="25">
        <v>0</v>
      </c>
      <c r="AD74" s="43">
        <v>0</v>
      </c>
      <c r="AE74" s="38"/>
      <c r="AF74" s="38"/>
      <c r="AG74" s="38"/>
      <c r="AH74" s="25">
        <v>0</v>
      </c>
      <c r="AI74" s="139">
        <v>0</v>
      </c>
      <c r="AJ74" s="38"/>
      <c r="AK74" s="38"/>
      <c r="AL74" s="38"/>
      <c r="AM74" s="25">
        <v>0</v>
      </c>
      <c r="AN74" s="43">
        <v>0</v>
      </c>
      <c r="AO74" s="38"/>
      <c r="AP74" s="38"/>
      <c r="AQ74" s="38"/>
      <c r="AR74" s="41">
        <v>0</v>
      </c>
      <c r="AS74" s="115">
        <v>0</v>
      </c>
      <c r="AT74" s="38"/>
      <c r="AU74" s="38"/>
      <c r="AV74" s="38"/>
      <c r="AW74" s="25">
        <v>0</v>
      </c>
      <c r="AX74" s="43">
        <v>0</v>
      </c>
      <c r="AY74" s="38"/>
      <c r="AZ74" s="38"/>
      <c r="BA74" s="38"/>
      <c r="BB74" s="25">
        <v>0</v>
      </c>
      <c r="BC74" s="139">
        <v>0</v>
      </c>
      <c r="BD74" s="38"/>
      <c r="BE74" s="38"/>
      <c r="BF74" s="38"/>
      <c r="BG74" s="25">
        <v>0</v>
      </c>
      <c r="BH74" s="43">
        <v>0</v>
      </c>
      <c r="BI74" s="38"/>
      <c r="BJ74" s="38"/>
      <c r="BK74" s="38"/>
      <c r="BL74" s="41">
        <v>0</v>
      </c>
      <c r="BM74" s="43">
        <v>0</v>
      </c>
      <c r="BN74" s="38"/>
      <c r="BO74" s="38"/>
      <c r="BP74" s="38"/>
      <c r="BQ74" s="38">
        <v>0</v>
      </c>
      <c r="BR74" s="38">
        <v>0</v>
      </c>
      <c r="BS74" s="38"/>
      <c r="BT74" s="38"/>
      <c r="BU74" s="38"/>
      <c r="BV74" s="38">
        <v>0</v>
      </c>
      <c r="BW74" s="38"/>
      <c r="BX74" s="38"/>
      <c r="BY74" s="38">
        <v>0</v>
      </c>
      <c r="BZ74" s="38">
        <v>0</v>
      </c>
      <c r="CA74" s="64"/>
      <c r="CB74" s="38"/>
      <c r="CC74" s="43">
        <v>0</v>
      </c>
      <c r="CD74" s="45">
        <v>0</v>
      </c>
      <c r="CE74" s="116"/>
      <c r="CF74" s="38"/>
      <c r="CG74" s="46">
        <v>0</v>
      </c>
      <c r="CH74" s="30">
        <v>0</v>
      </c>
      <c r="CI74" s="117"/>
      <c r="CJ74" s="48">
        <v>0</v>
      </c>
      <c r="CP74" s="62"/>
    </row>
    <row r="75" spans="1:94" s="33" customFormat="1" ht="15" thickBot="1" x14ac:dyDescent="0.25">
      <c r="A75" s="1">
        <v>40</v>
      </c>
      <c r="B75" s="1"/>
      <c r="C75" s="34" t="s">
        <v>58</v>
      </c>
      <c r="D75" s="35">
        <v>1525</v>
      </c>
      <c r="E75" s="64"/>
      <c r="F75" s="38"/>
      <c r="G75" s="38"/>
      <c r="H75" s="38"/>
      <c r="I75" s="25">
        <v>0</v>
      </c>
      <c r="J75" s="38"/>
      <c r="K75" s="138"/>
      <c r="L75" s="38"/>
      <c r="M75" s="38"/>
      <c r="N75" s="25">
        <v>0</v>
      </c>
      <c r="O75" s="139">
        <v>0</v>
      </c>
      <c r="P75" s="140"/>
      <c r="Q75" s="38"/>
      <c r="R75" s="38"/>
      <c r="S75" s="25">
        <v>0</v>
      </c>
      <c r="T75" s="43">
        <v>0</v>
      </c>
      <c r="U75" s="141"/>
      <c r="V75" s="38"/>
      <c r="W75" s="38"/>
      <c r="X75" s="41">
        <v>0</v>
      </c>
      <c r="Y75" s="115">
        <v>0</v>
      </c>
      <c r="Z75" s="38"/>
      <c r="AA75" s="38"/>
      <c r="AB75" s="38"/>
      <c r="AC75" s="25">
        <v>0</v>
      </c>
      <c r="AD75" s="43">
        <v>0</v>
      </c>
      <c r="AE75" s="38"/>
      <c r="AF75" s="38"/>
      <c r="AG75" s="38"/>
      <c r="AH75" s="25">
        <v>0</v>
      </c>
      <c r="AI75" s="139">
        <v>0</v>
      </c>
      <c r="AJ75" s="38"/>
      <c r="AK75" s="38"/>
      <c r="AL75" s="38"/>
      <c r="AM75" s="25">
        <v>0</v>
      </c>
      <c r="AN75" s="43">
        <v>0</v>
      </c>
      <c r="AO75" s="38"/>
      <c r="AP75" s="38"/>
      <c r="AQ75" s="38"/>
      <c r="AR75" s="41">
        <v>0</v>
      </c>
      <c r="AS75" s="115">
        <v>0</v>
      </c>
      <c r="AT75" s="38"/>
      <c r="AU75" s="38"/>
      <c r="AV75" s="38"/>
      <c r="AW75" s="25">
        <v>0</v>
      </c>
      <c r="AX75" s="43">
        <v>0</v>
      </c>
      <c r="AY75" s="38"/>
      <c r="AZ75" s="38"/>
      <c r="BA75" s="38"/>
      <c r="BB75" s="25">
        <v>0</v>
      </c>
      <c r="BC75" s="139">
        <v>0</v>
      </c>
      <c r="BD75" s="38"/>
      <c r="BE75" s="38"/>
      <c r="BF75" s="38"/>
      <c r="BG75" s="25">
        <v>0</v>
      </c>
      <c r="BH75" s="43">
        <v>0</v>
      </c>
      <c r="BI75" s="38"/>
      <c r="BJ75" s="38"/>
      <c r="BK75" s="38"/>
      <c r="BL75" s="41">
        <v>0</v>
      </c>
      <c r="BM75" s="43">
        <v>0</v>
      </c>
      <c r="BN75" s="38"/>
      <c r="BO75" s="38"/>
      <c r="BP75" s="38"/>
      <c r="BQ75" s="38">
        <v>0</v>
      </c>
      <c r="BR75" s="38">
        <v>0</v>
      </c>
      <c r="BS75" s="38"/>
      <c r="BT75" s="38"/>
      <c r="BU75" s="38"/>
      <c r="BV75" s="38">
        <v>0</v>
      </c>
      <c r="BW75" s="38"/>
      <c r="BX75" s="38"/>
      <c r="BY75" s="38">
        <v>0</v>
      </c>
      <c r="BZ75" s="38">
        <v>0</v>
      </c>
      <c r="CA75" s="64"/>
      <c r="CB75" s="38"/>
      <c r="CC75" s="43">
        <v>0</v>
      </c>
      <c r="CD75" s="45">
        <v>0</v>
      </c>
      <c r="CE75" s="116"/>
      <c r="CF75" s="38"/>
      <c r="CG75" s="46">
        <v>0</v>
      </c>
      <c r="CH75" s="30">
        <v>0</v>
      </c>
      <c r="CI75" s="117"/>
      <c r="CJ75" s="48">
        <v>0</v>
      </c>
      <c r="CO75" s="33">
        <v>1525</v>
      </c>
      <c r="CP75" s="62" t="b">
        <v>1</v>
      </c>
    </row>
    <row r="76" spans="1:94" s="33" customFormat="1" ht="15" thickBot="1" x14ac:dyDescent="0.25">
      <c r="A76" s="1">
        <v>41</v>
      </c>
      <c r="B76" s="1"/>
      <c r="C76" s="34" t="s">
        <v>59</v>
      </c>
      <c r="D76" s="35">
        <v>1548</v>
      </c>
      <c r="E76" s="64"/>
      <c r="F76" s="38"/>
      <c r="G76" s="38"/>
      <c r="H76" s="38"/>
      <c r="I76" s="25">
        <v>0</v>
      </c>
      <c r="J76" s="38"/>
      <c r="K76" s="138"/>
      <c r="L76" s="38"/>
      <c r="M76" s="38"/>
      <c r="N76" s="25">
        <v>0</v>
      </c>
      <c r="O76" s="139">
        <v>0</v>
      </c>
      <c r="P76" s="140"/>
      <c r="Q76" s="38"/>
      <c r="R76" s="38"/>
      <c r="S76" s="25">
        <v>0</v>
      </c>
      <c r="T76" s="43">
        <v>0</v>
      </c>
      <c r="U76" s="141"/>
      <c r="V76" s="38"/>
      <c r="W76" s="38"/>
      <c r="X76" s="41">
        <v>0</v>
      </c>
      <c r="Y76" s="115">
        <v>0</v>
      </c>
      <c r="Z76" s="38"/>
      <c r="AA76" s="38"/>
      <c r="AB76" s="38"/>
      <c r="AC76" s="25">
        <v>0</v>
      </c>
      <c r="AD76" s="43">
        <v>0</v>
      </c>
      <c r="AE76" s="38"/>
      <c r="AF76" s="38"/>
      <c r="AG76" s="38"/>
      <c r="AH76" s="25">
        <v>0</v>
      </c>
      <c r="AI76" s="139">
        <v>0</v>
      </c>
      <c r="AJ76" s="38"/>
      <c r="AK76" s="38"/>
      <c r="AL76" s="38"/>
      <c r="AM76" s="25">
        <v>0</v>
      </c>
      <c r="AN76" s="43">
        <v>0</v>
      </c>
      <c r="AO76" s="38"/>
      <c r="AP76" s="38"/>
      <c r="AQ76" s="38"/>
      <c r="AR76" s="41">
        <v>0</v>
      </c>
      <c r="AS76" s="115">
        <v>0</v>
      </c>
      <c r="AT76" s="38"/>
      <c r="AU76" s="38"/>
      <c r="AV76" s="38"/>
      <c r="AW76" s="25">
        <v>0</v>
      </c>
      <c r="AX76" s="43">
        <v>0</v>
      </c>
      <c r="AY76" s="38"/>
      <c r="AZ76" s="38"/>
      <c r="BA76" s="38"/>
      <c r="BB76" s="25">
        <v>0</v>
      </c>
      <c r="BC76" s="139">
        <v>0</v>
      </c>
      <c r="BD76" s="38"/>
      <c r="BE76" s="38"/>
      <c r="BF76" s="38"/>
      <c r="BG76" s="25">
        <v>0</v>
      </c>
      <c r="BH76" s="43">
        <v>0</v>
      </c>
      <c r="BI76" s="38"/>
      <c r="BJ76" s="38"/>
      <c r="BK76" s="38"/>
      <c r="BL76" s="41">
        <v>0</v>
      </c>
      <c r="BM76" s="43">
        <v>0</v>
      </c>
      <c r="BN76" s="38"/>
      <c r="BO76" s="38"/>
      <c r="BP76" s="38"/>
      <c r="BQ76" s="38">
        <v>0</v>
      </c>
      <c r="BR76" s="38">
        <v>0</v>
      </c>
      <c r="BS76" s="38"/>
      <c r="BT76" s="38"/>
      <c r="BU76" s="38"/>
      <c r="BV76" s="38">
        <v>0</v>
      </c>
      <c r="BW76" s="38"/>
      <c r="BX76" s="38"/>
      <c r="BY76" s="38">
        <v>0</v>
      </c>
      <c r="BZ76" s="38">
        <v>0</v>
      </c>
      <c r="CA76" s="64"/>
      <c r="CB76" s="38"/>
      <c r="CC76" s="43">
        <v>0</v>
      </c>
      <c r="CD76" s="45">
        <v>0</v>
      </c>
      <c r="CE76" s="116"/>
      <c r="CF76" s="38"/>
      <c r="CG76" s="46">
        <v>0</v>
      </c>
      <c r="CH76" s="30">
        <v>0</v>
      </c>
      <c r="CI76" s="117"/>
      <c r="CJ76" s="48">
        <v>0</v>
      </c>
      <c r="CP76" s="62"/>
    </row>
    <row r="77" spans="1:94" s="33" customFormat="1" ht="15" thickBot="1" x14ac:dyDescent="0.25">
      <c r="A77" s="1">
        <v>42</v>
      </c>
      <c r="B77" s="1"/>
      <c r="C77" s="34" t="s">
        <v>60</v>
      </c>
      <c r="D77" s="35">
        <v>1567</v>
      </c>
      <c r="E77" s="64"/>
      <c r="F77" s="38"/>
      <c r="G77" s="38"/>
      <c r="H77" s="38"/>
      <c r="I77" s="25">
        <v>0</v>
      </c>
      <c r="J77" s="38"/>
      <c r="K77" s="138"/>
      <c r="L77" s="38"/>
      <c r="M77" s="38"/>
      <c r="N77" s="25">
        <v>0</v>
      </c>
      <c r="O77" s="139">
        <v>0</v>
      </c>
      <c r="P77" s="140"/>
      <c r="Q77" s="38"/>
      <c r="R77" s="38"/>
      <c r="S77" s="25">
        <v>0</v>
      </c>
      <c r="T77" s="43">
        <v>0</v>
      </c>
      <c r="U77" s="141"/>
      <c r="V77" s="38"/>
      <c r="W77" s="38"/>
      <c r="X77" s="41">
        <v>0</v>
      </c>
      <c r="Y77" s="115">
        <v>0</v>
      </c>
      <c r="Z77" s="38"/>
      <c r="AA77" s="38"/>
      <c r="AB77" s="38"/>
      <c r="AC77" s="25">
        <v>0</v>
      </c>
      <c r="AD77" s="43">
        <v>0</v>
      </c>
      <c r="AE77" s="38"/>
      <c r="AF77" s="38"/>
      <c r="AG77" s="38"/>
      <c r="AH77" s="25">
        <v>0</v>
      </c>
      <c r="AI77" s="139">
        <v>0</v>
      </c>
      <c r="AJ77" s="38"/>
      <c r="AK77" s="38"/>
      <c r="AL77" s="38"/>
      <c r="AM77" s="25">
        <v>0</v>
      </c>
      <c r="AN77" s="43">
        <v>0</v>
      </c>
      <c r="AO77" s="38"/>
      <c r="AP77" s="38"/>
      <c r="AQ77" s="38"/>
      <c r="AR77" s="41">
        <v>0</v>
      </c>
      <c r="AS77" s="115">
        <v>0</v>
      </c>
      <c r="AT77" s="38"/>
      <c r="AU77" s="38"/>
      <c r="AV77" s="38"/>
      <c r="AW77" s="25">
        <v>0</v>
      </c>
      <c r="AX77" s="43">
        <v>0</v>
      </c>
      <c r="AY77" s="38"/>
      <c r="AZ77" s="38"/>
      <c r="BA77" s="38"/>
      <c r="BB77" s="25">
        <v>0</v>
      </c>
      <c r="BC77" s="139">
        <v>0</v>
      </c>
      <c r="BD77" s="38"/>
      <c r="BE77" s="38"/>
      <c r="BF77" s="38"/>
      <c r="BG77" s="25">
        <v>0</v>
      </c>
      <c r="BH77" s="43">
        <v>0</v>
      </c>
      <c r="BI77" s="38"/>
      <c r="BJ77" s="38"/>
      <c r="BK77" s="38"/>
      <c r="BL77" s="41">
        <v>0</v>
      </c>
      <c r="BM77" s="43">
        <v>0</v>
      </c>
      <c r="BN77" s="38"/>
      <c r="BO77" s="38"/>
      <c r="BP77" s="38"/>
      <c r="BQ77" s="38">
        <v>0</v>
      </c>
      <c r="BR77" s="38">
        <v>0</v>
      </c>
      <c r="BS77" s="38"/>
      <c r="BT77" s="38"/>
      <c r="BU77" s="38"/>
      <c r="BV77" s="38">
        <v>0</v>
      </c>
      <c r="BW77" s="38"/>
      <c r="BX77" s="38"/>
      <c r="BY77" s="38">
        <v>0</v>
      </c>
      <c r="BZ77" s="38">
        <v>0</v>
      </c>
      <c r="CA77" s="64"/>
      <c r="CB77" s="38"/>
      <c r="CC77" s="43">
        <v>0</v>
      </c>
      <c r="CD77" s="45">
        <v>0</v>
      </c>
      <c r="CE77" s="116"/>
      <c r="CF77" s="38"/>
      <c r="CG77" s="46">
        <v>0</v>
      </c>
      <c r="CH77" s="30">
        <v>0</v>
      </c>
      <c r="CI77" s="117"/>
      <c r="CJ77" s="48">
        <v>0</v>
      </c>
      <c r="CP77" s="62"/>
    </row>
    <row r="78" spans="1:94" s="33" customFormat="1" ht="15" thickBot="1" x14ac:dyDescent="0.25">
      <c r="A78" s="1">
        <v>43</v>
      </c>
      <c r="B78" s="1"/>
      <c r="C78" s="34" t="s">
        <v>61</v>
      </c>
      <c r="D78" s="35">
        <v>1572</v>
      </c>
      <c r="E78" s="64"/>
      <c r="F78" s="38"/>
      <c r="G78" s="38"/>
      <c r="H78" s="38"/>
      <c r="I78" s="25">
        <v>0</v>
      </c>
      <c r="J78" s="38"/>
      <c r="K78" s="138"/>
      <c r="L78" s="38"/>
      <c r="M78" s="38"/>
      <c r="N78" s="25">
        <v>0</v>
      </c>
      <c r="O78" s="139">
        <v>0</v>
      </c>
      <c r="P78" s="140"/>
      <c r="Q78" s="38"/>
      <c r="R78" s="38"/>
      <c r="S78" s="25">
        <v>0</v>
      </c>
      <c r="T78" s="43">
        <v>0</v>
      </c>
      <c r="U78" s="141"/>
      <c r="V78" s="38"/>
      <c r="W78" s="38"/>
      <c r="X78" s="41">
        <v>0</v>
      </c>
      <c r="Y78" s="115">
        <v>0</v>
      </c>
      <c r="Z78" s="38"/>
      <c r="AA78" s="38"/>
      <c r="AB78" s="38"/>
      <c r="AC78" s="25">
        <v>0</v>
      </c>
      <c r="AD78" s="43">
        <v>0</v>
      </c>
      <c r="AE78" s="38"/>
      <c r="AF78" s="38"/>
      <c r="AG78" s="38"/>
      <c r="AH78" s="25">
        <v>0</v>
      </c>
      <c r="AI78" s="139">
        <v>0</v>
      </c>
      <c r="AJ78" s="38"/>
      <c r="AK78" s="38"/>
      <c r="AL78" s="38"/>
      <c r="AM78" s="25">
        <v>0</v>
      </c>
      <c r="AN78" s="43">
        <v>0</v>
      </c>
      <c r="AO78" s="38"/>
      <c r="AP78" s="38"/>
      <c r="AQ78" s="38"/>
      <c r="AR78" s="41">
        <v>0</v>
      </c>
      <c r="AS78" s="115">
        <v>0</v>
      </c>
      <c r="AT78" s="38"/>
      <c r="AU78" s="38"/>
      <c r="AV78" s="38"/>
      <c r="AW78" s="25">
        <v>0</v>
      </c>
      <c r="AX78" s="43">
        <v>0</v>
      </c>
      <c r="AY78" s="38"/>
      <c r="AZ78" s="38"/>
      <c r="BA78" s="38"/>
      <c r="BB78" s="25">
        <v>0</v>
      </c>
      <c r="BC78" s="139">
        <v>0</v>
      </c>
      <c r="BD78" s="38"/>
      <c r="BE78" s="38"/>
      <c r="BF78" s="38"/>
      <c r="BG78" s="25">
        <v>0</v>
      </c>
      <c r="BH78" s="43">
        <v>0</v>
      </c>
      <c r="BI78" s="38"/>
      <c r="BJ78" s="38"/>
      <c r="BK78" s="38"/>
      <c r="BL78" s="41">
        <v>0</v>
      </c>
      <c r="BM78" s="43">
        <v>0</v>
      </c>
      <c r="BN78" s="38"/>
      <c r="BO78" s="38"/>
      <c r="BP78" s="38"/>
      <c r="BQ78" s="38">
        <v>0</v>
      </c>
      <c r="BR78" s="38">
        <v>0</v>
      </c>
      <c r="BS78" s="38"/>
      <c r="BT78" s="38"/>
      <c r="BU78" s="38"/>
      <c r="BV78" s="38">
        <v>0</v>
      </c>
      <c r="BW78" s="38"/>
      <c r="BX78" s="38"/>
      <c r="BY78" s="38">
        <v>0</v>
      </c>
      <c r="BZ78" s="38">
        <v>0</v>
      </c>
      <c r="CA78" s="64"/>
      <c r="CB78" s="38"/>
      <c r="CC78" s="43">
        <v>0</v>
      </c>
      <c r="CD78" s="45">
        <v>0</v>
      </c>
      <c r="CE78" s="116"/>
      <c r="CF78" s="38"/>
      <c r="CG78" s="46">
        <v>0</v>
      </c>
      <c r="CH78" s="30">
        <v>0</v>
      </c>
      <c r="CI78" s="117"/>
      <c r="CJ78" s="48">
        <v>0</v>
      </c>
      <c r="CP78" s="62"/>
    </row>
    <row r="79" spans="1:94" s="33" customFormat="1" ht="15" thickBot="1" x14ac:dyDescent="0.25">
      <c r="A79" s="1">
        <v>44</v>
      </c>
      <c r="B79" s="1"/>
      <c r="C79" s="34" t="s">
        <v>62</v>
      </c>
      <c r="D79" s="35">
        <v>1574</v>
      </c>
      <c r="E79" s="64"/>
      <c r="F79" s="38"/>
      <c r="G79" s="38"/>
      <c r="H79" s="38"/>
      <c r="I79" s="25">
        <v>0</v>
      </c>
      <c r="J79" s="38"/>
      <c r="K79" s="138"/>
      <c r="L79" s="38"/>
      <c r="M79" s="38"/>
      <c r="N79" s="25">
        <v>0</v>
      </c>
      <c r="O79" s="139">
        <v>0</v>
      </c>
      <c r="P79" s="140"/>
      <c r="Q79" s="38"/>
      <c r="R79" s="38"/>
      <c r="S79" s="25">
        <v>0</v>
      </c>
      <c r="T79" s="43">
        <v>0</v>
      </c>
      <c r="U79" s="141"/>
      <c r="V79" s="38"/>
      <c r="W79" s="38"/>
      <c r="X79" s="41">
        <v>0</v>
      </c>
      <c r="Y79" s="115">
        <v>0</v>
      </c>
      <c r="Z79" s="38"/>
      <c r="AA79" s="38"/>
      <c r="AB79" s="38"/>
      <c r="AC79" s="25">
        <v>0</v>
      </c>
      <c r="AD79" s="43">
        <v>0</v>
      </c>
      <c r="AE79" s="38"/>
      <c r="AF79" s="38"/>
      <c r="AG79" s="38"/>
      <c r="AH79" s="25">
        <v>0</v>
      </c>
      <c r="AI79" s="139">
        <v>0</v>
      </c>
      <c r="AJ79" s="38"/>
      <c r="AK79" s="38"/>
      <c r="AL79" s="38"/>
      <c r="AM79" s="25">
        <v>0</v>
      </c>
      <c r="AN79" s="43">
        <v>0</v>
      </c>
      <c r="AO79" s="38"/>
      <c r="AP79" s="38"/>
      <c r="AQ79" s="38"/>
      <c r="AR79" s="41">
        <v>0</v>
      </c>
      <c r="AS79" s="115">
        <v>0</v>
      </c>
      <c r="AT79" s="38"/>
      <c r="AU79" s="38"/>
      <c r="AV79" s="38"/>
      <c r="AW79" s="25">
        <v>0</v>
      </c>
      <c r="AX79" s="43">
        <v>0</v>
      </c>
      <c r="AY79" s="38"/>
      <c r="AZ79" s="38"/>
      <c r="BA79" s="38"/>
      <c r="BB79" s="25">
        <v>0</v>
      </c>
      <c r="BC79" s="139">
        <v>0</v>
      </c>
      <c r="BD79" s="38"/>
      <c r="BE79" s="38"/>
      <c r="BF79" s="38"/>
      <c r="BG79" s="25">
        <v>0</v>
      </c>
      <c r="BH79" s="43">
        <v>0</v>
      </c>
      <c r="BI79" s="38"/>
      <c r="BJ79" s="38"/>
      <c r="BK79" s="38"/>
      <c r="BL79" s="41">
        <v>0</v>
      </c>
      <c r="BM79" s="43">
        <v>0</v>
      </c>
      <c r="BN79" s="38"/>
      <c r="BO79" s="38"/>
      <c r="BP79" s="38"/>
      <c r="BQ79" s="38">
        <v>0</v>
      </c>
      <c r="BR79" s="38">
        <v>0</v>
      </c>
      <c r="BS79" s="38"/>
      <c r="BT79" s="38"/>
      <c r="BU79" s="38"/>
      <c r="BV79" s="38">
        <v>0</v>
      </c>
      <c r="BW79" s="38"/>
      <c r="BX79" s="38"/>
      <c r="BY79" s="38">
        <v>0</v>
      </c>
      <c r="BZ79" s="38">
        <v>0</v>
      </c>
      <c r="CA79" s="64"/>
      <c r="CB79" s="38"/>
      <c r="CC79" s="43">
        <v>0</v>
      </c>
      <c r="CD79" s="45">
        <v>0</v>
      </c>
      <c r="CE79" s="116"/>
      <c r="CF79" s="38"/>
      <c r="CG79" s="46">
        <v>0</v>
      </c>
      <c r="CH79" s="30">
        <v>0</v>
      </c>
      <c r="CI79" s="117"/>
      <c r="CJ79" s="48">
        <v>0</v>
      </c>
      <c r="CP79" s="62"/>
    </row>
    <row r="80" spans="1:94" s="33" customFormat="1" ht="15" thickBot="1" x14ac:dyDescent="0.25">
      <c r="A80" s="1">
        <v>45</v>
      </c>
      <c r="B80" s="1"/>
      <c r="C80" s="34" t="s">
        <v>63</v>
      </c>
      <c r="D80" s="35">
        <v>1582</v>
      </c>
      <c r="E80" s="64"/>
      <c r="F80" s="38"/>
      <c r="G80" s="38"/>
      <c r="H80" s="38"/>
      <c r="I80" s="25">
        <v>0</v>
      </c>
      <c r="J80" s="38"/>
      <c r="K80" s="138"/>
      <c r="L80" s="38"/>
      <c r="M80" s="38"/>
      <c r="N80" s="25">
        <v>0</v>
      </c>
      <c r="O80" s="139">
        <v>0</v>
      </c>
      <c r="P80" s="140"/>
      <c r="Q80" s="38"/>
      <c r="R80" s="38"/>
      <c r="S80" s="25">
        <v>0</v>
      </c>
      <c r="T80" s="43">
        <v>0</v>
      </c>
      <c r="U80" s="141"/>
      <c r="V80" s="38"/>
      <c r="W80" s="38"/>
      <c r="X80" s="41">
        <v>0</v>
      </c>
      <c r="Y80" s="115">
        <v>0</v>
      </c>
      <c r="Z80" s="38"/>
      <c r="AA80" s="38"/>
      <c r="AB80" s="38"/>
      <c r="AC80" s="25">
        <v>0</v>
      </c>
      <c r="AD80" s="43">
        <v>0</v>
      </c>
      <c r="AE80" s="38"/>
      <c r="AF80" s="38"/>
      <c r="AG80" s="38"/>
      <c r="AH80" s="25">
        <v>0</v>
      </c>
      <c r="AI80" s="139">
        <v>0</v>
      </c>
      <c r="AJ80" s="38"/>
      <c r="AK80" s="38"/>
      <c r="AL80" s="38"/>
      <c r="AM80" s="25">
        <v>0</v>
      </c>
      <c r="AN80" s="43">
        <v>0</v>
      </c>
      <c r="AO80" s="38"/>
      <c r="AP80" s="38"/>
      <c r="AQ80" s="38"/>
      <c r="AR80" s="41">
        <v>0</v>
      </c>
      <c r="AS80" s="115">
        <v>0</v>
      </c>
      <c r="AT80" s="38"/>
      <c r="AU80" s="38"/>
      <c r="AV80" s="38"/>
      <c r="AW80" s="25">
        <v>0</v>
      </c>
      <c r="AX80" s="43">
        <v>0</v>
      </c>
      <c r="AY80" s="38"/>
      <c r="AZ80" s="38"/>
      <c r="BA80" s="38"/>
      <c r="BB80" s="25">
        <v>0</v>
      </c>
      <c r="BC80" s="139">
        <v>0</v>
      </c>
      <c r="BD80" s="38"/>
      <c r="BE80" s="38"/>
      <c r="BF80" s="38"/>
      <c r="BG80" s="25">
        <v>0</v>
      </c>
      <c r="BH80" s="43">
        <v>0</v>
      </c>
      <c r="BI80" s="38"/>
      <c r="BJ80" s="38"/>
      <c r="BK80" s="38"/>
      <c r="BL80" s="41">
        <v>0</v>
      </c>
      <c r="BM80" s="43">
        <v>0</v>
      </c>
      <c r="BN80" s="38"/>
      <c r="BO80" s="38"/>
      <c r="BP80" s="38"/>
      <c r="BQ80" s="38">
        <v>0</v>
      </c>
      <c r="BR80" s="38">
        <v>0</v>
      </c>
      <c r="BS80" s="38"/>
      <c r="BT80" s="38"/>
      <c r="BU80" s="38"/>
      <c r="BV80" s="38">
        <v>0</v>
      </c>
      <c r="BW80" s="38"/>
      <c r="BX80" s="38"/>
      <c r="BY80" s="38">
        <v>0</v>
      </c>
      <c r="BZ80" s="38">
        <v>0</v>
      </c>
      <c r="CA80" s="64"/>
      <c r="CB80" s="38"/>
      <c r="CC80" s="43">
        <v>0</v>
      </c>
      <c r="CD80" s="45">
        <v>0</v>
      </c>
      <c r="CE80" s="116"/>
      <c r="CF80" s="38"/>
      <c r="CG80" s="46">
        <v>0</v>
      </c>
      <c r="CH80" s="30">
        <v>0</v>
      </c>
      <c r="CI80" s="117"/>
      <c r="CJ80" s="48">
        <v>0</v>
      </c>
      <c r="CP80" s="62"/>
    </row>
    <row r="81" spans="1:94" s="33" customFormat="1" ht="15" thickBot="1" x14ac:dyDescent="0.25">
      <c r="A81" s="1">
        <v>46</v>
      </c>
      <c r="B81" s="1"/>
      <c r="C81" s="34" t="s">
        <v>64</v>
      </c>
      <c r="D81" s="35">
        <v>2425</v>
      </c>
      <c r="E81" s="64"/>
      <c r="F81" s="38"/>
      <c r="G81" s="38"/>
      <c r="H81" s="38"/>
      <c r="I81" s="25">
        <v>0</v>
      </c>
      <c r="J81" s="38"/>
      <c r="K81" s="138"/>
      <c r="L81" s="38"/>
      <c r="M81" s="38"/>
      <c r="N81" s="25">
        <v>0</v>
      </c>
      <c r="O81" s="139">
        <v>0</v>
      </c>
      <c r="P81" s="140"/>
      <c r="Q81" s="38"/>
      <c r="R81" s="38"/>
      <c r="S81" s="25">
        <v>0</v>
      </c>
      <c r="T81" s="43">
        <v>0</v>
      </c>
      <c r="U81" s="141"/>
      <c r="V81" s="38"/>
      <c r="W81" s="38"/>
      <c r="X81" s="41">
        <v>0</v>
      </c>
      <c r="Y81" s="115">
        <v>0</v>
      </c>
      <c r="Z81" s="38"/>
      <c r="AA81" s="38"/>
      <c r="AB81" s="38"/>
      <c r="AC81" s="25">
        <v>0</v>
      </c>
      <c r="AD81" s="43">
        <v>0</v>
      </c>
      <c r="AE81" s="38"/>
      <c r="AF81" s="38"/>
      <c r="AG81" s="38"/>
      <c r="AH81" s="25">
        <v>0</v>
      </c>
      <c r="AI81" s="139">
        <v>0</v>
      </c>
      <c r="AJ81" s="38"/>
      <c r="AK81" s="38"/>
      <c r="AL81" s="38"/>
      <c r="AM81" s="25">
        <v>0</v>
      </c>
      <c r="AN81" s="43">
        <v>0</v>
      </c>
      <c r="AO81" s="38"/>
      <c r="AP81" s="38"/>
      <c r="AQ81" s="38"/>
      <c r="AR81" s="41">
        <v>0</v>
      </c>
      <c r="AS81" s="115">
        <v>0</v>
      </c>
      <c r="AT81" s="38"/>
      <c r="AU81" s="38"/>
      <c r="AV81" s="38"/>
      <c r="AW81" s="25">
        <v>0</v>
      </c>
      <c r="AX81" s="43">
        <v>0</v>
      </c>
      <c r="AY81" s="38"/>
      <c r="AZ81" s="38"/>
      <c r="BA81" s="38"/>
      <c r="BB81" s="25">
        <v>0</v>
      </c>
      <c r="BC81" s="139">
        <v>0</v>
      </c>
      <c r="BD81" s="38"/>
      <c r="BE81" s="38"/>
      <c r="BF81" s="38"/>
      <c r="BG81" s="25">
        <v>0</v>
      </c>
      <c r="BH81" s="43">
        <v>0</v>
      </c>
      <c r="BI81" s="38"/>
      <c r="BJ81" s="38"/>
      <c r="BK81" s="38"/>
      <c r="BL81" s="41">
        <v>0</v>
      </c>
      <c r="BM81" s="43">
        <v>0</v>
      </c>
      <c r="BN81" s="38"/>
      <c r="BO81" s="38"/>
      <c r="BP81" s="38"/>
      <c r="BQ81" s="38">
        <v>0</v>
      </c>
      <c r="BR81" s="38">
        <v>0</v>
      </c>
      <c r="BS81" s="38"/>
      <c r="BT81" s="38"/>
      <c r="BU81" s="38"/>
      <c r="BV81" s="38">
        <v>0</v>
      </c>
      <c r="BW81" s="38"/>
      <c r="BX81" s="38"/>
      <c r="BY81" s="38">
        <v>0</v>
      </c>
      <c r="BZ81" s="38">
        <v>0</v>
      </c>
      <c r="CA81" s="64"/>
      <c r="CB81" s="38"/>
      <c r="CC81" s="43">
        <v>0</v>
      </c>
      <c r="CD81" s="45">
        <v>0</v>
      </c>
      <c r="CE81" s="116"/>
      <c r="CF81" s="38"/>
      <c r="CG81" s="46">
        <v>0</v>
      </c>
      <c r="CH81" s="30">
        <v>0</v>
      </c>
      <c r="CI81" s="117"/>
      <c r="CJ81" s="48">
        <v>0</v>
      </c>
      <c r="CO81" s="33">
        <v>2425</v>
      </c>
      <c r="CP81" s="62" t="b">
        <v>1</v>
      </c>
    </row>
    <row r="82" spans="1:94" s="33" customFormat="1" ht="14.25" x14ac:dyDescent="0.2">
      <c r="A82" s="1"/>
      <c r="B82" s="1"/>
      <c r="C82" s="34"/>
      <c r="D82" s="85"/>
      <c r="E82" s="79"/>
      <c r="F82" s="25"/>
      <c r="G82" s="25"/>
      <c r="H82" s="25"/>
      <c r="I82" s="25"/>
      <c r="J82" s="25"/>
      <c r="K82" s="25"/>
      <c r="L82" s="25"/>
      <c r="M82" s="25"/>
      <c r="N82" s="25"/>
      <c r="O82" s="79"/>
      <c r="P82" s="25"/>
      <c r="Q82" s="25"/>
      <c r="R82" s="25"/>
      <c r="S82" s="25"/>
      <c r="T82" s="25"/>
      <c r="U82" s="25"/>
      <c r="V82" s="25"/>
      <c r="W82" s="25"/>
      <c r="X82" s="41"/>
      <c r="Y82" s="25"/>
      <c r="Z82" s="25"/>
      <c r="AA82" s="25"/>
      <c r="AB82" s="25"/>
      <c r="AC82" s="25"/>
      <c r="AD82" s="25"/>
      <c r="AE82" s="25"/>
      <c r="AF82" s="25"/>
      <c r="AG82" s="25"/>
      <c r="AH82" s="25"/>
      <c r="AI82" s="79"/>
      <c r="AJ82" s="25"/>
      <c r="AK82" s="25"/>
      <c r="AL82" s="25"/>
      <c r="AM82" s="25"/>
      <c r="AN82" s="25"/>
      <c r="AO82" s="25"/>
      <c r="AP82" s="25"/>
      <c r="AQ82" s="25"/>
      <c r="AR82" s="41"/>
      <c r="AS82" s="25"/>
      <c r="AT82" s="25"/>
      <c r="AU82" s="25"/>
      <c r="AV82" s="25"/>
      <c r="AW82" s="25"/>
      <c r="AX82" s="25"/>
      <c r="AY82" s="25"/>
      <c r="AZ82" s="25"/>
      <c r="BA82" s="25"/>
      <c r="BB82" s="25"/>
      <c r="BC82" s="79"/>
      <c r="BD82" s="25"/>
      <c r="BE82" s="25"/>
      <c r="BF82" s="25"/>
      <c r="BG82" s="25"/>
      <c r="BH82" s="25"/>
      <c r="BI82" s="25"/>
      <c r="BJ82" s="25"/>
      <c r="BK82" s="25"/>
      <c r="BL82" s="41"/>
      <c r="BM82" s="25"/>
      <c r="BN82" s="25"/>
      <c r="BO82" s="25"/>
      <c r="BP82" s="25"/>
      <c r="BQ82" s="25"/>
      <c r="BR82" s="25"/>
      <c r="BS82" s="25"/>
      <c r="BT82" s="25"/>
      <c r="BU82" s="25"/>
      <c r="BV82" s="25"/>
      <c r="BW82" s="25"/>
      <c r="BX82" s="25"/>
      <c r="BY82" s="25"/>
      <c r="BZ82" s="25"/>
      <c r="CA82" s="79"/>
      <c r="CB82" s="25"/>
      <c r="CC82" s="25"/>
      <c r="CD82" s="41"/>
      <c r="CE82" s="113"/>
      <c r="CF82" s="29"/>
      <c r="CG82" s="86"/>
      <c r="CH82" s="30"/>
      <c r="CI82" s="31"/>
      <c r="CJ82" s="48"/>
      <c r="CP82" s="62"/>
    </row>
    <row r="83" spans="1:94" s="89" customFormat="1" ht="15" x14ac:dyDescent="0.25">
      <c r="A83" s="87"/>
      <c r="B83" s="87"/>
      <c r="C83" s="145" t="s">
        <v>65</v>
      </c>
      <c r="D83" s="85"/>
      <c r="E83" s="79"/>
      <c r="F83" s="25">
        <v>61499000</v>
      </c>
      <c r="G83" s="25">
        <v>0</v>
      </c>
      <c r="H83" s="25">
        <v>0</v>
      </c>
      <c r="I83" s="25">
        <v>61499000</v>
      </c>
      <c r="J83" s="25">
        <v>0</v>
      </c>
      <c r="K83" s="25">
        <v>0</v>
      </c>
      <c r="L83" s="25">
        <v>0</v>
      </c>
      <c r="M83" s="25">
        <v>0</v>
      </c>
      <c r="N83" s="25">
        <v>0</v>
      </c>
      <c r="O83" s="79">
        <v>61499000</v>
      </c>
      <c r="P83" s="25">
        <v>-22718000</v>
      </c>
      <c r="Q83" s="25">
        <v>0</v>
      </c>
      <c r="R83" s="25">
        <v>0</v>
      </c>
      <c r="S83" s="25">
        <v>38781000</v>
      </c>
      <c r="T83" s="25">
        <v>0</v>
      </c>
      <c r="U83" s="25">
        <v>0</v>
      </c>
      <c r="V83" s="25">
        <v>0</v>
      </c>
      <c r="W83" s="25">
        <v>0</v>
      </c>
      <c r="X83" s="41">
        <v>0</v>
      </c>
      <c r="Y83" s="25">
        <v>38781000</v>
      </c>
      <c r="Z83" s="25">
        <v>48438857.920000002</v>
      </c>
      <c r="AA83" s="25">
        <v>0</v>
      </c>
      <c r="AB83" s="25">
        <v>0</v>
      </c>
      <c r="AC83" s="25">
        <v>87219857.920000002</v>
      </c>
      <c r="AD83" s="25">
        <v>0</v>
      </c>
      <c r="AE83" s="25">
        <v>-737.96001672156808</v>
      </c>
      <c r="AF83" s="25">
        <v>0</v>
      </c>
      <c r="AG83" s="25">
        <v>0</v>
      </c>
      <c r="AH83" s="25">
        <v>-737.96001672156808</v>
      </c>
      <c r="AI83" s="79">
        <v>87219857.920000002</v>
      </c>
      <c r="AJ83" s="25">
        <v>-25655152.435210068</v>
      </c>
      <c r="AK83" s="25">
        <v>0</v>
      </c>
      <c r="AL83" s="25">
        <v>0</v>
      </c>
      <c r="AM83" s="25">
        <v>61564705.484789923</v>
      </c>
      <c r="AN83" s="25">
        <v>-737.96001672156808</v>
      </c>
      <c r="AO83" s="25">
        <v>-123061.32002999337</v>
      </c>
      <c r="AP83" s="25">
        <v>0</v>
      </c>
      <c r="AQ83" s="25">
        <v>0</v>
      </c>
      <c r="AR83" s="41">
        <v>-123799.28004671494</v>
      </c>
      <c r="AS83" s="25">
        <v>61564705.484789923</v>
      </c>
      <c r="AT83" s="25">
        <v>-8824096.2612423189</v>
      </c>
      <c r="AU83" s="25">
        <v>0</v>
      </c>
      <c r="AV83" s="25">
        <v>0</v>
      </c>
      <c r="AW83" s="25">
        <v>52740609.223547615</v>
      </c>
      <c r="AX83" s="25">
        <v>-123799.28004671494</v>
      </c>
      <c r="AY83" s="25">
        <v>-231702.22106042888</v>
      </c>
      <c r="AZ83" s="25">
        <v>0</v>
      </c>
      <c r="BA83" s="25">
        <v>0</v>
      </c>
      <c r="BB83" s="25">
        <v>-355501.50110714376</v>
      </c>
      <c r="BC83" s="79">
        <v>52740609.223547615</v>
      </c>
      <c r="BD83" s="25">
        <v>27865503.407795753</v>
      </c>
      <c r="BE83" s="25">
        <v>0</v>
      </c>
      <c r="BF83" s="25">
        <v>0</v>
      </c>
      <c r="BG83" s="25">
        <v>80606112.631343365</v>
      </c>
      <c r="BH83" s="25">
        <v>-355501.50110714376</v>
      </c>
      <c r="BI83" s="25">
        <v>-159050.54572104046</v>
      </c>
      <c r="BJ83" s="25">
        <v>0</v>
      </c>
      <c r="BK83" s="25">
        <v>0</v>
      </c>
      <c r="BL83" s="41">
        <v>-514552.04682818428</v>
      </c>
      <c r="BM83" s="25">
        <v>80606112.631343365</v>
      </c>
      <c r="BN83" s="25">
        <v>-149097566.73630708</v>
      </c>
      <c r="BO83" s="25">
        <v>0</v>
      </c>
      <c r="BP83" s="25">
        <v>0</v>
      </c>
      <c r="BQ83" s="25">
        <v>-68491454.104963735</v>
      </c>
      <c r="BR83" s="25">
        <v>-514552.04682818428</v>
      </c>
      <c r="BS83" s="25">
        <v>-1583014.6275990712</v>
      </c>
      <c r="BT83" s="25">
        <v>0</v>
      </c>
      <c r="BU83" s="25">
        <v>0</v>
      </c>
      <c r="BV83" s="25">
        <v>-2097566.6744272551</v>
      </c>
      <c r="BW83" s="25">
        <v>-46256714.735886469</v>
      </c>
      <c r="BX83" s="25">
        <v>-367071.18252206006</v>
      </c>
      <c r="BY83" s="25">
        <v>-114748168.84085019</v>
      </c>
      <c r="BZ83" s="25">
        <v>-2464637.8569493154</v>
      </c>
      <c r="CA83" s="79">
        <v>0</v>
      </c>
      <c r="CB83" s="25">
        <v>0</v>
      </c>
      <c r="CC83" s="25">
        <v>-114748168.84085019</v>
      </c>
      <c r="CD83" s="41">
        <v>-2464637.8569493154</v>
      </c>
      <c r="CE83" s="79">
        <v>-2740597.8782788245</v>
      </c>
      <c r="CF83" s="25">
        <v>-443565.80946545361</v>
      </c>
      <c r="CG83" s="25">
        <v>-5648801.5446935939</v>
      </c>
      <c r="CH83" s="126">
        <f>SUM(CH51:CH81)</f>
        <v>-162058709.74881697</v>
      </c>
      <c r="CI83" s="93">
        <v>-70589020.5</v>
      </c>
      <c r="CJ83" s="48">
        <v>0.27939099073410034</v>
      </c>
      <c r="CP83" s="90"/>
    </row>
    <row r="84" spans="1:94" s="33" customFormat="1" ht="15" thickBot="1" x14ac:dyDescent="0.25">
      <c r="A84" s="1"/>
      <c r="B84" s="1"/>
      <c r="C84" s="34"/>
      <c r="D84" s="85"/>
      <c r="E84" s="79"/>
      <c r="F84" s="25"/>
      <c r="G84" s="25"/>
      <c r="H84" s="25"/>
      <c r="I84" s="25"/>
      <c r="J84" s="25"/>
      <c r="K84" s="25"/>
      <c r="L84" s="25"/>
      <c r="M84" s="25"/>
      <c r="N84" s="25"/>
      <c r="O84" s="79"/>
      <c r="P84" s="25"/>
      <c r="Q84" s="25"/>
      <c r="R84" s="25"/>
      <c r="S84" s="25"/>
      <c r="T84" s="25"/>
      <c r="U84" s="25"/>
      <c r="V84" s="25"/>
      <c r="W84" s="25"/>
      <c r="X84" s="41"/>
      <c r="Y84" s="25"/>
      <c r="Z84" s="25"/>
      <c r="AA84" s="25"/>
      <c r="AB84" s="25"/>
      <c r="AC84" s="25"/>
      <c r="AD84" s="25"/>
      <c r="AE84" s="25"/>
      <c r="AF84" s="25"/>
      <c r="AG84" s="25"/>
      <c r="AH84" s="25"/>
      <c r="AI84" s="79"/>
      <c r="AJ84" s="25"/>
      <c r="AK84" s="25"/>
      <c r="AL84" s="25"/>
      <c r="AM84" s="25"/>
      <c r="AN84" s="25"/>
      <c r="AO84" s="25"/>
      <c r="AP84" s="25"/>
      <c r="AQ84" s="25"/>
      <c r="AR84" s="41"/>
      <c r="AS84" s="25"/>
      <c r="AT84" s="25"/>
      <c r="AU84" s="25"/>
      <c r="AV84" s="25"/>
      <c r="AW84" s="25"/>
      <c r="AX84" s="25"/>
      <c r="AY84" s="25"/>
      <c r="AZ84" s="25"/>
      <c r="BA84" s="25"/>
      <c r="BB84" s="25"/>
      <c r="BC84" s="79"/>
      <c r="BD84" s="25"/>
      <c r="BE84" s="25"/>
      <c r="BF84" s="25"/>
      <c r="BG84" s="25"/>
      <c r="BH84" s="25"/>
      <c r="BI84" s="25"/>
      <c r="BJ84" s="25"/>
      <c r="BK84" s="25"/>
      <c r="BL84" s="41"/>
      <c r="BM84" s="25"/>
      <c r="BN84" s="25"/>
      <c r="BO84" s="25"/>
      <c r="BP84" s="25"/>
      <c r="BQ84" s="25"/>
      <c r="BR84" s="25"/>
      <c r="BS84" s="25"/>
      <c r="BT84" s="25"/>
      <c r="BU84" s="25"/>
      <c r="BV84" s="25"/>
      <c r="BW84" s="25"/>
      <c r="BX84" s="25"/>
      <c r="BY84" s="25"/>
      <c r="BZ84" s="25"/>
      <c r="CA84" s="79"/>
      <c r="CB84" s="25"/>
      <c r="CC84" s="25"/>
      <c r="CD84" s="41"/>
      <c r="CE84" s="113"/>
      <c r="CF84" s="29"/>
      <c r="CG84" s="86"/>
      <c r="CH84" s="30"/>
      <c r="CI84" s="31"/>
      <c r="CJ84" s="48"/>
      <c r="CP84" s="62"/>
    </row>
    <row r="85" spans="1:94" s="33" customFormat="1" ht="29.25" thickBot="1" x14ac:dyDescent="0.25">
      <c r="A85" s="1">
        <v>47</v>
      </c>
      <c r="B85" s="1"/>
      <c r="C85" s="142" t="s">
        <v>66</v>
      </c>
      <c r="D85" s="35">
        <v>1592</v>
      </c>
      <c r="E85" s="64"/>
      <c r="F85" s="38"/>
      <c r="G85" s="38"/>
      <c r="H85" s="38">
        <v>-2314616.43775318</v>
      </c>
      <c r="I85" s="25">
        <v>-2314616.43775318</v>
      </c>
      <c r="J85" s="38"/>
      <c r="K85" s="138"/>
      <c r="L85" s="38"/>
      <c r="M85" s="38">
        <v>-83852.449999999924</v>
      </c>
      <c r="N85" s="25">
        <v>-83852.449999999924</v>
      </c>
      <c r="O85" s="139">
        <v>-2314616.43775318</v>
      </c>
      <c r="P85" s="140"/>
      <c r="Q85" s="38"/>
      <c r="R85" s="38"/>
      <c r="S85" s="25">
        <v>-2314616.43775318</v>
      </c>
      <c r="T85" s="43">
        <v>-83852.449999999924</v>
      </c>
      <c r="U85" s="141">
        <v>-34020</v>
      </c>
      <c r="V85" s="38"/>
      <c r="W85" s="38"/>
      <c r="X85" s="41">
        <v>-117872.44999999992</v>
      </c>
      <c r="Y85" s="115">
        <v>-2314616.43775318</v>
      </c>
      <c r="Z85" s="38"/>
      <c r="AA85" s="38"/>
      <c r="AB85" s="38"/>
      <c r="AC85" s="25">
        <v>-2314616.43775318</v>
      </c>
      <c r="AD85" s="43">
        <v>-117872.44999999992</v>
      </c>
      <c r="AE85" s="38">
        <v>-34020</v>
      </c>
      <c r="AF85" s="38"/>
      <c r="AG85" s="38"/>
      <c r="AH85" s="25">
        <v>-151892.44999999992</v>
      </c>
      <c r="AI85" s="139">
        <v>-2314616.43775318</v>
      </c>
      <c r="AJ85" s="38"/>
      <c r="AK85" s="38"/>
      <c r="AL85" s="38"/>
      <c r="AM85" s="25">
        <v>-2314616.43775318</v>
      </c>
      <c r="AN85" s="43">
        <v>-151892.44999999992</v>
      </c>
      <c r="AO85" s="38">
        <v>-27603</v>
      </c>
      <c r="AP85" s="38"/>
      <c r="AQ85" s="38"/>
      <c r="AR85" s="41">
        <v>-179495.44999999992</v>
      </c>
      <c r="AS85" s="115">
        <v>-2314616.43775318</v>
      </c>
      <c r="AT85" s="38"/>
      <c r="AU85" s="38">
        <v>-2314616.43775318</v>
      </c>
      <c r="AV85" s="38"/>
      <c r="AW85" s="25">
        <v>0</v>
      </c>
      <c r="AX85" s="43">
        <v>-179495.44999999992</v>
      </c>
      <c r="AY85" s="38">
        <v>-4244</v>
      </c>
      <c r="AZ85" s="38">
        <v>-183739.44999999995</v>
      </c>
      <c r="BA85" s="38"/>
      <c r="BB85" s="25">
        <v>2.9103830456733704E-11</v>
      </c>
      <c r="BC85" s="139">
        <v>0</v>
      </c>
      <c r="BD85" s="38"/>
      <c r="BE85" s="38"/>
      <c r="BF85" s="38"/>
      <c r="BG85" s="25">
        <v>0</v>
      </c>
      <c r="BH85" s="43">
        <v>2.9103830456733704E-11</v>
      </c>
      <c r="BI85" s="38"/>
      <c r="BJ85" s="38"/>
      <c r="BK85" s="38"/>
      <c r="BL85" s="41">
        <v>2.9103830456733704E-11</v>
      </c>
      <c r="BM85" s="43">
        <v>0</v>
      </c>
      <c r="BN85" s="38"/>
      <c r="BO85" s="38"/>
      <c r="BP85" s="38"/>
      <c r="BQ85" s="38">
        <v>0</v>
      </c>
      <c r="BR85" s="38">
        <v>2.9103830456733704E-11</v>
      </c>
      <c r="BS85" s="38"/>
      <c r="BT85" s="38"/>
      <c r="BU85" s="38"/>
      <c r="BV85" s="38">
        <v>2.9103830456733704E-11</v>
      </c>
      <c r="BW85" s="38">
        <v>-8768443</v>
      </c>
      <c r="BX85" s="38">
        <v>-71682.021525000004</v>
      </c>
      <c r="BY85" s="38">
        <v>-8768443</v>
      </c>
      <c r="BZ85" s="38">
        <v>-71682.021524999975</v>
      </c>
      <c r="CA85" s="64"/>
      <c r="CB85" s="38"/>
      <c r="CC85" s="43">
        <v>-8768443</v>
      </c>
      <c r="CD85" s="45">
        <v>-71682.021524999975</v>
      </c>
      <c r="CE85" s="116"/>
      <c r="CF85" s="38"/>
      <c r="CG85" s="46">
        <v>-71682.021524999975</v>
      </c>
      <c r="CH85" s="30">
        <v>-8840125.0215249993</v>
      </c>
      <c r="CI85" s="117"/>
      <c r="CJ85" s="48">
        <v>-2.9103830456733704E-11</v>
      </c>
      <c r="CP85" s="62"/>
    </row>
    <row r="86" spans="1:94" s="33" customFormat="1" ht="29.25" thickBot="1" x14ac:dyDescent="0.25">
      <c r="A86" s="1">
        <v>48</v>
      </c>
      <c r="B86" s="1"/>
      <c r="C86" s="142" t="s">
        <v>67</v>
      </c>
      <c r="D86" s="35">
        <v>1592</v>
      </c>
      <c r="E86" s="64"/>
      <c r="F86" s="38"/>
      <c r="G86" s="38"/>
      <c r="H86" s="38">
        <v>-1100000.01</v>
      </c>
      <c r="I86" s="25">
        <v>-1100000.01</v>
      </c>
      <c r="J86" s="38"/>
      <c r="K86" s="138"/>
      <c r="L86" s="38"/>
      <c r="M86" s="38">
        <v>-34147.839999999997</v>
      </c>
      <c r="N86" s="25">
        <v>-34147.839999999997</v>
      </c>
      <c r="O86" s="139">
        <v>-1100000.01</v>
      </c>
      <c r="P86" s="140"/>
      <c r="Q86" s="38"/>
      <c r="R86" s="38"/>
      <c r="S86" s="25">
        <v>-1100000.01</v>
      </c>
      <c r="T86" s="43">
        <v>-34147.839999999997</v>
      </c>
      <c r="U86" s="141">
        <v>-16169.160000000003</v>
      </c>
      <c r="V86" s="38"/>
      <c r="W86" s="38"/>
      <c r="X86" s="41">
        <v>-50317</v>
      </c>
      <c r="Y86" s="115">
        <v>-1100000.01</v>
      </c>
      <c r="Z86" s="38"/>
      <c r="AA86" s="38"/>
      <c r="AB86" s="38"/>
      <c r="AC86" s="25">
        <v>-1100000.01</v>
      </c>
      <c r="AD86" s="43">
        <v>-50317</v>
      </c>
      <c r="AE86" s="38">
        <v>-16170.000147000004</v>
      </c>
      <c r="AF86" s="38"/>
      <c r="AG86" s="38"/>
      <c r="AH86" s="25">
        <v>-66487.000146999999</v>
      </c>
      <c r="AI86" s="139">
        <v>-1100000.01</v>
      </c>
      <c r="AJ86" s="38"/>
      <c r="AK86" s="38"/>
      <c r="AL86" s="38"/>
      <c r="AM86" s="25">
        <v>-1100000.01</v>
      </c>
      <c r="AN86" s="43">
        <v>-66487.000146999999</v>
      </c>
      <c r="AO86" s="38">
        <v>-13113.62345875</v>
      </c>
      <c r="AP86" s="38"/>
      <c r="AQ86" s="38"/>
      <c r="AR86" s="41">
        <v>-79600.623605750006</v>
      </c>
      <c r="AS86" s="115">
        <v>-1100000.01</v>
      </c>
      <c r="AT86" s="38"/>
      <c r="AU86" s="38">
        <v>-1100000.01</v>
      </c>
      <c r="AV86" s="38"/>
      <c r="AW86" s="25">
        <v>0</v>
      </c>
      <c r="AX86" s="43">
        <v>-79600.623605750006</v>
      </c>
      <c r="AY86" s="38">
        <v>-2016.6666849999999</v>
      </c>
      <c r="AZ86" s="38">
        <v>-81619.460314833297</v>
      </c>
      <c r="BA86" s="38"/>
      <c r="BB86" s="25">
        <v>2.1700240832869895</v>
      </c>
      <c r="BC86" s="139">
        <v>0</v>
      </c>
      <c r="BD86" s="38"/>
      <c r="BE86" s="38"/>
      <c r="BF86" s="38"/>
      <c r="BG86" s="25">
        <v>0</v>
      </c>
      <c r="BH86" s="43">
        <v>2.1700240832869895</v>
      </c>
      <c r="BI86" s="38"/>
      <c r="BJ86" s="38"/>
      <c r="BK86" s="38"/>
      <c r="BL86" s="41">
        <v>2.1700240832869895</v>
      </c>
      <c r="BM86" s="43">
        <v>0</v>
      </c>
      <c r="BN86" s="38"/>
      <c r="BO86" s="38"/>
      <c r="BP86" s="38"/>
      <c r="BQ86" s="38">
        <v>0</v>
      </c>
      <c r="BR86" s="38">
        <v>2.1700240832869895</v>
      </c>
      <c r="BS86" s="38"/>
      <c r="BT86" s="38"/>
      <c r="BU86" s="38"/>
      <c r="BV86" s="38">
        <v>2.1700240832869895</v>
      </c>
      <c r="BW86" s="38"/>
      <c r="BX86" s="38"/>
      <c r="BY86" s="38">
        <v>0</v>
      </c>
      <c r="BZ86" s="38">
        <v>2.1700240832869895</v>
      </c>
      <c r="CA86" s="64"/>
      <c r="CB86" s="38"/>
      <c r="CC86" s="43">
        <v>0</v>
      </c>
      <c r="CD86" s="45">
        <v>2.1700240832869895</v>
      </c>
      <c r="CE86" s="116"/>
      <c r="CF86" s="38"/>
      <c r="CG86" s="46">
        <v>2.1700240832869895</v>
      </c>
      <c r="CH86" s="30">
        <v>2.1700240832869895</v>
      </c>
      <c r="CI86" s="117"/>
      <c r="CJ86" s="48">
        <v>-2.1700240832869895</v>
      </c>
      <c r="CP86" s="62"/>
    </row>
    <row r="87" spans="1:94" s="33" customFormat="1" ht="14.25" x14ac:dyDescent="0.2">
      <c r="A87" s="1"/>
      <c r="B87" s="1"/>
      <c r="C87" s="34"/>
      <c r="D87" s="85"/>
      <c r="E87" s="79"/>
      <c r="F87" s="25"/>
      <c r="G87" s="25"/>
      <c r="H87" s="25"/>
      <c r="I87" s="25"/>
      <c r="J87" s="25"/>
      <c r="K87" s="25"/>
      <c r="L87" s="25"/>
      <c r="M87" s="25"/>
      <c r="N87" s="25"/>
      <c r="O87" s="79"/>
      <c r="P87" s="25"/>
      <c r="Q87" s="25"/>
      <c r="R87" s="25"/>
      <c r="S87" s="25"/>
      <c r="T87" s="25"/>
      <c r="U87" s="25"/>
      <c r="V87" s="25"/>
      <c r="W87" s="25"/>
      <c r="X87" s="41"/>
      <c r="Y87" s="25"/>
      <c r="Z87" s="25"/>
      <c r="AA87" s="25"/>
      <c r="AB87" s="25"/>
      <c r="AC87" s="25"/>
      <c r="AD87" s="25"/>
      <c r="AE87" s="25"/>
      <c r="AF87" s="25"/>
      <c r="AG87" s="25"/>
      <c r="AH87" s="25"/>
      <c r="AI87" s="79"/>
      <c r="AJ87" s="25"/>
      <c r="AK87" s="25"/>
      <c r="AL87" s="25"/>
      <c r="AM87" s="25"/>
      <c r="AN87" s="25"/>
      <c r="AO87" s="25"/>
      <c r="AP87" s="25"/>
      <c r="AQ87" s="25"/>
      <c r="AR87" s="41"/>
      <c r="AS87" s="25"/>
      <c r="AT87" s="25"/>
      <c r="AU87" s="25"/>
      <c r="AV87" s="25"/>
      <c r="AW87" s="25"/>
      <c r="AX87" s="25"/>
      <c r="AY87" s="25"/>
      <c r="AZ87" s="25"/>
      <c r="BA87" s="25"/>
      <c r="BB87" s="25"/>
      <c r="BC87" s="79"/>
      <c r="BD87" s="25"/>
      <c r="BE87" s="25"/>
      <c r="BF87" s="25"/>
      <c r="BG87" s="25"/>
      <c r="BH87" s="25"/>
      <c r="BI87" s="25"/>
      <c r="BJ87" s="25"/>
      <c r="BK87" s="25"/>
      <c r="BL87" s="41"/>
      <c r="BM87" s="25"/>
      <c r="BN87" s="25"/>
      <c r="BO87" s="25"/>
      <c r="BP87" s="25"/>
      <c r="BQ87" s="25"/>
      <c r="BR87" s="25"/>
      <c r="BS87" s="25"/>
      <c r="BT87" s="25"/>
      <c r="BU87" s="25"/>
      <c r="BV87" s="25"/>
      <c r="BW87" s="25"/>
      <c r="BX87" s="25"/>
      <c r="BY87" s="25"/>
      <c r="BZ87" s="25"/>
      <c r="CA87" s="79"/>
      <c r="CB87" s="25"/>
      <c r="CC87" s="25"/>
      <c r="CD87" s="41"/>
      <c r="CE87" s="113"/>
      <c r="CF87" s="29"/>
      <c r="CG87" s="86"/>
      <c r="CH87" s="30"/>
      <c r="CI87" s="31"/>
      <c r="CJ87" s="48"/>
      <c r="CP87" s="62"/>
    </row>
    <row r="88" spans="1:94" s="89" customFormat="1" ht="14.45" hidden="1" customHeight="1" thickBot="1" x14ac:dyDescent="0.3">
      <c r="A88" s="87"/>
      <c r="B88" s="87"/>
      <c r="C88" s="145" t="s">
        <v>68</v>
      </c>
      <c r="D88" s="85"/>
      <c r="E88" s="79">
        <v>0</v>
      </c>
      <c r="F88" s="25">
        <v>61499000</v>
      </c>
      <c r="G88" s="25">
        <v>0</v>
      </c>
      <c r="H88" s="25">
        <v>-3414616.4477531798</v>
      </c>
      <c r="I88" s="25">
        <v>58084383.552246824</v>
      </c>
      <c r="J88" s="25">
        <v>0</v>
      </c>
      <c r="K88" s="25">
        <v>0</v>
      </c>
      <c r="L88" s="25">
        <v>0</v>
      </c>
      <c r="M88" s="25">
        <v>-118000.28999999992</v>
      </c>
      <c r="N88" s="25">
        <v>-118000.28999999992</v>
      </c>
      <c r="O88" s="42">
        <v>58084383.552246824</v>
      </c>
      <c r="P88" s="25">
        <v>-22718000</v>
      </c>
      <c r="Q88" s="25">
        <v>0</v>
      </c>
      <c r="R88" s="25">
        <v>0</v>
      </c>
      <c r="S88" s="25">
        <v>35366383.552246824</v>
      </c>
      <c r="T88" s="25">
        <v>-118000.28999999992</v>
      </c>
      <c r="U88" s="25">
        <v>-50189.16</v>
      </c>
      <c r="V88" s="25">
        <v>0</v>
      </c>
      <c r="W88" s="25">
        <v>0</v>
      </c>
      <c r="X88" s="41">
        <v>-168189.44999999992</v>
      </c>
      <c r="Y88" s="115">
        <v>35366383.552246824</v>
      </c>
      <c r="Z88" s="25">
        <v>98800112.985643178</v>
      </c>
      <c r="AA88" s="25">
        <v>0</v>
      </c>
      <c r="AB88" s="25">
        <v>0</v>
      </c>
      <c r="AC88" s="25">
        <v>134166496.53788999</v>
      </c>
      <c r="AD88" s="25">
        <v>-168189.44999999992</v>
      </c>
      <c r="AE88" s="25">
        <v>2277346.7074681246</v>
      </c>
      <c r="AF88" s="25">
        <v>0</v>
      </c>
      <c r="AG88" s="25">
        <v>0</v>
      </c>
      <c r="AH88" s="25">
        <v>2109157.2574681244</v>
      </c>
      <c r="AI88" s="42">
        <v>134166496.53788999</v>
      </c>
      <c r="AJ88" s="25">
        <v>-52894817.482188508</v>
      </c>
      <c r="AK88" s="25">
        <v>0</v>
      </c>
      <c r="AL88" s="25">
        <v>0</v>
      </c>
      <c r="AM88" s="25">
        <v>81271679.055701479</v>
      </c>
      <c r="AN88" s="25">
        <v>2109157.2574681244</v>
      </c>
      <c r="AO88" s="25">
        <v>500547.85588535841</v>
      </c>
      <c r="AP88" s="25">
        <v>0</v>
      </c>
      <c r="AQ88" s="25">
        <v>0</v>
      </c>
      <c r="AR88" s="41">
        <v>2609705.1133534824</v>
      </c>
      <c r="AS88" s="115">
        <v>81271679.055701479</v>
      </c>
      <c r="AT88" s="25">
        <v>-89240849.680637762</v>
      </c>
      <c r="AU88" s="25">
        <v>-49273661.463513672</v>
      </c>
      <c r="AV88" s="25">
        <v>0</v>
      </c>
      <c r="AW88" s="25">
        <v>41304490.838577405</v>
      </c>
      <c r="AX88" s="25">
        <v>2609705.1133534824</v>
      </c>
      <c r="AY88" s="25">
        <v>-303430.70331519778</v>
      </c>
      <c r="AZ88" s="25">
        <v>553737.02815765201</v>
      </c>
      <c r="BA88" s="25">
        <v>0</v>
      </c>
      <c r="BB88" s="25">
        <v>1752537.3818806328</v>
      </c>
      <c r="BC88" s="42">
        <v>41304490.838577405</v>
      </c>
      <c r="BD88" s="25">
        <v>62446029.026841983</v>
      </c>
      <c r="BE88" s="25">
        <v>23676474.286859483</v>
      </c>
      <c r="BF88" s="25">
        <v>-50366169.329999998</v>
      </c>
      <c r="BG88" s="25">
        <v>29707876.248559907</v>
      </c>
      <c r="BH88" s="25">
        <v>1752537.3818806324</v>
      </c>
      <c r="BI88" s="25">
        <v>-759733.1039184148</v>
      </c>
      <c r="BJ88" s="25">
        <v>2182727.3131299461</v>
      </c>
      <c r="BK88" s="25">
        <v>-1121123.1383982848</v>
      </c>
      <c r="BL88" s="41">
        <v>-2311046.173566014</v>
      </c>
      <c r="BM88" s="25">
        <v>29707876.248559907</v>
      </c>
      <c r="BN88" s="25">
        <v>-181231789.03318101</v>
      </c>
      <c r="BO88" s="25">
        <v>-89120984.723830968</v>
      </c>
      <c r="BP88" s="25">
        <v>0</v>
      </c>
      <c r="BQ88" s="25">
        <v>-62402928.060790136</v>
      </c>
      <c r="BR88" s="25">
        <v>-2311046.173566014</v>
      </c>
      <c r="BS88" s="25">
        <v>-2301765.201644823</v>
      </c>
      <c r="BT88" s="25">
        <v>-1225388</v>
      </c>
      <c r="BU88" s="25">
        <v>0</v>
      </c>
      <c r="BV88" s="25">
        <v>-3387423.375210837</v>
      </c>
      <c r="BW88" s="25">
        <v>-56315017.076694138</v>
      </c>
      <c r="BX88" s="25">
        <v>-1728612.5448547257</v>
      </c>
      <c r="BY88" s="25"/>
      <c r="BZ88" s="25"/>
      <c r="CA88" s="42">
        <v>-4748126.9400000004</v>
      </c>
      <c r="CB88" s="25">
        <v>108829</v>
      </c>
      <c r="CC88" s="25">
        <v>-112679958.85667659</v>
      </c>
      <c r="CD88" s="41">
        <v>-3935005.5792578976</v>
      </c>
      <c r="CE88" s="42">
        <v>-2927489.7199721951</v>
      </c>
      <c r="CF88" s="25">
        <v>-443565.80946545361</v>
      </c>
      <c r="CG88" s="25">
        <v>-7306061.1086955462</v>
      </c>
      <c r="CH88" s="126">
        <v>-179081533.12966549</v>
      </c>
      <c r="CI88" s="93">
        <v>-65790263.969999999</v>
      </c>
      <c r="CJ88" s="48">
        <v>87.466000974178314</v>
      </c>
      <c r="CK88" s="115"/>
      <c r="CP88" s="90"/>
    </row>
    <row r="89" spans="1:94" s="33" customFormat="1" ht="14.25" x14ac:dyDescent="0.2">
      <c r="A89" s="1"/>
      <c r="B89" s="1"/>
      <c r="C89" s="146"/>
      <c r="D89" s="147"/>
      <c r="E89" s="79"/>
      <c r="F89" s="25"/>
      <c r="G89" s="25"/>
      <c r="H89" s="25"/>
      <c r="I89" s="25"/>
      <c r="J89" s="25"/>
      <c r="K89" s="25"/>
      <c r="L89" s="25"/>
      <c r="M89" s="25"/>
      <c r="N89" s="25"/>
      <c r="O89" s="79"/>
      <c r="P89" s="25"/>
      <c r="Q89" s="25"/>
      <c r="R89" s="25"/>
      <c r="S89" s="25"/>
      <c r="T89" s="25"/>
      <c r="U89" s="25"/>
      <c r="V89" s="25"/>
      <c r="W89" s="25"/>
      <c r="X89" s="41"/>
      <c r="Y89" s="25"/>
      <c r="Z89" s="25"/>
      <c r="AA89" s="25"/>
      <c r="AB89" s="25"/>
      <c r="AC89" s="25"/>
      <c r="AD89" s="25"/>
      <c r="AE89" s="25"/>
      <c r="AF89" s="25"/>
      <c r="AG89" s="25"/>
      <c r="AH89" s="25"/>
      <c r="AI89" s="79"/>
      <c r="AJ89" s="25"/>
      <c r="AK89" s="25"/>
      <c r="AL89" s="25"/>
      <c r="AM89" s="25"/>
      <c r="AN89" s="25"/>
      <c r="AO89" s="25"/>
      <c r="AP89" s="25"/>
      <c r="AQ89" s="25"/>
      <c r="AR89" s="41"/>
      <c r="AS89" s="25"/>
      <c r="AT89" s="25"/>
      <c r="AU89" s="25"/>
      <c r="AV89" s="25"/>
      <c r="AW89" s="25"/>
      <c r="AX89" s="25"/>
      <c r="AY89" s="25"/>
      <c r="AZ89" s="25"/>
      <c r="BA89" s="25"/>
      <c r="BB89" s="25"/>
      <c r="BC89" s="79"/>
      <c r="BD89" s="25"/>
      <c r="BE89" s="25"/>
      <c r="BF89" s="25"/>
      <c r="BG89" s="25"/>
      <c r="BH89" s="25"/>
      <c r="BI89" s="25"/>
      <c r="BJ89" s="25"/>
      <c r="BK89" s="25"/>
      <c r="BL89" s="41"/>
      <c r="BM89" s="25"/>
      <c r="BN89" s="25"/>
      <c r="BO89" s="25"/>
      <c r="BP89" s="25"/>
      <c r="BQ89" s="25"/>
      <c r="BR89" s="25"/>
      <c r="BS89" s="25"/>
      <c r="BT89" s="25"/>
      <c r="BU89" s="25"/>
      <c r="BV89" s="25"/>
      <c r="BW89" s="25"/>
      <c r="BX89" s="25"/>
      <c r="BY89" s="25"/>
      <c r="BZ89" s="25"/>
      <c r="CA89" s="79"/>
      <c r="CB89" s="25"/>
      <c r="CC89" s="25"/>
      <c r="CD89" s="41"/>
      <c r="CE89" s="113"/>
      <c r="CF89" s="29"/>
      <c r="CG89" s="86"/>
      <c r="CH89" s="30"/>
      <c r="CI89" s="31"/>
      <c r="CJ89" s="48"/>
      <c r="CP89" s="62"/>
    </row>
    <row r="90" spans="1:94" s="33" customFormat="1" ht="15" thickBot="1" x14ac:dyDescent="0.25">
      <c r="A90" s="1"/>
      <c r="B90" s="1"/>
      <c r="C90" s="146"/>
      <c r="D90" s="147"/>
      <c r="E90" s="79"/>
      <c r="F90" s="25"/>
      <c r="G90" s="25"/>
      <c r="H90" s="25"/>
      <c r="I90" s="25"/>
      <c r="J90" s="25"/>
      <c r="K90" s="25"/>
      <c r="L90" s="25"/>
      <c r="M90" s="25"/>
      <c r="N90" s="25"/>
      <c r="O90" s="79"/>
      <c r="P90" s="25"/>
      <c r="Q90" s="25"/>
      <c r="R90" s="25"/>
      <c r="S90" s="25"/>
      <c r="T90" s="25"/>
      <c r="U90" s="25"/>
      <c r="V90" s="25"/>
      <c r="W90" s="25"/>
      <c r="X90" s="41"/>
      <c r="Y90" s="25"/>
      <c r="Z90" s="25"/>
      <c r="AA90" s="25"/>
      <c r="AB90" s="25"/>
      <c r="AC90" s="25"/>
      <c r="AD90" s="25"/>
      <c r="AE90" s="25"/>
      <c r="AF90" s="25"/>
      <c r="AG90" s="25"/>
      <c r="AH90" s="25"/>
      <c r="AI90" s="79"/>
      <c r="AJ90" s="25"/>
      <c r="AK90" s="25"/>
      <c r="AL90" s="25"/>
      <c r="AM90" s="25"/>
      <c r="AN90" s="25"/>
      <c r="AO90" s="25"/>
      <c r="AP90" s="25"/>
      <c r="AQ90" s="25"/>
      <c r="AR90" s="41"/>
      <c r="AS90" s="25"/>
      <c r="AT90" s="25"/>
      <c r="AU90" s="25"/>
      <c r="AV90" s="25"/>
      <c r="AW90" s="25"/>
      <c r="AX90" s="25"/>
      <c r="AY90" s="25"/>
      <c r="AZ90" s="25"/>
      <c r="BA90" s="25"/>
      <c r="BB90" s="25"/>
      <c r="BC90" s="79"/>
      <c r="BD90" s="25"/>
      <c r="BE90" s="25"/>
      <c r="BF90" s="25"/>
      <c r="BG90" s="25"/>
      <c r="BH90" s="25"/>
      <c r="BI90" s="25"/>
      <c r="BJ90" s="25"/>
      <c r="BK90" s="25"/>
      <c r="BL90" s="41"/>
      <c r="BM90" s="25"/>
      <c r="BN90" s="25"/>
      <c r="BO90" s="25"/>
      <c r="BP90" s="25"/>
      <c r="BQ90" s="25"/>
      <c r="BR90" s="25"/>
      <c r="BS90" s="25"/>
      <c r="BT90" s="25"/>
      <c r="BU90" s="25"/>
      <c r="BV90" s="25"/>
      <c r="BW90" s="25"/>
      <c r="BX90" s="25"/>
      <c r="BY90" s="25"/>
      <c r="BZ90" s="25"/>
      <c r="CA90" s="79"/>
      <c r="CB90" s="25"/>
      <c r="CC90" s="25"/>
      <c r="CD90" s="41"/>
      <c r="CE90" s="113"/>
      <c r="CF90" s="29"/>
      <c r="CG90" s="86"/>
      <c r="CH90" s="30"/>
      <c r="CI90" s="31"/>
      <c r="CJ90" s="48"/>
      <c r="CP90" s="62"/>
    </row>
    <row r="91" spans="1:94" s="33" customFormat="1" ht="18" thickBot="1" x14ac:dyDescent="0.3">
      <c r="A91" s="1">
        <v>49</v>
      </c>
      <c r="B91" s="1"/>
      <c r="C91" s="148" t="s">
        <v>69</v>
      </c>
      <c r="D91" s="149">
        <v>1568</v>
      </c>
      <c r="E91" s="144"/>
      <c r="F91" s="52"/>
      <c r="G91" s="52"/>
      <c r="H91" s="52"/>
      <c r="I91" s="25">
        <v>0</v>
      </c>
      <c r="J91" s="143"/>
      <c r="K91" s="52"/>
      <c r="L91" s="52"/>
      <c r="M91" s="52"/>
      <c r="N91" s="25">
        <v>0</v>
      </c>
      <c r="O91" s="42">
        <v>0</v>
      </c>
      <c r="P91" s="150"/>
      <c r="Q91" s="150"/>
      <c r="R91" s="150"/>
      <c r="S91" s="25">
        <v>0</v>
      </c>
      <c r="T91" s="43">
        <v>0</v>
      </c>
      <c r="U91" s="150"/>
      <c r="V91" s="150"/>
      <c r="W91" s="150"/>
      <c r="X91" s="41">
        <v>0</v>
      </c>
      <c r="Y91" s="115">
        <v>0</v>
      </c>
      <c r="Z91" s="150"/>
      <c r="AA91" s="150"/>
      <c r="AB91" s="150"/>
      <c r="AC91" s="25">
        <v>0</v>
      </c>
      <c r="AD91" s="25">
        <v>0</v>
      </c>
      <c r="AE91" s="150"/>
      <c r="AF91" s="150"/>
      <c r="AG91" s="38"/>
      <c r="AH91" s="25">
        <v>0</v>
      </c>
      <c r="AI91" s="42">
        <v>0</v>
      </c>
      <c r="AJ91" s="150">
        <v>9112988.2939759269</v>
      </c>
      <c r="AK91" s="150"/>
      <c r="AL91" s="150"/>
      <c r="AM91" s="25">
        <v>9112988.2939759269</v>
      </c>
      <c r="AN91" s="25">
        <v>0</v>
      </c>
      <c r="AO91" s="150">
        <v>216135.13344407774</v>
      </c>
      <c r="AP91" s="150"/>
      <c r="AQ91" s="38"/>
      <c r="AR91" s="41">
        <v>216135.13344407774</v>
      </c>
      <c r="AS91" s="115">
        <v>9112988.2939759269</v>
      </c>
      <c r="AT91" s="150">
        <v>4319626.6720058769</v>
      </c>
      <c r="AU91" s="150">
        <v>3452615.16252793</v>
      </c>
      <c r="AV91" s="150">
        <v>1278369</v>
      </c>
      <c r="AW91" s="25">
        <v>11258368.803453874</v>
      </c>
      <c r="AX91" s="25">
        <v>216135.13344407774</v>
      </c>
      <c r="AY91" s="150">
        <v>109611.58577423461</v>
      </c>
      <c r="AZ91" s="150">
        <v>131074</v>
      </c>
      <c r="BA91" s="38"/>
      <c r="BB91" s="25">
        <v>194672.71921831236</v>
      </c>
      <c r="BC91" s="42">
        <v>11258368.803453874</v>
      </c>
      <c r="BD91" s="38">
        <v>9612739.1993909609</v>
      </c>
      <c r="BE91" s="150">
        <v>4810834</v>
      </c>
      <c r="BF91" s="150"/>
      <c r="BG91" s="25">
        <v>16060274.002844833</v>
      </c>
      <c r="BH91" s="25">
        <v>194672.71921831236</v>
      </c>
      <c r="BI91" s="150">
        <v>156370.452588307</v>
      </c>
      <c r="BJ91" s="150">
        <v>139236</v>
      </c>
      <c r="BK91" s="150"/>
      <c r="BL91" s="41">
        <v>211807.17180661939</v>
      </c>
      <c r="BM91" s="25">
        <v>16060274.002844833</v>
      </c>
      <c r="BN91" s="150">
        <v>18290140.792532466</v>
      </c>
      <c r="BO91" s="150">
        <v>6447545</v>
      </c>
      <c r="BP91" s="150"/>
      <c r="BQ91" s="150">
        <v>27902869.795377299</v>
      </c>
      <c r="BR91" s="150">
        <v>211807.17180661939</v>
      </c>
      <c r="BS91" s="150">
        <v>410304.26019756577</v>
      </c>
      <c r="BT91" s="150">
        <v>121812</v>
      </c>
      <c r="BU91" s="150"/>
      <c r="BV91" s="150">
        <v>500299.43200418516</v>
      </c>
      <c r="BW91" s="150"/>
      <c r="BX91" s="150"/>
      <c r="BY91" s="150">
        <v>27902869.795377299</v>
      </c>
      <c r="BZ91" s="150">
        <v>500299.43200418516</v>
      </c>
      <c r="CA91" s="151">
        <v>12048215</v>
      </c>
      <c r="CB91" s="150">
        <v>295181</v>
      </c>
      <c r="CC91" s="43">
        <v>15854654.795377299</v>
      </c>
      <c r="CD91" s="45">
        <v>205118.43200418516</v>
      </c>
      <c r="CE91" s="116"/>
      <c r="CF91" s="150"/>
      <c r="CG91" s="46">
        <v>205118.43200418516</v>
      </c>
      <c r="CH91" s="30"/>
      <c r="CI91" s="81">
        <v>28403168.899999999</v>
      </c>
      <c r="CJ91" s="48">
        <v>-0.32738148421049118</v>
      </c>
      <c r="CP91" s="62"/>
    </row>
    <row r="92" spans="1:94" s="33" customFormat="1" ht="15" x14ac:dyDescent="0.25">
      <c r="A92" s="1"/>
      <c r="B92" s="1"/>
      <c r="C92" s="148"/>
      <c r="D92" s="149"/>
      <c r="E92" s="79"/>
      <c r="F92" s="25"/>
      <c r="G92" s="25"/>
      <c r="H92" s="25"/>
      <c r="I92" s="25"/>
      <c r="J92" s="25"/>
      <c r="K92" s="25"/>
      <c r="L92" s="25"/>
      <c r="M92" s="25"/>
      <c r="N92" s="25"/>
      <c r="O92" s="79"/>
      <c r="P92" s="25"/>
      <c r="Q92" s="25"/>
      <c r="R92" s="25"/>
      <c r="S92" s="25"/>
      <c r="T92" s="25"/>
      <c r="U92" s="25"/>
      <c r="V92" s="25"/>
      <c r="W92" s="25"/>
      <c r="X92" s="41"/>
      <c r="Y92" s="25"/>
      <c r="Z92" s="25"/>
      <c r="AA92" s="25"/>
      <c r="AB92" s="25"/>
      <c r="AC92" s="25"/>
      <c r="AD92" s="25"/>
      <c r="AE92" s="25"/>
      <c r="AF92" s="25"/>
      <c r="AG92" s="25"/>
      <c r="AH92" s="25"/>
      <c r="AI92" s="79"/>
      <c r="AJ92" s="25"/>
      <c r="AK92" s="25"/>
      <c r="AL92" s="25"/>
      <c r="AM92" s="25"/>
      <c r="AN92" s="25"/>
      <c r="AO92" s="25"/>
      <c r="AP92" s="25"/>
      <c r="AQ92" s="25"/>
      <c r="AR92" s="41"/>
      <c r="AS92" s="25"/>
      <c r="AT92" s="25"/>
      <c r="AU92" s="25"/>
      <c r="AV92" s="25"/>
      <c r="AW92" s="25"/>
      <c r="AX92" s="25"/>
      <c r="AY92" s="25"/>
      <c r="AZ92" s="25"/>
      <c r="BA92" s="25"/>
      <c r="BB92" s="25"/>
      <c r="BC92" s="79"/>
      <c r="BD92" s="25"/>
      <c r="BE92" s="25"/>
      <c r="BF92" s="25"/>
      <c r="BG92" s="25"/>
      <c r="BH92" s="25"/>
      <c r="BI92" s="25"/>
      <c r="BJ92" s="25"/>
      <c r="BK92" s="25"/>
      <c r="BL92" s="41"/>
      <c r="BM92" s="25"/>
      <c r="BN92" s="25"/>
      <c r="BO92" s="25"/>
      <c r="BP92" s="25"/>
      <c r="BQ92" s="25"/>
      <c r="BR92" s="25"/>
      <c r="BS92" s="25"/>
      <c r="BT92" s="25"/>
      <c r="BU92" s="25"/>
      <c r="BV92" s="25"/>
      <c r="BW92" s="25"/>
      <c r="BX92" s="25"/>
      <c r="BY92" s="25"/>
      <c r="BZ92" s="25"/>
      <c r="CA92" s="79"/>
      <c r="CB92" s="25"/>
      <c r="CC92" s="25"/>
      <c r="CD92" s="41"/>
      <c r="CE92" s="113"/>
      <c r="CF92" s="29"/>
      <c r="CG92" s="86"/>
      <c r="CH92" s="30"/>
      <c r="CI92" s="31"/>
      <c r="CJ92" s="48"/>
      <c r="CP92" s="62"/>
    </row>
    <row r="93" spans="1:94" s="33" customFormat="1" ht="15" x14ac:dyDescent="0.25">
      <c r="A93" s="1"/>
      <c r="B93" s="1"/>
      <c r="C93" s="148"/>
      <c r="D93" s="149"/>
      <c r="E93" s="79"/>
      <c r="F93" s="25"/>
      <c r="G93" s="25"/>
      <c r="H93" s="25"/>
      <c r="I93" s="25"/>
      <c r="J93" s="25"/>
      <c r="K93" s="25"/>
      <c r="L93" s="25"/>
      <c r="M93" s="25"/>
      <c r="N93" s="25"/>
      <c r="O93" s="79"/>
      <c r="P93" s="25"/>
      <c r="Q93" s="25"/>
      <c r="R93" s="25"/>
      <c r="S93" s="25"/>
      <c r="T93" s="25"/>
      <c r="U93" s="25"/>
      <c r="V93" s="25"/>
      <c r="W93" s="25"/>
      <c r="X93" s="41"/>
      <c r="Y93" s="25"/>
      <c r="Z93" s="25"/>
      <c r="AA93" s="25"/>
      <c r="AB93" s="25"/>
      <c r="AC93" s="25"/>
      <c r="AD93" s="25"/>
      <c r="AE93" s="25"/>
      <c r="AF93" s="25"/>
      <c r="AG93" s="25"/>
      <c r="AH93" s="25"/>
      <c r="AI93" s="79"/>
      <c r="AJ93" s="25"/>
      <c r="AK93" s="25"/>
      <c r="AL93" s="25"/>
      <c r="AM93" s="25"/>
      <c r="AN93" s="25"/>
      <c r="AO93" s="25"/>
      <c r="AP93" s="25"/>
      <c r="AQ93" s="25"/>
      <c r="AR93" s="41"/>
      <c r="AS93" s="25"/>
      <c r="AT93" s="25"/>
      <c r="AU93" s="25"/>
      <c r="AV93" s="25"/>
      <c r="AW93" s="25"/>
      <c r="AX93" s="25"/>
      <c r="AY93" s="25"/>
      <c r="AZ93" s="25"/>
      <c r="BA93" s="25"/>
      <c r="BB93" s="25"/>
      <c r="BC93" s="79"/>
      <c r="BD93" s="25"/>
      <c r="BE93" s="25"/>
      <c r="BF93" s="25"/>
      <c r="BG93" s="25"/>
      <c r="BH93" s="25"/>
      <c r="BI93" s="25"/>
      <c r="BJ93" s="25"/>
      <c r="BK93" s="25"/>
      <c r="BL93" s="41"/>
      <c r="BM93" s="25"/>
      <c r="BN93" s="25"/>
      <c r="BO93" s="25"/>
      <c r="BP93" s="25"/>
      <c r="BQ93" s="25"/>
      <c r="BR93" s="25"/>
      <c r="BS93" s="25"/>
      <c r="BT93" s="25"/>
      <c r="BU93" s="25"/>
      <c r="BV93" s="25"/>
      <c r="BW93" s="25"/>
      <c r="BX93" s="25"/>
      <c r="BY93" s="25"/>
      <c r="BZ93" s="25"/>
      <c r="CA93" s="79"/>
      <c r="CB93" s="25"/>
      <c r="CC93" s="25"/>
      <c r="CD93" s="41"/>
      <c r="CE93" s="113"/>
      <c r="CF93" s="29"/>
      <c r="CG93" s="86"/>
      <c r="CH93" s="30"/>
      <c r="CI93" s="31"/>
      <c r="CJ93" s="48"/>
      <c r="CP93" s="62"/>
    </row>
    <row r="94" spans="1:94" s="89" customFormat="1" ht="15" x14ac:dyDescent="0.25">
      <c r="A94" s="87"/>
      <c r="B94" s="87"/>
      <c r="C94" s="152" t="s">
        <v>70</v>
      </c>
      <c r="D94" s="147"/>
      <c r="E94" s="79">
        <v>0</v>
      </c>
      <c r="F94" s="25">
        <v>61499000</v>
      </c>
      <c r="G94" s="25">
        <v>0</v>
      </c>
      <c r="H94" s="25">
        <v>-3414616.4477531798</v>
      </c>
      <c r="I94" s="25">
        <v>58084383.552246824</v>
      </c>
      <c r="J94" s="25">
        <v>0</v>
      </c>
      <c r="K94" s="25">
        <v>0</v>
      </c>
      <c r="L94" s="25">
        <v>0</v>
      </c>
      <c r="M94" s="25">
        <v>-118000.28999999992</v>
      </c>
      <c r="N94" s="25">
        <v>-118000.28999999992</v>
      </c>
      <c r="O94" s="79">
        <v>58084383.552246824</v>
      </c>
      <c r="P94" s="25">
        <v>-22718000</v>
      </c>
      <c r="Q94" s="25">
        <v>0</v>
      </c>
      <c r="R94" s="25">
        <v>0</v>
      </c>
      <c r="S94" s="25">
        <v>35366383.552246824</v>
      </c>
      <c r="T94" s="25">
        <v>-118000.28999999992</v>
      </c>
      <c r="U94" s="25">
        <v>-50189.16</v>
      </c>
      <c r="V94" s="25">
        <v>0</v>
      </c>
      <c r="W94" s="25">
        <v>0</v>
      </c>
      <c r="X94" s="41">
        <v>-168189.44999999992</v>
      </c>
      <c r="Y94" s="25">
        <v>35366383.552246824</v>
      </c>
      <c r="Z94" s="25">
        <v>48438857.920000002</v>
      </c>
      <c r="AA94" s="25">
        <v>0</v>
      </c>
      <c r="AB94" s="25">
        <v>0</v>
      </c>
      <c r="AC94" s="25">
        <v>83805241.472246811</v>
      </c>
      <c r="AD94" s="25">
        <v>-168189.44999999992</v>
      </c>
      <c r="AE94" s="25">
        <v>-50927.960163721575</v>
      </c>
      <c r="AF94" s="25">
        <v>0</v>
      </c>
      <c r="AG94" s="25">
        <v>0</v>
      </c>
      <c r="AH94" s="25">
        <v>-219117.41016372148</v>
      </c>
      <c r="AI94" s="79">
        <v>83805241.472246811</v>
      </c>
      <c r="AJ94" s="25">
        <v>-16542164.141234141</v>
      </c>
      <c r="AK94" s="25">
        <v>0</v>
      </c>
      <c r="AL94" s="25">
        <v>0</v>
      </c>
      <c r="AM94" s="25">
        <v>67263077.331012666</v>
      </c>
      <c r="AN94" s="25">
        <v>-219117.41016372148</v>
      </c>
      <c r="AO94" s="25">
        <v>52357.189955334383</v>
      </c>
      <c r="AP94" s="25">
        <v>0</v>
      </c>
      <c r="AQ94" s="25">
        <v>0</v>
      </c>
      <c r="AR94" s="41">
        <v>-166760.22020838718</v>
      </c>
      <c r="AS94" s="25">
        <v>67263077.331012666</v>
      </c>
      <c r="AT94" s="25">
        <v>-4504469.589236442</v>
      </c>
      <c r="AU94" s="25">
        <v>37998.714774750173</v>
      </c>
      <c r="AV94" s="25">
        <v>1278369</v>
      </c>
      <c r="AW94" s="25">
        <v>63998978.027001485</v>
      </c>
      <c r="AX94" s="25">
        <v>-166760.22020838718</v>
      </c>
      <c r="AY94" s="25">
        <v>-128351.30197119428</v>
      </c>
      <c r="AZ94" s="25">
        <v>-134284.91031483328</v>
      </c>
      <c r="BA94" s="25">
        <v>0</v>
      </c>
      <c r="BB94" s="25">
        <v>-160826.61186474806</v>
      </c>
      <c r="BC94" s="79">
        <v>63998978.027001485</v>
      </c>
      <c r="BD94" s="25">
        <v>37478242.607186712</v>
      </c>
      <c r="BE94" s="25">
        <v>4810834</v>
      </c>
      <c r="BF94" s="25">
        <v>0</v>
      </c>
      <c r="BG94" s="25">
        <v>96666386.634188205</v>
      </c>
      <c r="BH94" s="25">
        <v>-160826.61186474806</v>
      </c>
      <c r="BI94" s="25">
        <v>-2680.0931327334547</v>
      </c>
      <c r="BJ94" s="25">
        <v>139236</v>
      </c>
      <c r="BK94" s="25">
        <v>0</v>
      </c>
      <c r="BL94" s="41">
        <v>-302742.7049974816</v>
      </c>
      <c r="BM94" s="25">
        <v>96666386.634188205</v>
      </c>
      <c r="BN94" s="25">
        <v>-130807425.94377461</v>
      </c>
      <c r="BO94" s="25">
        <v>6447545</v>
      </c>
      <c r="BP94" s="25">
        <v>0</v>
      </c>
      <c r="BQ94" s="25">
        <v>-40588584.309586436</v>
      </c>
      <c r="BR94" s="25">
        <v>-302742.7049974816</v>
      </c>
      <c r="BS94" s="25">
        <v>-1172710.3674015054</v>
      </c>
      <c r="BT94" s="25">
        <v>121812</v>
      </c>
      <c r="BU94" s="25">
        <v>0</v>
      </c>
      <c r="BV94" s="25">
        <v>-1597265.0723989864</v>
      </c>
      <c r="BW94" s="25">
        <v>-55025157.735886469</v>
      </c>
      <c r="BX94" s="25">
        <v>-438753.20404706005</v>
      </c>
      <c r="BY94" s="25">
        <v>-95613742.04547289</v>
      </c>
      <c r="BZ94" s="25">
        <v>-2036018.2764460465</v>
      </c>
      <c r="CA94" s="79">
        <v>12048215</v>
      </c>
      <c r="CB94" s="25">
        <v>295181</v>
      </c>
      <c r="CC94" s="25">
        <v>-107661957.04547289</v>
      </c>
      <c r="CD94" s="41">
        <v>-2331199.2764460463</v>
      </c>
      <c r="CE94" s="79">
        <v>-2740597.8782788245</v>
      </c>
      <c r="CF94" s="25">
        <v>-443565.80946545361</v>
      </c>
      <c r="CG94" s="25">
        <v>-5515362.9641903257</v>
      </c>
      <c r="CH94" s="41">
        <f>SUM(CH83,CH85,CH86)</f>
        <v>-170898832.60031787</v>
      </c>
      <c r="CI94" s="93">
        <v>-42185851.600000001</v>
      </c>
      <c r="CJ94" s="41">
        <v>-2.2180145767924841</v>
      </c>
      <c r="CP94" s="90"/>
    </row>
    <row r="95" spans="1:94" s="33" customFormat="1" ht="15" thickBot="1" x14ac:dyDescent="0.25">
      <c r="A95" s="1"/>
      <c r="B95" s="1"/>
      <c r="C95" s="146"/>
      <c r="D95" s="147"/>
      <c r="E95" s="79"/>
      <c r="F95" s="25"/>
      <c r="G95" s="25"/>
      <c r="H95" s="25"/>
      <c r="I95" s="25"/>
      <c r="J95" s="25"/>
      <c r="K95" s="25"/>
      <c r="L95" s="25"/>
      <c r="M95" s="25"/>
      <c r="N95" s="25"/>
      <c r="O95" s="79"/>
      <c r="P95" s="25"/>
      <c r="Q95" s="25"/>
      <c r="R95" s="25"/>
      <c r="S95" s="25"/>
      <c r="T95" s="25"/>
      <c r="U95" s="25"/>
      <c r="V95" s="25"/>
      <c r="W95" s="25"/>
      <c r="X95" s="41"/>
      <c r="Y95" s="25"/>
      <c r="Z95" s="25"/>
      <c r="AA95" s="25"/>
      <c r="AB95" s="25"/>
      <c r="AC95" s="25"/>
      <c r="AD95" s="25"/>
      <c r="AE95" s="25"/>
      <c r="AF95" s="25"/>
      <c r="AG95" s="25"/>
      <c r="AH95" s="25"/>
      <c r="AI95" s="79"/>
      <c r="AJ95" s="25"/>
      <c r="AK95" s="25"/>
      <c r="AL95" s="25"/>
      <c r="AM95" s="25"/>
      <c r="AN95" s="25"/>
      <c r="AO95" s="25"/>
      <c r="AP95" s="25"/>
      <c r="AQ95" s="25"/>
      <c r="AR95" s="41"/>
      <c r="AS95" s="25"/>
      <c r="AT95" s="25"/>
      <c r="AU95" s="25"/>
      <c r="AV95" s="25"/>
      <c r="AW95" s="25"/>
      <c r="AX95" s="25"/>
      <c r="AY95" s="25"/>
      <c r="AZ95" s="25"/>
      <c r="BA95" s="25"/>
      <c r="BB95" s="25"/>
      <c r="BC95" s="79"/>
      <c r="BD95" s="25"/>
      <c r="BE95" s="25"/>
      <c r="BF95" s="25"/>
      <c r="BG95" s="25"/>
      <c r="BH95" s="25"/>
      <c r="BI95" s="25"/>
      <c r="BJ95" s="25"/>
      <c r="BK95" s="25"/>
      <c r="BL95" s="41"/>
      <c r="BM95" s="25"/>
      <c r="BN95" s="25"/>
      <c r="BO95" s="25"/>
      <c r="BP95" s="25"/>
      <c r="BQ95" s="25"/>
      <c r="BR95" s="25"/>
      <c r="BS95" s="25"/>
      <c r="BT95" s="25"/>
      <c r="BU95" s="25"/>
      <c r="BV95" s="25"/>
      <c r="BW95" s="25"/>
      <c r="BX95" s="25"/>
      <c r="BY95" s="25"/>
      <c r="BZ95" s="25"/>
      <c r="CA95" s="79"/>
      <c r="CB95" s="25"/>
      <c r="CC95" s="25"/>
      <c r="CD95" s="41"/>
      <c r="CE95" s="113"/>
      <c r="CF95" s="29"/>
      <c r="CG95" s="86"/>
      <c r="CH95" s="30"/>
      <c r="CI95" s="31"/>
      <c r="CJ95" s="48"/>
      <c r="CP95" s="62"/>
    </row>
    <row r="96" spans="1:94" s="33" customFormat="1" ht="17.25" thickBot="1" x14ac:dyDescent="0.25">
      <c r="A96" s="1">
        <v>50</v>
      </c>
      <c r="B96" s="1"/>
      <c r="C96" s="34" t="s">
        <v>71</v>
      </c>
      <c r="D96" s="35">
        <v>1531</v>
      </c>
      <c r="E96" s="64"/>
      <c r="F96" s="38"/>
      <c r="G96" s="38"/>
      <c r="H96" s="38"/>
      <c r="I96" s="25">
        <v>0</v>
      </c>
      <c r="J96" s="38"/>
      <c r="K96" s="138"/>
      <c r="L96" s="38"/>
      <c r="M96" s="38"/>
      <c r="N96" s="25">
        <v>0</v>
      </c>
      <c r="O96" s="139">
        <v>0</v>
      </c>
      <c r="P96" s="140"/>
      <c r="Q96" s="38"/>
      <c r="R96" s="38"/>
      <c r="S96" s="25">
        <v>0</v>
      </c>
      <c r="T96" s="43">
        <v>0</v>
      </c>
      <c r="U96" s="141"/>
      <c r="V96" s="38"/>
      <c r="W96" s="38"/>
      <c r="X96" s="41">
        <v>0</v>
      </c>
      <c r="Y96" s="115">
        <v>0</v>
      </c>
      <c r="Z96" s="38"/>
      <c r="AA96" s="38"/>
      <c r="AB96" s="38"/>
      <c r="AC96" s="25">
        <v>0</v>
      </c>
      <c r="AD96" s="43">
        <v>0</v>
      </c>
      <c r="AE96" s="38"/>
      <c r="AF96" s="38"/>
      <c r="AG96" s="38"/>
      <c r="AH96" s="25">
        <v>0</v>
      </c>
      <c r="AI96" s="139">
        <v>0</v>
      </c>
      <c r="AJ96" s="38"/>
      <c r="AK96" s="38"/>
      <c r="AL96" s="38"/>
      <c r="AM96" s="25">
        <v>0</v>
      </c>
      <c r="AN96" s="43">
        <v>0</v>
      </c>
      <c r="AO96" s="38"/>
      <c r="AP96" s="38"/>
      <c r="AQ96" s="38"/>
      <c r="AR96" s="41">
        <v>0</v>
      </c>
      <c r="AS96" s="115">
        <v>0</v>
      </c>
      <c r="AT96" s="38"/>
      <c r="AU96" s="38"/>
      <c r="AV96" s="38"/>
      <c r="AW96" s="25">
        <v>0</v>
      </c>
      <c r="AX96" s="43">
        <v>0</v>
      </c>
      <c r="AY96" s="38"/>
      <c r="AZ96" s="38"/>
      <c r="BA96" s="38"/>
      <c r="BB96" s="25">
        <v>0</v>
      </c>
      <c r="BC96" s="139">
        <v>0</v>
      </c>
      <c r="BD96" s="38"/>
      <c r="BE96" s="38"/>
      <c r="BF96" s="38"/>
      <c r="BG96" s="25">
        <v>0</v>
      </c>
      <c r="BH96" s="43">
        <v>0</v>
      </c>
      <c r="BI96" s="38"/>
      <c r="BJ96" s="38"/>
      <c r="BK96" s="38"/>
      <c r="BL96" s="41">
        <v>0</v>
      </c>
      <c r="BM96" s="43">
        <v>0</v>
      </c>
      <c r="BN96" s="38"/>
      <c r="BO96" s="38"/>
      <c r="BP96" s="38"/>
      <c r="BQ96" s="38">
        <v>0</v>
      </c>
      <c r="BR96" s="38">
        <v>0</v>
      </c>
      <c r="BS96" s="38"/>
      <c r="BT96" s="38"/>
      <c r="BU96" s="38"/>
      <c r="BV96" s="38">
        <v>0</v>
      </c>
      <c r="BW96" s="38"/>
      <c r="BX96" s="38"/>
      <c r="BY96" s="38">
        <v>0</v>
      </c>
      <c r="BZ96" s="38">
        <v>0</v>
      </c>
      <c r="CA96" s="64"/>
      <c r="CB96" s="38"/>
      <c r="CC96" s="43">
        <v>0</v>
      </c>
      <c r="CD96" s="45">
        <v>0</v>
      </c>
      <c r="CE96" s="116"/>
      <c r="CF96" s="38"/>
      <c r="CG96" s="46">
        <v>0</v>
      </c>
      <c r="CH96" s="30">
        <v>0</v>
      </c>
      <c r="CI96" s="117"/>
      <c r="CJ96" s="48">
        <v>0</v>
      </c>
      <c r="CP96" s="62"/>
    </row>
    <row r="97" spans="1:94" s="33" customFormat="1" ht="17.25" thickBot="1" x14ac:dyDescent="0.25">
      <c r="A97" s="1">
        <v>51</v>
      </c>
      <c r="B97" s="1"/>
      <c r="C97" s="34" t="s">
        <v>72</v>
      </c>
      <c r="D97" s="35">
        <v>1532</v>
      </c>
      <c r="E97" s="64"/>
      <c r="F97" s="38"/>
      <c r="G97" s="38"/>
      <c r="H97" s="38"/>
      <c r="I97" s="25">
        <v>0</v>
      </c>
      <c r="J97" s="38"/>
      <c r="K97" s="138"/>
      <c r="L97" s="38"/>
      <c r="M97" s="38"/>
      <c r="N97" s="25">
        <v>0</v>
      </c>
      <c r="O97" s="139">
        <v>0</v>
      </c>
      <c r="P97" s="140"/>
      <c r="Q97" s="38"/>
      <c r="R97" s="38"/>
      <c r="S97" s="25">
        <v>0</v>
      </c>
      <c r="T97" s="43">
        <v>0</v>
      </c>
      <c r="U97" s="141"/>
      <c r="V97" s="38"/>
      <c r="W97" s="38"/>
      <c r="X97" s="41">
        <v>0</v>
      </c>
      <c r="Y97" s="115">
        <v>0</v>
      </c>
      <c r="Z97" s="38"/>
      <c r="AA97" s="38"/>
      <c r="AB97" s="38"/>
      <c r="AC97" s="25">
        <v>0</v>
      </c>
      <c r="AD97" s="43">
        <v>0</v>
      </c>
      <c r="AE97" s="38"/>
      <c r="AF97" s="38"/>
      <c r="AG97" s="38"/>
      <c r="AH97" s="25">
        <v>0</v>
      </c>
      <c r="AI97" s="139">
        <v>0</v>
      </c>
      <c r="AJ97" s="38"/>
      <c r="AK97" s="38"/>
      <c r="AL97" s="38"/>
      <c r="AM97" s="25">
        <v>0</v>
      </c>
      <c r="AN97" s="43">
        <v>0</v>
      </c>
      <c r="AO97" s="38"/>
      <c r="AP97" s="38"/>
      <c r="AQ97" s="38"/>
      <c r="AR97" s="41">
        <v>0</v>
      </c>
      <c r="AS97" s="115">
        <v>0</v>
      </c>
      <c r="AT97" s="38"/>
      <c r="AU97" s="38"/>
      <c r="AV97" s="38"/>
      <c r="AW97" s="25">
        <v>0</v>
      </c>
      <c r="AX97" s="43">
        <v>0</v>
      </c>
      <c r="AY97" s="38"/>
      <c r="AZ97" s="38"/>
      <c r="BA97" s="38"/>
      <c r="BB97" s="25">
        <v>0</v>
      </c>
      <c r="BC97" s="139">
        <v>0</v>
      </c>
      <c r="BD97" s="38"/>
      <c r="BE97" s="38"/>
      <c r="BF97" s="38"/>
      <c r="BG97" s="25">
        <v>0</v>
      </c>
      <c r="BH97" s="43">
        <v>0</v>
      </c>
      <c r="BI97" s="38"/>
      <c r="BJ97" s="38"/>
      <c r="BK97" s="38"/>
      <c r="BL97" s="41">
        <v>0</v>
      </c>
      <c r="BM97" s="43">
        <v>0</v>
      </c>
      <c r="BN97" s="38"/>
      <c r="BO97" s="38"/>
      <c r="BP97" s="38"/>
      <c r="BQ97" s="38">
        <v>0</v>
      </c>
      <c r="BR97" s="38">
        <v>0</v>
      </c>
      <c r="BS97" s="38"/>
      <c r="BT97" s="38"/>
      <c r="BU97" s="38"/>
      <c r="BV97" s="38">
        <v>0</v>
      </c>
      <c r="BW97" s="38"/>
      <c r="BX97" s="38"/>
      <c r="BY97" s="38">
        <v>0</v>
      </c>
      <c r="BZ97" s="38">
        <v>0</v>
      </c>
      <c r="CA97" s="64"/>
      <c r="CB97" s="38"/>
      <c r="CC97" s="43">
        <v>0</v>
      </c>
      <c r="CD97" s="45">
        <v>0</v>
      </c>
      <c r="CE97" s="116"/>
      <c r="CF97" s="38"/>
      <c r="CG97" s="46">
        <v>0</v>
      </c>
      <c r="CH97" s="30">
        <v>0</v>
      </c>
      <c r="CI97" s="117"/>
      <c r="CJ97" s="48">
        <v>0</v>
      </c>
      <c r="CP97" s="62"/>
    </row>
    <row r="98" spans="1:94" s="33" customFormat="1" ht="15" thickBot="1" x14ac:dyDescent="0.25">
      <c r="A98" s="1">
        <v>52</v>
      </c>
      <c r="B98" s="1"/>
      <c r="C98" s="34" t="s">
        <v>73</v>
      </c>
      <c r="D98" s="35">
        <v>1533</v>
      </c>
      <c r="E98" s="64"/>
      <c r="F98" s="38"/>
      <c r="G98" s="38"/>
      <c r="H98" s="38"/>
      <c r="I98" s="25">
        <v>0</v>
      </c>
      <c r="J98" s="38"/>
      <c r="K98" s="138"/>
      <c r="L98" s="38"/>
      <c r="M98" s="38"/>
      <c r="N98" s="25">
        <v>0</v>
      </c>
      <c r="O98" s="139">
        <v>0</v>
      </c>
      <c r="P98" s="140"/>
      <c r="Q98" s="38"/>
      <c r="R98" s="38"/>
      <c r="S98" s="25">
        <v>0</v>
      </c>
      <c r="T98" s="43">
        <v>0</v>
      </c>
      <c r="U98" s="141"/>
      <c r="V98" s="38"/>
      <c r="W98" s="38"/>
      <c r="X98" s="41">
        <v>0</v>
      </c>
      <c r="Y98" s="115">
        <v>0</v>
      </c>
      <c r="Z98" s="38"/>
      <c r="AA98" s="38"/>
      <c r="AB98" s="38"/>
      <c r="AC98" s="25">
        <v>0</v>
      </c>
      <c r="AD98" s="43">
        <v>0</v>
      </c>
      <c r="AE98" s="38"/>
      <c r="AF98" s="38"/>
      <c r="AG98" s="38"/>
      <c r="AH98" s="25">
        <v>0</v>
      </c>
      <c r="AI98" s="139">
        <v>0</v>
      </c>
      <c r="AJ98" s="38"/>
      <c r="AK98" s="38"/>
      <c r="AL98" s="38"/>
      <c r="AM98" s="25">
        <v>0</v>
      </c>
      <c r="AN98" s="43">
        <v>0</v>
      </c>
      <c r="AO98" s="38"/>
      <c r="AP98" s="38"/>
      <c r="AQ98" s="38"/>
      <c r="AR98" s="41">
        <v>0</v>
      </c>
      <c r="AS98" s="115">
        <v>0</v>
      </c>
      <c r="AT98" s="38">
        <v>-1026599</v>
      </c>
      <c r="AU98" s="38"/>
      <c r="AV98" s="38"/>
      <c r="AW98" s="25">
        <v>-1026599</v>
      </c>
      <c r="AX98" s="43">
        <v>0</v>
      </c>
      <c r="AY98" s="38"/>
      <c r="AZ98" s="38"/>
      <c r="BA98" s="38"/>
      <c r="BB98" s="25">
        <v>0</v>
      </c>
      <c r="BC98" s="139">
        <v>-1026599</v>
      </c>
      <c r="BD98" s="38">
        <v>-1400409.7499999998</v>
      </c>
      <c r="BE98" s="38"/>
      <c r="BF98" s="38"/>
      <c r="BG98" s="25">
        <v>-2427008.75</v>
      </c>
      <c r="BH98" s="43">
        <v>0</v>
      </c>
      <c r="BI98" s="38"/>
      <c r="BJ98" s="38"/>
      <c r="BK98" s="38"/>
      <c r="BL98" s="41">
        <v>0</v>
      </c>
      <c r="BM98" s="43">
        <v>-2427008.75</v>
      </c>
      <c r="BN98" s="38">
        <v>-1873867.4600000004</v>
      </c>
      <c r="BO98" s="38"/>
      <c r="BP98" s="38"/>
      <c r="BQ98" s="38">
        <v>-4300876.2100000009</v>
      </c>
      <c r="BR98" s="38">
        <v>0</v>
      </c>
      <c r="BS98" s="38"/>
      <c r="BT98" s="38"/>
      <c r="BU98" s="38"/>
      <c r="BV98" s="38">
        <v>0</v>
      </c>
      <c r="BW98" s="38">
        <v>-2300684.79</v>
      </c>
      <c r="BX98" s="38"/>
      <c r="BY98" s="38">
        <v>-6601561</v>
      </c>
      <c r="BZ98" s="38">
        <v>0</v>
      </c>
      <c r="CA98" s="64"/>
      <c r="CB98" s="38"/>
      <c r="CC98" s="43">
        <v>-6601561</v>
      </c>
      <c r="CD98" s="45">
        <v>0</v>
      </c>
      <c r="CE98" s="116"/>
      <c r="CF98" s="38"/>
      <c r="CG98" s="46">
        <v>0</v>
      </c>
      <c r="CH98" s="30">
        <f>CC98</f>
        <v>-6601561</v>
      </c>
      <c r="CI98" s="117">
        <v>-4300876.21</v>
      </c>
      <c r="CJ98" s="48">
        <v>0</v>
      </c>
      <c r="CP98" s="62"/>
    </row>
    <row r="99" spans="1:94" s="33" customFormat="1" ht="15" thickBot="1" x14ac:dyDescent="0.25">
      <c r="A99" s="1">
        <v>53</v>
      </c>
      <c r="B99" s="1"/>
      <c r="C99" s="34" t="s">
        <v>74</v>
      </c>
      <c r="D99" s="35">
        <v>1534</v>
      </c>
      <c r="E99" s="64"/>
      <c r="F99" s="38"/>
      <c r="G99" s="38"/>
      <c r="H99" s="38"/>
      <c r="I99" s="25">
        <v>0</v>
      </c>
      <c r="J99" s="38"/>
      <c r="K99" s="138"/>
      <c r="L99" s="38"/>
      <c r="M99" s="38"/>
      <c r="N99" s="25">
        <v>0</v>
      </c>
      <c r="O99" s="139">
        <v>0</v>
      </c>
      <c r="P99" s="140"/>
      <c r="Q99" s="38"/>
      <c r="R99" s="38"/>
      <c r="S99" s="25">
        <v>0</v>
      </c>
      <c r="T99" s="43">
        <v>0</v>
      </c>
      <c r="U99" s="141"/>
      <c r="V99" s="38"/>
      <c r="W99" s="38"/>
      <c r="X99" s="41">
        <v>0</v>
      </c>
      <c r="Y99" s="115">
        <v>0</v>
      </c>
      <c r="Z99" s="38"/>
      <c r="AA99" s="38"/>
      <c r="AB99" s="38"/>
      <c r="AC99" s="25">
        <v>0</v>
      </c>
      <c r="AD99" s="43">
        <v>0</v>
      </c>
      <c r="AE99" s="38"/>
      <c r="AF99" s="38"/>
      <c r="AG99" s="38"/>
      <c r="AH99" s="25">
        <v>0</v>
      </c>
      <c r="AI99" s="139">
        <v>0</v>
      </c>
      <c r="AJ99" s="38"/>
      <c r="AK99" s="38"/>
      <c r="AL99" s="38"/>
      <c r="AM99" s="25">
        <v>0</v>
      </c>
      <c r="AN99" s="43">
        <v>0</v>
      </c>
      <c r="AO99" s="38"/>
      <c r="AP99" s="38"/>
      <c r="AQ99" s="38"/>
      <c r="AR99" s="41">
        <v>0</v>
      </c>
      <c r="AS99" s="115">
        <v>0</v>
      </c>
      <c r="AT99" s="38"/>
      <c r="AU99" s="38"/>
      <c r="AV99" s="38"/>
      <c r="AW99" s="25">
        <v>0</v>
      </c>
      <c r="AX99" s="43">
        <v>0</v>
      </c>
      <c r="AY99" s="38"/>
      <c r="AZ99" s="38"/>
      <c r="BA99" s="38"/>
      <c r="BB99" s="25">
        <v>0</v>
      </c>
      <c r="BC99" s="139">
        <v>0</v>
      </c>
      <c r="BD99" s="38"/>
      <c r="BE99" s="38"/>
      <c r="BF99" s="38"/>
      <c r="BG99" s="25">
        <v>0</v>
      </c>
      <c r="BH99" s="43">
        <v>0</v>
      </c>
      <c r="BI99" s="38"/>
      <c r="BJ99" s="38"/>
      <c r="BK99" s="38"/>
      <c r="BL99" s="41">
        <v>0</v>
      </c>
      <c r="BM99" s="43">
        <v>0</v>
      </c>
      <c r="BN99" s="38"/>
      <c r="BO99" s="38"/>
      <c r="BP99" s="38"/>
      <c r="BQ99" s="38">
        <v>0</v>
      </c>
      <c r="BR99" s="38">
        <v>0</v>
      </c>
      <c r="BS99" s="38"/>
      <c r="BT99" s="38"/>
      <c r="BU99" s="38"/>
      <c r="BV99" s="38">
        <v>0</v>
      </c>
      <c r="BW99" s="38"/>
      <c r="BX99" s="38"/>
      <c r="BY99" s="38">
        <v>0</v>
      </c>
      <c r="BZ99" s="38">
        <v>0</v>
      </c>
      <c r="CA99" s="64"/>
      <c r="CB99" s="38"/>
      <c r="CC99" s="43">
        <v>0</v>
      </c>
      <c r="CD99" s="45">
        <v>0</v>
      </c>
      <c r="CE99" s="116"/>
      <c r="CF99" s="38"/>
      <c r="CG99" s="46">
        <v>0</v>
      </c>
      <c r="CH99" s="30">
        <v>0</v>
      </c>
      <c r="CI99" s="117"/>
      <c r="CJ99" s="48">
        <v>0</v>
      </c>
      <c r="CP99" s="62"/>
    </row>
    <row r="100" spans="1:94" s="33" customFormat="1" ht="15" thickBot="1" x14ac:dyDescent="0.25">
      <c r="A100" s="1">
        <v>54</v>
      </c>
      <c r="B100" s="1"/>
      <c r="C100" s="34" t="s">
        <v>75</v>
      </c>
      <c r="D100" s="35">
        <v>1535</v>
      </c>
      <c r="E100" s="64"/>
      <c r="F100" s="38"/>
      <c r="G100" s="38"/>
      <c r="H100" s="38"/>
      <c r="I100" s="25">
        <v>0</v>
      </c>
      <c r="J100" s="38"/>
      <c r="K100" s="138"/>
      <c r="L100" s="38"/>
      <c r="M100" s="38"/>
      <c r="N100" s="25">
        <v>0</v>
      </c>
      <c r="O100" s="139">
        <v>0</v>
      </c>
      <c r="P100" s="140"/>
      <c r="Q100" s="38"/>
      <c r="R100" s="38"/>
      <c r="S100" s="25">
        <v>0</v>
      </c>
      <c r="T100" s="43">
        <v>0</v>
      </c>
      <c r="U100" s="141"/>
      <c r="V100" s="38"/>
      <c r="W100" s="38"/>
      <c r="X100" s="41">
        <v>0</v>
      </c>
      <c r="Y100" s="115">
        <v>0</v>
      </c>
      <c r="Z100" s="38"/>
      <c r="AA100" s="38"/>
      <c r="AB100" s="38"/>
      <c r="AC100" s="25">
        <v>0</v>
      </c>
      <c r="AD100" s="43">
        <v>0</v>
      </c>
      <c r="AE100" s="38"/>
      <c r="AF100" s="38"/>
      <c r="AG100" s="38"/>
      <c r="AH100" s="25">
        <v>0</v>
      </c>
      <c r="AI100" s="139">
        <v>0</v>
      </c>
      <c r="AJ100" s="38"/>
      <c r="AK100" s="38"/>
      <c r="AL100" s="38"/>
      <c r="AM100" s="25">
        <v>0</v>
      </c>
      <c r="AN100" s="43">
        <v>0</v>
      </c>
      <c r="AO100" s="38"/>
      <c r="AP100" s="38"/>
      <c r="AQ100" s="38"/>
      <c r="AR100" s="41">
        <v>0</v>
      </c>
      <c r="AS100" s="115">
        <v>0</v>
      </c>
      <c r="AT100" s="38"/>
      <c r="AU100" s="38"/>
      <c r="AV100" s="38"/>
      <c r="AW100" s="25">
        <v>0</v>
      </c>
      <c r="AX100" s="43">
        <v>0</v>
      </c>
      <c r="AY100" s="38"/>
      <c r="AZ100" s="38"/>
      <c r="BA100" s="38"/>
      <c r="BB100" s="25">
        <v>0</v>
      </c>
      <c r="BC100" s="139">
        <v>0</v>
      </c>
      <c r="BD100" s="38"/>
      <c r="BE100" s="38"/>
      <c r="BF100" s="38"/>
      <c r="BG100" s="25">
        <v>0</v>
      </c>
      <c r="BH100" s="43">
        <v>0</v>
      </c>
      <c r="BI100" s="38"/>
      <c r="BJ100" s="38"/>
      <c r="BK100" s="38"/>
      <c r="BL100" s="41">
        <v>0</v>
      </c>
      <c r="BM100" s="43">
        <v>0</v>
      </c>
      <c r="BN100" s="38"/>
      <c r="BO100" s="38"/>
      <c r="BP100" s="38"/>
      <c r="BQ100" s="38">
        <v>0</v>
      </c>
      <c r="BR100" s="38">
        <v>0</v>
      </c>
      <c r="BS100" s="38"/>
      <c r="BT100" s="38"/>
      <c r="BU100" s="38"/>
      <c r="BV100" s="38">
        <v>0</v>
      </c>
      <c r="BW100" s="38"/>
      <c r="BX100" s="38"/>
      <c r="BY100" s="38">
        <v>0</v>
      </c>
      <c r="BZ100" s="38">
        <v>0</v>
      </c>
      <c r="CA100" s="64"/>
      <c r="CB100" s="38"/>
      <c r="CC100" s="43">
        <v>0</v>
      </c>
      <c r="CD100" s="45">
        <v>0</v>
      </c>
      <c r="CE100" s="116"/>
      <c r="CF100" s="38"/>
      <c r="CG100" s="46">
        <v>0</v>
      </c>
      <c r="CH100" s="30">
        <v>0</v>
      </c>
      <c r="CI100" s="117"/>
      <c r="CJ100" s="48">
        <v>0</v>
      </c>
      <c r="CP100" s="62"/>
    </row>
    <row r="101" spans="1:94" s="33" customFormat="1" ht="15" thickBot="1" x14ac:dyDescent="0.25">
      <c r="A101" s="1">
        <v>55</v>
      </c>
      <c r="B101" s="1"/>
      <c r="C101" s="34" t="s">
        <v>76</v>
      </c>
      <c r="D101" s="35">
        <v>1536</v>
      </c>
      <c r="E101" s="64"/>
      <c r="F101" s="38"/>
      <c r="G101" s="38"/>
      <c r="H101" s="38"/>
      <c r="I101" s="25">
        <v>0</v>
      </c>
      <c r="J101" s="38"/>
      <c r="K101" s="138"/>
      <c r="L101" s="38"/>
      <c r="M101" s="38"/>
      <c r="N101" s="25">
        <v>0</v>
      </c>
      <c r="O101" s="139">
        <v>0</v>
      </c>
      <c r="P101" s="140"/>
      <c r="Q101" s="38"/>
      <c r="R101" s="38"/>
      <c r="S101" s="25">
        <v>0</v>
      </c>
      <c r="T101" s="43">
        <v>0</v>
      </c>
      <c r="U101" s="141"/>
      <c r="V101" s="38"/>
      <c r="W101" s="38"/>
      <c r="X101" s="41">
        <v>0</v>
      </c>
      <c r="Y101" s="115">
        <v>0</v>
      </c>
      <c r="Z101" s="38"/>
      <c r="AA101" s="38"/>
      <c r="AB101" s="38"/>
      <c r="AC101" s="25">
        <v>0</v>
      </c>
      <c r="AD101" s="43">
        <v>0</v>
      </c>
      <c r="AE101" s="38"/>
      <c r="AF101" s="38"/>
      <c r="AG101" s="38"/>
      <c r="AH101" s="25">
        <v>0</v>
      </c>
      <c r="AI101" s="139">
        <v>0</v>
      </c>
      <c r="AJ101" s="38"/>
      <c r="AK101" s="38"/>
      <c r="AL101" s="38"/>
      <c r="AM101" s="25">
        <v>0</v>
      </c>
      <c r="AN101" s="43">
        <v>0</v>
      </c>
      <c r="AO101" s="38"/>
      <c r="AP101" s="38"/>
      <c r="AQ101" s="38"/>
      <c r="AR101" s="41">
        <v>0</v>
      </c>
      <c r="AS101" s="115">
        <v>0</v>
      </c>
      <c r="AT101" s="38"/>
      <c r="AU101" s="38"/>
      <c r="AV101" s="38"/>
      <c r="AW101" s="25">
        <v>0</v>
      </c>
      <c r="AX101" s="43">
        <v>0</v>
      </c>
      <c r="AY101" s="38"/>
      <c r="AZ101" s="38"/>
      <c r="BA101" s="38"/>
      <c r="BB101" s="25">
        <v>0</v>
      </c>
      <c r="BC101" s="139">
        <v>0</v>
      </c>
      <c r="BD101" s="38"/>
      <c r="BE101" s="38"/>
      <c r="BF101" s="38"/>
      <c r="BG101" s="25">
        <v>0</v>
      </c>
      <c r="BH101" s="43">
        <v>0</v>
      </c>
      <c r="BI101" s="38"/>
      <c r="BJ101" s="38"/>
      <c r="BK101" s="38"/>
      <c r="BL101" s="41">
        <v>0</v>
      </c>
      <c r="BM101" s="43">
        <v>0</v>
      </c>
      <c r="BN101" s="38"/>
      <c r="BO101" s="38"/>
      <c r="BP101" s="38"/>
      <c r="BQ101" s="38">
        <v>0</v>
      </c>
      <c r="BR101" s="38">
        <v>0</v>
      </c>
      <c r="BS101" s="38"/>
      <c r="BT101" s="38"/>
      <c r="BU101" s="38"/>
      <c r="BV101" s="38">
        <v>0</v>
      </c>
      <c r="BW101" s="38"/>
      <c r="BX101" s="38"/>
      <c r="BY101" s="38">
        <v>0</v>
      </c>
      <c r="BZ101" s="38">
        <v>0</v>
      </c>
      <c r="CA101" s="64"/>
      <c r="CB101" s="38"/>
      <c r="CC101" s="43">
        <v>0</v>
      </c>
      <c r="CD101" s="45">
        <v>0</v>
      </c>
      <c r="CE101" s="116"/>
      <c r="CF101" s="38"/>
      <c r="CG101" s="46">
        <v>0</v>
      </c>
      <c r="CH101" s="30">
        <v>0</v>
      </c>
      <c r="CI101" s="117"/>
      <c r="CJ101" s="48">
        <v>0</v>
      </c>
      <c r="CP101" s="62"/>
    </row>
    <row r="102" spans="1:94" s="33" customFormat="1" ht="17.25" thickBot="1" x14ac:dyDescent="0.25">
      <c r="A102" s="1">
        <v>56</v>
      </c>
      <c r="B102" s="1"/>
      <c r="C102" s="34" t="s">
        <v>77</v>
      </c>
      <c r="D102" s="35">
        <v>1555</v>
      </c>
      <c r="E102" s="64"/>
      <c r="F102" s="38"/>
      <c r="G102" s="38"/>
      <c r="H102" s="38">
        <v>59226643.359999999</v>
      </c>
      <c r="I102" s="25">
        <v>59226643.359999999</v>
      </c>
      <c r="J102" s="38"/>
      <c r="K102" s="138"/>
      <c r="L102" s="38"/>
      <c r="M102" s="38"/>
      <c r="N102" s="25">
        <v>0</v>
      </c>
      <c r="O102" s="139">
        <v>59226643.359999999</v>
      </c>
      <c r="P102" s="140">
        <v>-59226643.359999999</v>
      </c>
      <c r="Q102" s="38"/>
      <c r="R102" s="38"/>
      <c r="S102" s="25">
        <v>0</v>
      </c>
      <c r="T102" s="43">
        <v>0</v>
      </c>
      <c r="U102" s="141"/>
      <c r="V102" s="38"/>
      <c r="W102" s="38"/>
      <c r="X102" s="41">
        <v>0</v>
      </c>
      <c r="Y102" s="115">
        <v>0</v>
      </c>
      <c r="Z102" s="38"/>
      <c r="AA102" s="38"/>
      <c r="AB102" s="38"/>
      <c r="AC102" s="25">
        <v>0</v>
      </c>
      <c r="AD102" s="43">
        <v>0</v>
      </c>
      <c r="AE102" s="38"/>
      <c r="AF102" s="38"/>
      <c r="AG102" s="38"/>
      <c r="AH102" s="25">
        <v>0</v>
      </c>
      <c r="AI102" s="139">
        <v>0</v>
      </c>
      <c r="AJ102" s="38"/>
      <c r="AK102" s="38"/>
      <c r="AL102" s="38"/>
      <c r="AM102" s="25">
        <v>0</v>
      </c>
      <c r="AN102" s="43">
        <v>0</v>
      </c>
      <c r="AO102" s="38"/>
      <c r="AP102" s="38"/>
      <c r="AQ102" s="38"/>
      <c r="AR102" s="41">
        <v>0</v>
      </c>
      <c r="AS102" s="115">
        <v>0</v>
      </c>
      <c r="AT102" s="38"/>
      <c r="AU102" s="38"/>
      <c r="AV102" s="38"/>
      <c r="AW102" s="25">
        <v>0</v>
      </c>
      <c r="AX102" s="43">
        <v>0</v>
      </c>
      <c r="AY102" s="38"/>
      <c r="AZ102" s="38"/>
      <c r="BA102" s="38"/>
      <c r="BB102" s="25">
        <v>0</v>
      </c>
      <c r="BC102" s="139">
        <v>0</v>
      </c>
      <c r="BD102" s="38"/>
      <c r="BE102" s="38"/>
      <c r="BF102" s="38"/>
      <c r="BG102" s="25">
        <v>0</v>
      </c>
      <c r="BH102" s="43">
        <v>0</v>
      </c>
      <c r="BI102" s="38"/>
      <c r="BJ102" s="38"/>
      <c r="BK102" s="38"/>
      <c r="BL102" s="41">
        <v>0</v>
      </c>
      <c r="BM102" s="43">
        <v>0</v>
      </c>
      <c r="BN102" s="38"/>
      <c r="BO102" s="38"/>
      <c r="BP102" s="38"/>
      <c r="BQ102" s="38">
        <v>0</v>
      </c>
      <c r="BR102" s="38">
        <v>0</v>
      </c>
      <c r="BS102" s="38"/>
      <c r="BT102" s="38"/>
      <c r="BU102" s="38"/>
      <c r="BV102" s="38">
        <v>0</v>
      </c>
      <c r="BW102" s="38"/>
      <c r="BX102" s="38"/>
      <c r="BY102" s="38">
        <v>0</v>
      </c>
      <c r="BZ102" s="38">
        <v>0</v>
      </c>
      <c r="CA102" s="64"/>
      <c r="CB102" s="38"/>
      <c r="CC102" s="43">
        <v>0</v>
      </c>
      <c r="CD102" s="45">
        <v>0</v>
      </c>
      <c r="CE102" s="116"/>
      <c r="CF102" s="38"/>
      <c r="CG102" s="46">
        <v>0</v>
      </c>
      <c r="CH102" s="30">
        <v>0</v>
      </c>
      <c r="CI102" s="117"/>
      <c r="CJ102" s="48">
        <v>0</v>
      </c>
      <c r="CP102" s="62"/>
    </row>
    <row r="103" spans="1:94" s="33" customFormat="1" ht="17.25" thickBot="1" x14ac:dyDescent="0.25">
      <c r="A103" s="1">
        <v>57</v>
      </c>
      <c r="B103" s="1"/>
      <c r="C103" s="34" t="s">
        <v>78</v>
      </c>
      <c r="D103" s="35">
        <v>1555</v>
      </c>
      <c r="E103" s="64"/>
      <c r="F103" s="38"/>
      <c r="G103" s="38"/>
      <c r="H103" s="38">
        <v>-27078565.440000001</v>
      </c>
      <c r="I103" s="25">
        <v>-27078565.440000001</v>
      </c>
      <c r="J103" s="38"/>
      <c r="K103" s="138"/>
      <c r="L103" s="38"/>
      <c r="M103" s="38">
        <v>350268.53</v>
      </c>
      <c r="N103" s="25">
        <v>350268.53</v>
      </c>
      <c r="O103" s="139">
        <v>-27078565.440000001</v>
      </c>
      <c r="P103" s="140">
        <v>27078565.440000001</v>
      </c>
      <c r="Q103" s="38"/>
      <c r="R103" s="38"/>
      <c r="S103" s="25">
        <v>0</v>
      </c>
      <c r="T103" s="43">
        <v>350268.53</v>
      </c>
      <c r="U103" s="141">
        <v>-350268.53</v>
      </c>
      <c r="V103" s="38"/>
      <c r="W103" s="38"/>
      <c r="X103" s="41">
        <v>0</v>
      </c>
      <c r="Y103" s="115">
        <v>0</v>
      </c>
      <c r="Z103" s="38"/>
      <c r="AA103" s="38"/>
      <c r="AB103" s="38"/>
      <c r="AC103" s="25">
        <v>0</v>
      </c>
      <c r="AD103" s="43">
        <v>0</v>
      </c>
      <c r="AE103" s="38"/>
      <c r="AF103" s="38"/>
      <c r="AG103" s="38"/>
      <c r="AH103" s="25">
        <v>0</v>
      </c>
      <c r="AI103" s="139">
        <v>0</v>
      </c>
      <c r="AJ103" s="38"/>
      <c r="AK103" s="38"/>
      <c r="AL103" s="38"/>
      <c r="AM103" s="25">
        <v>0</v>
      </c>
      <c r="AN103" s="43">
        <v>0</v>
      </c>
      <c r="AO103" s="38"/>
      <c r="AP103" s="38"/>
      <c r="AQ103" s="38"/>
      <c r="AR103" s="41">
        <v>0</v>
      </c>
      <c r="AS103" s="115">
        <v>0</v>
      </c>
      <c r="AT103" s="38"/>
      <c r="AU103" s="38"/>
      <c r="AV103" s="38"/>
      <c r="AW103" s="25">
        <v>0</v>
      </c>
      <c r="AX103" s="43">
        <v>0</v>
      </c>
      <c r="AY103" s="38"/>
      <c r="AZ103" s="38"/>
      <c r="BA103" s="38"/>
      <c r="BB103" s="25">
        <v>0</v>
      </c>
      <c r="BC103" s="139">
        <v>0</v>
      </c>
      <c r="BD103" s="38"/>
      <c r="BE103" s="38"/>
      <c r="BF103" s="38"/>
      <c r="BG103" s="25">
        <v>0</v>
      </c>
      <c r="BH103" s="43">
        <v>0</v>
      </c>
      <c r="BI103" s="38"/>
      <c r="BJ103" s="38"/>
      <c r="BK103" s="38"/>
      <c r="BL103" s="41">
        <v>0</v>
      </c>
      <c r="BM103" s="43">
        <v>0</v>
      </c>
      <c r="BN103" s="38"/>
      <c r="BO103" s="38"/>
      <c r="BP103" s="38"/>
      <c r="BQ103" s="38">
        <v>0</v>
      </c>
      <c r="BR103" s="38">
        <v>0</v>
      </c>
      <c r="BS103" s="38"/>
      <c r="BT103" s="38"/>
      <c r="BU103" s="38"/>
      <c r="BV103" s="38">
        <v>0</v>
      </c>
      <c r="BW103" s="38"/>
      <c r="BX103" s="38"/>
      <c r="BY103" s="38">
        <v>0</v>
      </c>
      <c r="BZ103" s="38">
        <v>0</v>
      </c>
      <c r="CA103" s="64"/>
      <c r="CB103" s="38"/>
      <c r="CC103" s="43">
        <v>0</v>
      </c>
      <c r="CD103" s="45">
        <v>0</v>
      </c>
      <c r="CE103" s="116"/>
      <c r="CF103" s="38"/>
      <c r="CG103" s="46">
        <v>0</v>
      </c>
      <c r="CH103" s="30">
        <v>0</v>
      </c>
      <c r="CI103" s="117"/>
      <c r="CJ103" s="48">
        <v>0</v>
      </c>
      <c r="CP103" s="62"/>
    </row>
    <row r="104" spans="1:94" s="33" customFormat="1" ht="17.25" thickBot="1" x14ac:dyDescent="0.25">
      <c r="A104" s="1">
        <v>58</v>
      </c>
      <c r="B104" s="1"/>
      <c r="C104" s="34" t="s">
        <v>79</v>
      </c>
      <c r="D104" s="35">
        <v>1555</v>
      </c>
      <c r="E104" s="64"/>
      <c r="F104" s="38"/>
      <c r="G104" s="38"/>
      <c r="H104" s="38">
        <v>0</v>
      </c>
      <c r="I104" s="25">
        <v>0</v>
      </c>
      <c r="J104" s="38"/>
      <c r="K104" s="138"/>
      <c r="L104" s="38"/>
      <c r="M104" s="38"/>
      <c r="N104" s="25">
        <v>0</v>
      </c>
      <c r="O104" s="139">
        <v>0</v>
      </c>
      <c r="P104" s="140">
        <v>16876470.840000004</v>
      </c>
      <c r="Q104" s="38"/>
      <c r="R104" s="38">
        <v>-1085160</v>
      </c>
      <c r="S104" s="25">
        <v>15791310.840000004</v>
      </c>
      <c r="T104" s="43">
        <v>0</v>
      </c>
      <c r="U104" s="141"/>
      <c r="V104" s="38"/>
      <c r="W104" s="38"/>
      <c r="X104" s="41">
        <v>0</v>
      </c>
      <c r="Y104" s="115">
        <v>15791310.840000004</v>
      </c>
      <c r="Z104" s="38"/>
      <c r="AA104" s="38"/>
      <c r="AB104" s="38">
        <v>-1387243.88</v>
      </c>
      <c r="AC104" s="25">
        <v>14404066.960000005</v>
      </c>
      <c r="AD104" s="43">
        <v>0</v>
      </c>
      <c r="AE104" s="38"/>
      <c r="AF104" s="38"/>
      <c r="AG104" s="38"/>
      <c r="AH104" s="25">
        <v>0</v>
      </c>
      <c r="AI104" s="139">
        <v>14404066.960000005</v>
      </c>
      <c r="AJ104" s="38"/>
      <c r="AK104" s="38"/>
      <c r="AL104" s="38"/>
      <c r="AM104" s="25">
        <v>14404066.960000005</v>
      </c>
      <c r="AN104" s="43">
        <v>0</v>
      </c>
      <c r="AO104" s="38"/>
      <c r="AP104" s="38"/>
      <c r="AQ104" s="38"/>
      <c r="AR104" s="41">
        <v>0</v>
      </c>
      <c r="AS104" s="115">
        <v>14404066.960000005</v>
      </c>
      <c r="AT104" s="38">
        <v>-3102224.17</v>
      </c>
      <c r="AU104" s="38"/>
      <c r="AV104" s="38"/>
      <c r="AW104" s="25">
        <v>11301842.790000005</v>
      </c>
      <c r="AX104" s="43">
        <v>0</v>
      </c>
      <c r="AY104" s="38">
        <v>110022.12498706111</v>
      </c>
      <c r="AZ104" s="38"/>
      <c r="BA104" s="38"/>
      <c r="BB104" s="25">
        <v>110022.12498706111</v>
      </c>
      <c r="BC104" s="139">
        <v>11301842.790000005</v>
      </c>
      <c r="BD104" s="38">
        <v>-3985515.8</v>
      </c>
      <c r="BE104" s="38"/>
      <c r="BF104" s="38"/>
      <c r="BG104" s="25">
        <v>7316326.9900000049</v>
      </c>
      <c r="BH104" s="43">
        <v>110022.12498706111</v>
      </c>
      <c r="BI104" s="38">
        <v>109434.99163316378</v>
      </c>
      <c r="BJ104" s="38"/>
      <c r="BK104" s="38"/>
      <c r="BL104" s="41">
        <v>219457.1166202249</v>
      </c>
      <c r="BM104" s="43">
        <v>7316326.9900000049</v>
      </c>
      <c r="BN104" s="38">
        <v>-4029307.580000001</v>
      </c>
      <c r="BO104" s="38"/>
      <c r="BP104" s="38"/>
      <c r="BQ104" s="38">
        <v>3287019.4100000039</v>
      </c>
      <c r="BR104" s="38">
        <v>219457.1166202249</v>
      </c>
      <c r="BS104" s="38">
        <v>98856.111133000013</v>
      </c>
      <c r="BT104" s="38"/>
      <c r="BU104" s="38"/>
      <c r="BV104" s="38">
        <v>318313.2277532249</v>
      </c>
      <c r="BW104" s="38">
        <v>-4674263.2900000066</v>
      </c>
      <c r="BX104" s="38">
        <v>-318313.2277532249</v>
      </c>
      <c r="BY104" s="38">
        <v>-1387243.8800000027</v>
      </c>
      <c r="BZ104" s="38">
        <v>0</v>
      </c>
      <c r="CA104" s="64"/>
      <c r="CB104" s="38"/>
      <c r="CC104" s="43">
        <v>-1387243.8800000027</v>
      </c>
      <c r="CD104" s="45">
        <v>0</v>
      </c>
      <c r="CE104" s="116"/>
      <c r="CF104" s="38"/>
      <c r="CG104" s="46">
        <v>0</v>
      </c>
      <c r="CH104" s="30">
        <v>-1387243.8800000027</v>
      </c>
      <c r="CI104" s="117">
        <v>3605332.64</v>
      </c>
      <c r="CJ104" s="48">
        <v>2.2467714734375477E-3</v>
      </c>
      <c r="CP104" s="62"/>
    </row>
    <row r="105" spans="1:94" s="33" customFormat="1" ht="17.25" thickBot="1" x14ac:dyDescent="0.25">
      <c r="A105" s="1">
        <v>59</v>
      </c>
      <c r="B105" s="1"/>
      <c r="C105" s="34" t="s">
        <v>80</v>
      </c>
      <c r="D105" s="35">
        <v>1556</v>
      </c>
      <c r="E105" s="64"/>
      <c r="F105" s="38"/>
      <c r="G105" s="38"/>
      <c r="H105" s="38">
        <v>22925549.440000005</v>
      </c>
      <c r="I105" s="25">
        <v>22925549.440000005</v>
      </c>
      <c r="J105" s="38"/>
      <c r="K105" s="138"/>
      <c r="L105" s="38"/>
      <c r="M105" s="38"/>
      <c r="N105" s="25">
        <v>0</v>
      </c>
      <c r="O105" s="139">
        <v>22925549.440000005</v>
      </c>
      <c r="P105" s="140">
        <v>-22925549.440000005</v>
      </c>
      <c r="Q105" s="38"/>
      <c r="R105" s="38"/>
      <c r="S105" s="25">
        <v>0</v>
      </c>
      <c r="T105" s="43">
        <v>0</v>
      </c>
      <c r="U105" s="141"/>
      <c r="V105" s="38"/>
      <c r="W105" s="38"/>
      <c r="X105" s="41">
        <v>0</v>
      </c>
      <c r="Y105" s="115">
        <v>0</v>
      </c>
      <c r="Z105" s="38"/>
      <c r="AA105" s="38"/>
      <c r="AB105" s="38"/>
      <c r="AC105" s="25">
        <v>0</v>
      </c>
      <c r="AD105" s="43">
        <v>0</v>
      </c>
      <c r="AE105" s="38"/>
      <c r="AF105" s="38"/>
      <c r="AG105" s="38"/>
      <c r="AH105" s="25">
        <v>0</v>
      </c>
      <c r="AI105" s="139">
        <v>0</v>
      </c>
      <c r="AJ105" s="38"/>
      <c r="AK105" s="38"/>
      <c r="AL105" s="38"/>
      <c r="AM105" s="25">
        <v>0</v>
      </c>
      <c r="AN105" s="43">
        <v>0</v>
      </c>
      <c r="AO105" s="38"/>
      <c r="AP105" s="38"/>
      <c r="AQ105" s="38"/>
      <c r="AR105" s="41">
        <v>0</v>
      </c>
      <c r="AS105" s="115">
        <v>0</v>
      </c>
      <c r="AT105" s="38"/>
      <c r="AU105" s="38"/>
      <c r="AV105" s="38"/>
      <c r="AW105" s="25">
        <v>0</v>
      </c>
      <c r="AX105" s="43">
        <v>0</v>
      </c>
      <c r="AY105" s="38"/>
      <c r="AZ105" s="38"/>
      <c r="BA105" s="38"/>
      <c r="BB105" s="25">
        <v>0</v>
      </c>
      <c r="BC105" s="139">
        <v>0</v>
      </c>
      <c r="BD105" s="38"/>
      <c r="BE105" s="38"/>
      <c r="BF105" s="38"/>
      <c r="BG105" s="25">
        <v>0</v>
      </c>
      <c r="BH105" s="43">
        <v>0</v>
      </c>
      <c r="BI105" s="38"/>
      <c r="BJ105" s="38"/>
      <c r="BK105" s="38"/>
      <c r="BL105" s="41">
        <v>0</v>
      </c>
      <c r="BM105" s="43">
        <v>0</v>
      </c>
      <c r="BN105" s="38"/>
      <c r="BO105" s="38"/>
      <c r="BP105" s="38"/>
      <c r="BQ105" s="38">
        <v>0</v>
      </c>
      <c r="BR105" s="38">
        <v>0</v>
      </c>
      <c r="BS105" s="38"/>
      <c r="BT105" s="38"/>
      <c r="BU105" s="38"/>
      <c r="BV105" s="38">
        <v>0</v>
      </c>
      <c r="BW105" s="38"/>
      <c r="BX105" s="38"/>
      <c r="BY105" s="38">
        <v>0</v>
      </c>
      <c r="BZ105" s="38">
        <v>0</v>
      </c>
      <c r="CA105" s="64"/>
      <c r="CB105" s="38"/>
      <c r="CC105" s="43">
        <v>0</v>
      </c>
      <c r="CD105" s="45">
        <v>0</v>
      </c>
      <c r="CE105" s="116"/>
      <c r="CF105" s="38"/>
      <c r="CG105" s="46">
        <v>0</v>
      </c>
      <c r="CH105" s="30">
        <v>0</v>
      </c>
      <c r="CI105" s="117"/>
      <c r="CJ105" s="48">
        <v>0</v>
      </c>
      <c r="CP105" s="62"/>
    </row>
    <row r="106" spans="1:94" s="33" customFormat="1" ht="17.25" thickBot="1" x14ac:dyDescent="0.25">
      <c r="A106" s="1">
        <v>60</v>
      </c>
      <c r="B106" s="1"/>
      <c r="C106" s="34" t="s">
        <v>81</v>
      </c>
      <c r="D106" s="35">
        <v>1557</v>
      </c>
      <c r="E106" s="64"/>
      <c r="F106" s="38"/>
      <c r="G106" s="38"/>
      <c r="H106" s="38"/>
      <c r="I106" s="25"/>
      <c r="J106" s="38"/>
      <c r="K106" s="138"/>
      <c r="L106" s="38"/>
      <c r="M106" s="38"/>
      <c r="N106" s="25"/>
      <c r="O106" s="139"/>
      <c r="P106" s="140"/>
      <c r="Q106" s="38"/>
      <c r="R106" s="38"/>
      <c r="S106" s="25"/>
      <c r="T106" s="43"/>
      <c r="U106" s="141"/>
      <c r="V106" s="38"/>
      <c r="W106" s="38"/>
      <c r="X106" s="41"/>
      <c r="Y106" s="115"/>
      <c r="Z106" s="38"/>
      <c r="AA106" s="38"/>
      <c r="AB106" s="38"/>
      <c r="AC106" s="25"/>
      <c r="AD106" s="43"/>
      <c r="AE106" s="38"/>
      <c r="AF106" s="38"/>
      <c r="AG106" s="38"/>
      <c r="AH106" s="25"/>
      <c r="AI106" s="139">
        <v>0</v>
      </c>
      <c r="AJ106" s="38"/>
      <c r="AK106" s="38"/>
      <c r="AL106" s="38"/>
      <c r="AM106" s="25">
        <v>0</v>
      </c>
      <c r="AN106" s="43">
        <v>0</v>
      </c>
      <c r="AO106" s="38"/>
      <c r="AP106" s="38"/>
      <c r="AQ106" s="38"/>
      <c r="AR106" s="41">
        <v>0</v>
      </c>
      <c r="AS106" s="115">
        <v>0</v>
      </c>
      <c r="AT106" s="38"/>
      <c r="AU106" s="38"/>
      <c r="AV106" s="38"/>
      <c r="AW106" s="25">
        <v>0</v>
      </c>
      <c r="AX106" s="43">
        <v>0</v>
      </c>
      <c r="AY106" s="38"/>
      <c r="AZ106" s="38"/>
      <c r="BA106" s="38"/>
      <c r="BB106" s="25">
        <v>0</v>
      </c>
      <c r="BC106" s="139">
        <v>0</v>
      </c>
      <c r="BD106" s="38"/>
      <c r="BE106" s="38"/>
      <c r="BF106" s="38"/>
      <c r="BG106" s="25">
        <v>0</v>
      </c>
      <c r="BH106" s="43">
        <v>0</v>
      </c>
      <c r="BI106" s="38"/>
      <c r="BJ106" s="38"/>
      <c r="BK106" s="38"/>
      <c r="BL106" s="41">
        <v>0</v>
      </c>
      <c r="BM106" s="43">
        <v>0</v>
      </c>
      <c r="BN106" s="38"/>
      <c r="BO106" s="38"/>
      <c r="BP106" s="38"/>
      <c r="BQ106" s="38">
        <v>0</v>
      </c>
      <c r="BR106" s="38">
        <v>0</v>
      </c>
      <c r="BS106" s="38"/>
      <c r="BT106" s="38"/>
      <c r="BU106" s="38"/>
      <c r="BV106" s="38">
        <v>0</v>
      </c>
      <c r="BW106" s="38"/>
      <c r="BX106" s="38"/>
      <c r="BY106" s="38">
        <v>0</v>
      </c>
      <c r="BZ106" s="38">
        <v>0</v>
      </c>
      <c r="CA106" s="64"/>
      <c r="CB106" s="38"/>
      <c r="CC106" s="43">
        <v>0</v>
      </c>
      <c r="CD106" s="45">
        <v>0</v>
      </c>
      <c r="CE106" s="116"/>
      <c r="CF106" s="38"/>
      <c r="CG106" s="46">
        <v>0</v>
      </c>
      <c r="CH106" s="30">
        <v>0</v>
      </c>
      <c r="CI106" s="117"/>
      <c r="CJ106" s="48">
        <v>0</v>
      </c>
      <c r="CP106" s="62"/>
    </row>
    <row r="107" spans="1:94" s="33" customFormat="1" ht="15" thickBot="1" x14ac:dyDescent="0.25">
      <c r="A107" s="1"/>
      <c r="B107" s="1"/>
      <c r="C107" s="34"/>
      <c r="D107" s="35"/>
      <c r="E107" s="79"/>
      <c r="F107" s="25"/>
      <c r="G107" s="25"/>
      <c r="H107" s="25"/>
      <c r="I107" s="25"/>
      <c r="J107" s="25"/>
      <c r="K107" s="25"/>
      <c r="L107" s="25"/>
      <c r="M107" s="25"/>
      <c r="N107" s="25"/>
      <c r="O107" s="79"/>
      <c r="P107" s="25"/>
      <c r="Q107" s="25"/>
      <c r="R107" s="25"/>
      <c r="S107" s="25"/>
      <c r="T107" s="25"/>
      <c r="U107" s="25"/>
      <c r="V107" s="25"/>
      <c r="W107" s="25"/>
      <c r="X107" s="41"/>
      <c r="Y107" s="25"/>
      <c r="Z107" s="25"/>
      <c r="AA107" s="25"/>
      <c r="AB107" s="25"/>
      <c r="AC107" s="25"/>
      <c r="AD107" s="25"/>
      <c r="AE107" s="25"/>
      <c r="AF107" s="25"/>
      <c r="AG107" s="25"/>
      <c r="AH107" s="25"/>
      <c r="AI107" s="79"/>
      <c r="AJ107" s="25"/>
      <c r="AK107" s="25"/>
      <c r="AL107" s="25"/>
      <c r="AM107" s="25"/>
      <c r="AN107" s="25"/>
      <c r="AO107" s="25"/>
      <c r="AP107" s="25"/>
      <c r="AQ107" s="25"/>
      <c r="AR107" s="41"/>
      <c r="AS107" s="25"/>
      <c r="AT107" s="25"/>
      <c r="AU107" s="25"/>
      <c r="AV107" s="25"/>
      <c r="AW107" s="25"/>
      <c r="AX107" s="25"/>
      <c r="AY107" s="25"/>
      <c r="AZ107" s="25"/>
      <c r="BA107" s="25"/>
      <c r="BB107" s="25"/>
      <c r="BC107" s="79"/>
      <c r="BD107" s="25"/>
      <c r="BE107" s="25"/>
      <c r="BF107" s="25"/>
      <c r="BG107" s="25"/>
      <c r="BH107" s="25"/>
      <c r="BI107" s="25"/>
      <c r="BJ107" s="25"/>
      <c r="BK107" s="25"/>
      <c r="BL107" s="41"/>
      <c r="BM107" s="25"/>
      <c r="BN107" s="25"/>
      <c r="BO107" s="25"/>
      <c r="BP107" s="25"/>
      <c r="BQ107" s="25"/>
      <c r="BR107" s="25"/>
      <c r="BS107" s="25"/>
      <c r="BT107" s="25"/>
      <c r="BU107" s="25"/>
      <c r="BV107" s="25"/>
      <c r="BW107" s="25"/>
      <c r="BX107" s="25"/>
      <c r="BY107" s="25"/>
      <c r="BZ107" s="25"/>
      <c r="CA107" s="79"/>
      <c r="CB107" s="25"/>
      <c r="CC107" s="25">
        <v>0</v>
      </c>
      <c r="CD107" s="41">
        <v>0</v>
      </c>
      <c r="CE107" s="79"/>
      <c r="CF107" s="25"/>
      <c r="CG107" s="25"/>
      <c r="CH107" s="30">
        <v>0</v>
      </c>
      <c r="CI107" s="93"/>
      <c r="CJ107" s="41"/>
      <c r="CP107" s="62"/>
    </row>
    <row r="108" spans="1:94" s="33" customFormat="1" ht="17.25" thickBot="1" x14ac:dyDescent="0.25">
      <c r="A108" s="1">
        <v>61</v>
      </c>
      <c r="B108" s="1"/>
      <c r="C108" s="34" t="s">
        <v>82</v>
      </c>
      <c r="D108" s="35">
        <v>1575</v>
      </c>
      <c r="E108" s="64"/>
      <c r="F108" s="38"/>
      <c r="G108" s="38"/>
      <c r="H108" s="38"/>
      <c r="I108" s="25">
        <v>0</v>
      </c>
      <c r="J108" s="38"/>
      <c r="K108" s="138"/>
      <c r="L108" s="38"/>
      <c r="M108" s="38"/>
      <c r="N108" s="25"/>
      <c r="O108" s="139">
        <v>0</v>
      </c>
      <c r="P108" s="140"/>
      <c r="Q108" s="38"/>
      <c r="R108" s="38">
        <v>30506428</v>
      </c>
      <c r="S108" s="25">
        <v>30506428</v>
      </c>
      <c r="T108" s="43"/>
      <c r="U108" s="141"/>
      <c r="V108" s="38"/>
      <c r="W108" s="38"/>
      <c r="X108" s="41"/>
      <c r="Y108" s="115">
        <v>30506428</v>
      </c>
      <c r="Z108" s="38"/>
      <c r="AA108" s="38"/>
      <c r="AB108" s="38"/>
      <c r="AC108" s="25">
        <v>30506428</v>
      </c>
      <c r="AD108" s="43"/>
      <c r="AE108" s="38"/>
      <c r="AF108" s="38"/>
      <c r="AG108" s="38"/>
      <c r="AH108" s="25"/>
      <c r="AI108" s="139">
        <v>30506428</v>
      </c>
      <c r="AJ108" s="38"/>
      <c r="AK108" s="38"/>
      <c r="AL108" s="38">
        <v>-1558360.02</v>
      </c>
      <c r="AM108" s="25">
        <v>28948067.98</v>
      </c>
      <c r="AN108" s="43"/>
      <c r="AO108" s="38"/>
      <c r="AP108" s="38"/>
      <c r="AQ108" s="38"/>
      <c r="AR108" s="41"/>
      <c r="AS108" s="115">
        <v>28948067.98</v>
      </c>
      <c r="AT108" s="38">
        <v>-9933708.9799999967</v>
      </c>
      <c r="AU108" s="38"/>
      <c r="AV108" s="38"/>
      <c r="AW108" s="25">
        <v>19014359.000000004</v>
      </c>
      <c r="AX108" s="43"/>
      <c r="AY108" s="38"/>
      <c r="AZ108" s="38"/>
      <c r="BA108" s="38"/>
      <c r="BB108" s="25"/>
      <c r="BC108" s="139">
        <v>19014359.000000004</v>
      </c>
      <c r="BD108" s="38">
        <v>-6583042.6199999992</v>
      </c>
      <c r="BE108" s="38"/>
      <c r="BF108" s="38"/>
      <c r="BG108" s="25">
        <v>12431316.380000005</v>
      </c>
      <c r="BH108" s="43"/>
      <c r="BI108" s="38"/>
      <c r="BJ108" s="38"/>
      <c r="BK108" s="38"/>
      <c r="BL108" s="41"/>
      <c r="BM108" s="43">
        <v>12431316.380000005</v>
      </c>
      <c r="BN108" s="38">
        <v>-6740859.8899999997</v>
      </c>
      <c r="BO108" s="38"/>
      <c r="BP108" s="38"/>
      <c r="BQ108" s="38">
        <v>5690456.4900000049</v>
      </c>
      <c r="BR108" s="38">
        <v>0</v>
      </c>
      <c r="BS108" s="38"/>
      <c r="BT108" s="38"/>
      <c r="BU108" s="38"/>
      <c r="BV108" s="38">
        <v>0</v>
      </c>
      <c r="BW108" s="38">
        <v>-7248816.5100000044</v>
      </c>
      <c r="BX108" s="38"/>
      <c r="BY108" s="38">
        <v>-1558360.0199999996</v>
      </c>
      <c r="BZ108" s="38">
        <v>0</v>
      </c>
      <c r="CA108" s="64"/>
      <c r="CB108" s="38"/>
      <c r="CC108" s="43">
        <v>-1558360.0199999996</v>
      </c>
      <c r="CD108" s="45">
        <v>0</v>
      </c>
      <c r="CE108" s="116"/>
      <c r="CF108" s="38"/>
      <c r="CG108" s="46">
        <v>0</v>
      </c>
      <c r="CH108" s="30">
        <v>-1558360.0199999996</v>
      </c>
      <c r="CI108" s="117">
        <v>5690456.4900000002</v>
      </c>
      <c r="CJ108" s="48">
        <v>0</v>
      </c>
      <c r="CO108" s="33">
        <v>1575</v>
      </c>
      <c r="CP108" s="62" t="b">
        <v>1</v>
      </c>
    </row>
    <row r="109" spans="1:94" s="33" customFormat="1" ht="17.25" thickBot="1" x14ac:dyDescent="0.25">
      <c r="A109" s="1">
        <v>62</v>
      </c>
      <c r="B109" s="1"/>
      <c r="C109" s="34" t="s">
        <v>83</v>
      </c>
      <c r="D109" s="35">
        <v>1576</v>
      </c>
      <c r="E109" s="64"/>
      <c r="F109" s="38"/>
      <c r="G109" s="38"/>
      <c r="H109" s="38"/>
      <c r="I109" s="25"/>
      <c r="J109" s="38"/>
      <c r="K109" s="138"/>
      <c r="L109" s="38"/>
      <c r="M109" s="38"/>
      <c r="N109" s="25"/>
      <c r="O109" s="139">
        <v>0</v>
      </c>
      <c r="P109" s="140"/>
      <c r="Q109" s="38"/>
      <c r="R109" s="38"/>
      <c r="S109" s="25">
        <v>0</v>
      </c>
      <c r="T109" s="43"/>
      <c r="U109" s="141"/>
      <c r="V109" s="38"/>
      <c r="W109" s="38"/>
      <c r="X109" s="41"/>
      <c r="Y109" s="115">
        <v>0</v>
      </c>
      <c r="Z109" s="38"/>
      <c r="AA109" s="38"/>
      <c r="AB109" s="38"/>
      <c r="AC109" s="25">
        <v>0</v>
      </c>
      <c r="AD109" s="43"/>
      <c r="AE109" s="38"/>
      <c r="AF109" s="38"/>
      <c r="AG109" s="38"/>
      <c r="AH109" s="25"/>
      <c r="AI109" s="139">
        <v>0</v>
      </c>
      <c r="AJ109" s="38"/>
      <c r="AK109" s="38"/>
      <c r="AL109" s="38"/>
      <c r="AM109" s="25">
        <v>0</v>
      </c>
      <c r="AN109" s="43"/>
      <c r="AO109" s="38"/>
      <c r="AP109" s="38"/>
      <c r="AQ109" s="38"/>
      <c r="AR109" s="41"/>
      <c r="AS109" s="115">
        <v>0</v>
      </c>
      <c r="AT109" s="38"/>
      <c r="AU109" s="38"/>
      <c r="AV109" s="38"/>
      <c r="AW109" s="25">
        <v>0</v>
      </c>
      <c r="AX109" s="43"/>
      <c r="AY109" s="38"/>
      <c r="AZ109" s="38"/>
      <c r="BA109" s="38"/>
      <c r="BB109" s="25"/>
      <c r="BC109" s="139">
        <v>0</v>
      </c>
      <c r="BD109" s="38"/>
      <c r="BE109" s="38"/>
      <c r="BF109" s="38"/>
      <c r="BG109" s="25">
        <v>0</v>
      </c>
      <c r="BH109" s="43"/>
      <c r="BI109" s="38"/>
      <c r="BJ109" s="38"/>
      <c r="BK109" s="38"/>
      <c r="BL109" s="41"/>
      <c r="BM109" s="43">
        <v>0</v>
      </c>
      <c r="BN109" s="38"/>
      <c r="BO109" s="38"/>
      <c r="BP109" s="38"/>
      <c r="BQ109" s="38">
        <v>0</v>
      </c>
      <c r="BR109" s="38">
        <v>0</v>
      </c>
      <c r="BS109" s="38"/>
      <c r="BT109" s="38"/>
      <c r="BU109" s="38"/>
      <c r="BV109" s="38">
        <v>0</v>
      </c>
      <c r="BW109" s="38"/>
      <c r="BX109" s="38"/>
      <c r="BY109" s="38">
        <v>0</v>
      </c>
      <c r="BZ109" s="38">
        <v>0</v>
      </c>
      <c r="CA109" s="64"/>
      <c r="CB109" s="38"/>
      <c r="CC109" s="43">
        <v>0</v>
      </c>
      <c r="CD109" s="45">
        <v>0</v>
      </c>
      <c r="CE109" s="116"/>
      <c r="CF109" s="38"/>
      <c r="CG109" s="46">
        <v>0</v>
      </c>
      <c r="CH109" s="30">
        <v>0</v>
      </c>
      <c r="CI109" s="117"/>
      <c r="CJ109" s="48">
        <v>0</v>
      </c>
      <c r="CO109" s="33">
        <v>1576</v>
      </c>
      <c r="CP109" s="62" t="b">
        <v>1</v>
      </c>
    </row>
    <row r="110" spans="1:94" s="33" customFormat="1" ht="18" thickBot="1" x14ac:dyDescent="0.3">
      <c r="A110" s="1"/>
      <c r="B110" s="1"/>
      <c r="C110" s="34" t="s">
        <v>653</v>
      </c>
      <c r="D110" s="35"/>
      <c r="E110" s="64"/>
      <c r="F110" s="38"/>
      <c r="G110" s="38"/>
      <c r="H110" s="38"/>
      <c r="I110" s="25"/>
      <c r="J110" s="38"/>
      <c r="K110" s="138"/>
      <c r="L110" s="38"/>
      <c r="M110" s="38"/>
      <c r="N110" s="25"/>
      <c r="O110" s="139"/>
      <c r="P110" s="140"/>
      <c r="Q110" s="38"/>
      <c r="R110" s="38"/>
      <c r="S110" s="25"/>
      <c r="T110" s="43"/>
      <c r="U110" s="141"/>
      <c r="V110" s="38"/>
      <c r="W110" s="38"/>
      <c r="X110" s="41"/>
      <c r="Y110" s="115"/>
      <c r="Z110" s="38"/>
      <c r="AA110" s="38"/>
      <c r="AB110" s="38"/>
      <c r="AC110" s="25"/>
      <c r="AD110" s="43"/>
      <c r="AE110" s="38"/>
      <c r="AF110" s="38"/>
      <c r="AG110" s="38"/>
      <c r="AH110" s="25"/>
      <c r="AI110" s="139"/>
      <c r="AJ110" s="38"/>
      <c r="AK110" s="38"/>
      <c r="AL110" s="38"/>
      <c r="AM110" s="25"/>
      <c r="AN110" s="43"/>
      <c r="AO110" s="38"/>
      <c r="AP110" s="38"/>
      <c r="AQ110" s="38"/>
      <c r="AR110" s="41"/>
      <c r="AS110" s="115"/>
      <c r="AT110" s="38"/>
      <c r="AU110" s="38"/>
      <c r="AV110" s="38"/>
      <c r="AW110" s="25"/>
      <c r="AX110" s="43"/>
      <c r="AY110" s="38"/>
      <c r="AZ110" s="38"/>
      <c r="BA110" s="38"/>
      <c r="BB110" s="25"/>
      <c r="BC110" s="139"/>
      <c r="BD110" s="38">
        <v>-5081563.3699999982</v>
      </c>
      <c r="BE110" s="38"/>
      <c r="BF110" s="38"/>
      <c r="BG110" s="25">
        <v>-5081563.3699999982</v>
      </c>
      <c r="BH110" s="43">
        <v>0</v>
      </c>
      <c r="BI110" s="38">
        <v>-204580.48000000001</v>
      </c>
      <c r="BJ110" s="38"/>
      <c r="BK110" s="38"/>
      <c r="BL110" s="41">
        <v>-204580.48000000001</v>
      </c>
      <c r="BM110" s="43">
        <v>-5081563.3699999982</v>
      </c>
      <c r="BN110" s="38">
        <v>-2412581.5800000024</v>
      </c>
      <c r="BO110" s="38"/>
      <c r="BP110" s="38"/>
      <c r="BQ110" s="38">
        <v>-7494144.9500000011</v>
      </c>
      <c r="BR110" s="38">
        <v>-204580.48000000001</v>
      </c>
      <c r="BS110" s="38">
        <v>-145327.78</v>
      </c>
      <c r="BT110" s="38"/>
      <c r="BU110" s="38"/>
      <c r="BV110" s="38">
        <v>-349908.26</v>
      </c>
      <c r="BW110" s="38">
        <v>-2760425.379999998</v>
      </c>
      <c r="BX110" s="38">
        <v>-59261.992895166622</v>
      </c>
      <c r="BY110" s="38">
        <v>-10254570.329999998</v>
      </c>
      <c r="BZ110" s="38">
        <v>-409170.25289516663</v>
      </c>
      <c r="CA110" s="64"/>
      <c r="CB110" s="38"/>
      <c r="CC110" s="43">
        <v>-10254570.329999998</v>
      </c>
      <c r="CD110" s="45">
        <v>-409170.25289516663</v>
      </c>
      <c r="CE110" s="765">
        <v>-168430.90775125002</v>
      </c>
      <c r="CF110" s="38">
        <v>-27228.726651666668</v>
      </c>
      <c r="CG110" s="46">
        <v>-604829.8872980834</v>
      </c>
      <c r="CH110" s="80">
        <v>-10859400.217298081</v>
      </c>
      <c r="CI110" s="117">
        <v>-7844053.2100000009</v>
      </c>
      <c r="CJ110" s="48">
        <v>0</v>
      </c>
      <c r="CP110" s="62"/>
    </row>
    <row r="111" spans="1:94" s="33" customFormat="1" ht="18" thickBot="1" x14ac:dyDescent="0.3">
      <c r="A111" s="1"/>
      <c r="B111" s="1"/>
      <c r="C111" s="34" t="s">
        <v>654</v>
      </c>
      <c r="D111" s="35"/>
      <c r="E111" s="64"/>
      <c r="F111" s="38"/>
      <c r="G111" s="38"/>
      <c r="H111" s="38"/>
      <c r="I111" s="25"/>
      <c r="J111" s="38"/>
      <c r="K111" s="138"/>
      <c r="L111" s="38"/>
      <c r="M111" s="38"/>
      <c r="N111" s="25"/>
      <c r="O111" s="139"/>
      <c r="P111" s="140"/>
      <c r="Q111" s="38"/>
      <c r="R111" s="38"/>
      <c r="S111" s="25"/>
      <c r="T111" s="43"/>
      <c r="U111" s="141"/>
      <c r="V111" s="38"/>
      <c r="W111" s="38"/>
      <c r="X111" s="41"/>
      <c r="Y111" s="115"/>
      <c r="Z111" s="38"/>
      <c r="AA111" s="38"/>
      <c r="AB111" s="38"/>
      <c r="AC111" s="25"/>
      <c r="AD111" s="43"/>
      <c r="AE111" s="38"/>
      <c r="AF111" s="38"/>
      <c r="AG111" s="38"/>
      <c r="AH111" s="25"/>
      <c r="AI111" s="139"/>
      <c r="AJ111" s="38"/>
      <c r="AK111" s="38"/>
      <c r="AL111" s="38"/>
      <c r="AM111" s="25"/>
      <c r="AN111" s="43"/>
      <c r="AO111" s="38"/>
      <c r="AP111" s="38"/>
      <c r="AQ111" s="38"/>
      <c r="AR111" s="41"/>
      <c r="AS111" s="115"/>
      <c r="AT111" s="38"/>
      <c r="AU111" s="38"/>
      <c r="AV111" s="38"/>
      <c r="AW111" s="25"/>
      <c r="AX111" s="43"/>
      <c r="AY111" s="38"/>
      <c r="AZ111" s="38"/>
      <c r="BA111" s="38"/>
      <c r="BB111" s="25"/>
      <c r="BC111" s="139"/>
      <c r="BD111" s="38">
        <v>-8043300.1400000006</v>
      </c>
      <c r="BE111" s="38"/>
      <c r="BF111" s="38"/>
      <c r="BG111" s="25">
        <v>-8043300.1400000006</v>
      </c>
      <c r="BH111" s="43">
        <v>0</v>
      </c>
      <c r="BI111" s="38">
        <v>-52279.479279617262</v>
      </c>
      <c r="BJ111" s="38"/>
      <c r="BK111" s="38"/>
      <c r="BL111" s="41">
        <v>-52279.479279617262</v>
      </c>
      <c r="BM111" s="43">
        <v>-8043300.1400000006</v>
      </c>
      <c r="BN111" s="38">
        <v>-326377.99999999907</v>
      </c>
      <c r="BO111" s="38"/>
      <c r="BP111" s="38"/>
      <c r="BQ111" s="38">
        <v>-8369678.1399999997</v>
      </c>
      <c r="BR111" s="38">
        <v>-52279.479279617262</v>
      </c>
      <c r="BS111" s="38">
        <v>-153119.20180750001</v>
      </c>
      <c r="BT111" s="38"/>
      <c r="BU111" s="38"/>
      <c r="BV111" s="38">
        <v>-205398.68108711726</v>
      </c>
      <c r="BW111" s="38">
        <v>-3017639</v>
      </c>
      <c r="BX111" s="38">
        <v>0</v>
      </c>
      <c r="BY111" s="38">
        <v>-11387317.140000001</v>
      </c>
      <c r="BZ111" s="38">
        <v>-205398.68108711726</v>
      </c>
      <c r="CA111" s="64"/>
      <c r="CB111" s="38"/>
      <c r="CC111" s="43">
        <v>-11387317.140000001</v>
      </c>
      <c r="CD111" s="45">
        <v>-205398.68108711726</v>
      </c>
      <c r="CE111" s="765">
        <v>-188108.51619649999</v>
      </c>
      <c r="CF111" s="38">
        <v>-30409.830575333333</v>
      </c>
      <c r="CG111" s="46">
        <v>-423917.02785895055</v>
      </c>
      <c r="CH111" s="30">
        <v>-11811234.167858953</v>
      </c>
      <c r="CI111" s="117">
        <v>-8575076.8210871164</v>
      </c>
      <c r="CJ111" s="48">
        <v>0</v>
      </c>
      <c r="CP111" s="62"/>
    </row>
    <row r="112" spans="1:94" s="33" customFormat="1" ht="18" thickBot="1" x14ac:dyDescent="0.3">
      <c r="A112" s="1"/>
      <c r="B112" s="1"/>
      <c r="C112" s="34" t="s">
        <v>655</v>
      </c>
      <c r="D112" s="35"/>
      <c r="E112" s="64"/>
      <c r="F112" s="38"/>
      <c r="G112" s="38"/>
      <c r="H112" s="38"/>
      <c r="I112" s="25"/>
      <c r="J112" s="38"/>
      <c r="K112" s="138"/>
      <c r="L112" s="38"/>
      <c r="M112" s="38"/>
      <c r="N112" s="25"/>
      <c r="O112" s="139"/>
      <c r="P112" s="140"/>
      <c r="Q112" s="38"/>
      <c r="R112" s="38"/>
      <c r="S112" s="25"/>
      <c r="T112" s="43"/>
      <c r="U112" s="141"/>
      <c r="V112" s="38"/>
      <c r="W112" s="38"/>
      <c r="X112" s="41"/>
      <c r="Y112" s="115"/>
      <c r="Z112" s="38"/>
      <c r="AA112" s="38"/>
      <c r="AB112" s="38"/>
      <c r="AC112" s="25"/>
      <c r="AD112" s="43"/>
      <c r="AE112" s="38"/>
      <c r="AF112" s="38"/>
      <c r="AG112" s="38"/>
      <c r="AH112" s="25"/>
      <c r="AI112" s="139"/>
      <c r="AJ112" s="38"/>
      <c r="AK112" s="38"/>
      <c r="AL112" s="38"/>
      <c r="AM112" s="25"/>
      <c r="AN112" s="43"/>
      <c r="AO112" s="38"/>
      <c r="AP112" s="38"/>
      <c r="AQ112" s="38"/>
      <c r="AR112" s="41"/>
      <c r="AS112" s="115"/>
      <c r="AT112" s="38"/>
      <c r="AU112" s="38"/>
      <c r="AV112" s="38"/>
      <c r="AW112" s="25"/>
      <c r="AX112" s="43"/>
      <c r="AY112" s="38"/>
      <c r="AZ112" s="38"/>
      <c r="BA112" s="38"/>
      <c r="BB112" s="25"/>
      <c r="BC112" s="139"/>
      <c r="BD112" s="38"/>
      <c r="BE112" s="38"/>
      <c r="BF112" s="38"/>
      <c r="BG112" s="25">
        <v>0</v>
      </c>
      <c r="BH112" s="43">
        <v>0</v>
      </c>
      <c r="BI112" s="38"/>
      <c r="BJ112" s="38"/>
      <c r="BK112" s="38"/>
      <c r="BL112" s="41">
        <v>0</v>
      </c>
      <c r="BM112" s="43">
        <v>0</v>
      </c>
      <c r="BN112" s="38">
        <v>-3290798</v>
      </c>
      <c r="BO112" s="38"/>
      <c r="BP112" s="38"/>
      <c r="BQ112" s="38">
        <v>-3290798</v>
      </c>
      <c r="BR112" s="38">
        <v>0</v>
      </c>
      <c r="BS112" s="38">
        <v>-57177.615250000003</v>
      </c>
      <c r="BT112" s="38"/>
      <c r="BU112" s="38"/>
      <c r="BV112" s="38">
        <v>-57177.615250000003</v>
      </c>
      <c r="BW112" s="38"/>
      <c r="BX112" s="38"/>
      <c r="BY112" s="38">
        <v>-3290798</v>
      </c>
      <c r="BZ112" s="38">
        <v>-57177.615250000003</v>
      </c>
      <c r="CA112" s="64"/>
      <c r="CB112" s="38"/>
      <c r="CC112" s="43">
        <v>-3290798</v>
      </c>
      <c r="CD112" s="45">
        <v>-57177.615250000003</v>
      </c>
      <c r="CE112" s="765">
        <v>-73960.68505</v>
      </c>
      <c r="CF112" s="38">
        <v>-11956.566066666666</v>
      </c>
      <c r="CG112" s="46">
        <v>-143094.86636666668</v>
      </c>
      <c r="CH112" s="30">
        <v>-3433892.8663666663</v>
      </c>
      <c r="CI112" s="117">
        <v>-3290798</v>
      </c>
      <c r="CJ112" s="48">
        <v>57177.615249999799</v>
      </c>
      <c r="CP112" s="62"/>
    </row>
    <row r="113" spans="1:94" s="33" customFormat="1" ht="15" thickBot="1" x14ac:dyDescent="0.25">
      <c r="A113" s="1"/>
      <c r="B113" s="1"/>
      <c r="C113" s="34"/>
      <c r="D113" s="35"/>
      <c r="E113" s="64"/>
      <c r="F113" s="38"/>
      <c r="G113" s="38"/>
      <c r="H113" s="38"/>
      <c r="I113" s="25"/>
      <c r="J113" s="38"/>
      <c r="K113" s="138"/>
      <c r="L113" s="38"/>
      <c r="M113" s="38"/>
      <c r="N113" s="25"/>
      <c r="O113" s="139"/>
      <c r="P113" s="140"/>
      <c r="Q113" s="38"/>
      <c r="R113" s="38"/>
      <c r="S113" s="25"/>
      <c r="T113" s="43"/>
      <c r="U113" s="141"/>
      <c r="V113" s="38"/>
      <c r="W113" s="38"/>
      <c r="X113" s="41"/>
      <c r="Y113" s="115"/>
      <c r="Z113" s="38"/>
      <c r="AA113" s="38"/>
      <c r="AB113" s="38"/>
      <c r="AC113" s="25"/>
      <c r="AD113" s="43"/>
      <c r="AE113" s="38"/>
      <c r="AF113" s="38"/>
      <c r="AG113" s="38"/>
      <c r="AH113" s="25"/>
      <c r="AI113" s="139"/>
      <c r="AJ113" s="38"/>
      <c r="AK113" s="38"/>
      <c r="AL113" s="38"/>
      <c r="AM113" s="25"/>
      <c r="AN113" s="43"/>
      <c r="AO113" s="38"/>
      <c r="AP113" s="38"/>
      <c r="AQ113" s="38"/>
      <c r="AR113" s="41"/>
      <c r="AS113" s="115"/>
      <c r="AT113" s="38"/>
      <c r="AU113" s="38"/>
      <c r="AV113" s="38"/>
      <c r="AW113" s="25"/>
      <c r="AX113" s="43"/>
      <c r="AY113" s="38"/>
      <c r="AZ113" s="38"/>
      <c r="BA113" s="38"/>
      <c r="BB113" s="25"/>
      <c r="BC113" s="139"/>
      <c r="BD113" s="38"/>
      <c r="BE113" s="38"/>
      <c r="BF113" s="38"/>
      <c r="BG113" s="25"/>
      <c r="BH113" s="43"/>
      <c r="BI113" s="38"/>
      <c r="BJ113" s="38"/>
      <c r="BK113" s="38"/>
      <c r="BL113" s="41"/>
      <c r="BM113" s="43"/>
      <c r="BN113" s="38"/>
      <c r="BO113" s="38"/>
      <c r="BP113" s="38"/>
      <c r="BQ113" s="38"/>
      <c r="BR113" s="38"/>
      <c r="BS113" s="38"/>
      <c r="BT113" s="38"/>
      <c r="BU113" s="38"/>
      <c r="BV113" s="38"/>
      <c r="BW113" s="38"/>
      <c r="BX113" s="38"/>
      <c r="BY113" s="38">
        <v>0</v>
      </c>
      <c r="BZ113" s="38">
        <v>0</v>
      </c>
      <c r="CA113" s="64"/>
      <c r="CB113" s="38"/>
      <c r="CC113" s="43"/>
      <c r="CD113" s="45"/>
      <c r="CE113" s="116"/>
      <c r="CF113" s="38"/>
      <c r="CG113" s="46"/>
      <c r="CH113" s="30"/>
      <c r="CI113" s="117"/>
      <c r="CJ113" s="48"/>
      <c r="CP113" s="62"/>
    </row>
    <row r="116" spans="1:94" ht="30.75" customHeight="1" x14ac:dyDescent="0.2">
      <c r="B116" s="175"/>
      <c r="C116" s="830" t="s">
        <v>39</v>
      </c>
      <c r="D116" s="830"/>
      <c r="E116" s="830"/>
      <c r="F116" s="830"/>
      <c r="G116" s="176"/>
      <c r="H116" s="176"/>
      <c r="I116" s="176"/>
    </row>
    <row r="117" spans="1:94" ht="29.25" customHeight="1" x14ac:dyDescent="0.2">
      <c r="A117" s="178"/>
      <c r="B117" s="179"/>
      <c r="C117" s="831" t="s">
        <v>89</v>
      </c>
      <c r="D117" s="831"/>
      <c r="E117" s="831"/>
      <c r="F117" s="831"/>
      <c r="G117" s="831"/>
      <c r="H117" s="831"/>
      <c r="I117" s="180"/>
      <c r="L117" s="181"/>
      <c r="M117" s="181"/>
      <c r="V117" s="181"/>
      <c r="W117" s="181"/>
      <c r="AF117" s="181"/>
      <c r="AG117" s="181"/>
      <c r="AP117" s="181"/>
      <c r="AQ117" s="181"/>
      <c r="AZ117" s="181"/>
      <c r="BA117" s="181"/>
      <c r="BJ117" s="181"/>
      <c r="BK117" s="181"/>
      <c r="BO117" s="181"/>
      <c r="BP117" s="181"/>
      <c r="BQ117" s="181"/>
      <c r="BR117" s="181"/>
      <c r="BS117" s="181"/>
      <c r="BT117" s="181"/>
      <c r="BU117" s="181"/>
      <c r="BV117" s="181"/>
      <c r="BW117" s="181"/>
      <c r="BX117" s="181"/>
      <c r="BY117" s="181"/>
      <c r="BZ117" s="181"/>
      <c r="CA117" s="181"/>
      <c r="CB117" s="181"/>
      <c r="CC117" s="181"/>
      <c r="CD117" s="181"/>
    </row>
    <row r="118" spans="1:94" ht="57" customHeight="1" x14ac:dyDescent="0.2">
      <c r="A118" s="178"/>
      <c r="B118" s="179"/>
      <c r="C118" s="832" t="s">
        <v>656</v>
      </c>
      <c r="D118" s="833"/>
      <c r="E118" s="180"/>
      <c r="F118" s="180"/>
      <c r="G118" s="180"/>
      <c r="H118" s="180"/>
      <c r="I118" s="180"/>
      <c r="L118" s="181"/>
      <c r="M118" s="181"/>
      <c r="V118" s="181"/>
      <c r="W118" s="181"/>
      <c r="AF118" s="181"/>
      <c r="AG118" s="181"/>
      <c r="AP118" s="181"/>
      <c r="AQ118" s="181"/>
      <c r="AZ118" s="181"/>
      <c r="BA118" s="181"/>
      <c r="BJ118" s="181"/>
      <c r="BK118" s="181"/>
      <c r="BO118" s="181"/>
      <c r="BP118" s="181"/>
      <c r="BQ118" s="181"/>
      <c r="BR118" s="181"/>
      <c r="BS118" s="181"/>
      <c r="BT118" s="181"/>
      <c r="BU118" s="181"/>
      <c r="BV118" s="181"/>
      <c r="BW118" s="181"/>
      <c r="BX118" s="181"/>
      <c r="BY118" s="181"/>
      <c r="BZ118" s="181"/>
      <c r="CA118" s="181"/>
      <c r="CB118" s="181"/>
      <c r="CC118" s="181"/>
      <c r="CD118" s="181"/>
    </row>
    <row r="119" spans="1:94" ht="65.45" customHeight="1" x14ac:dyDescent="0.2">
      <c r="A119" s="178"/>
      <c r="B119" s="179"/>
      <c r="C119" s="832" t="s">
        <v>657</v>
      </c>
      <c r="D119" s="833"/>
      <c r="E119" s="180"/>
      <c r="F119" s="180"/>
      <c r="G119" s="180"/>
      <c r="H119" s="180"/>
      <c r="I119" s="180"/>
      <c r="L119" s="181"/>
      <c r="M119" s="181"/>
      <c r="V119" s="181"/>
      <c r="W119" s="181"/>
      <c r="AF119" s="181"/>
      <c r="AG119" s="181"/>
      <c r="AP119" s="181"/>
      <c r="AQ119" s="181"/>
      <c r="AZ119" s="181"/>
      <c r="BA119" s="181"/>
      <c r="BJ119" s="181"/>
      <c r="BK119" s="181"/>
      <c r="BO119" s="181"/>
      <c r="BP119" s="181"/>
      <c r="BQ119" s="181"/>
      <c r="BR119" s="181"/>
      <c r="BS119" s="181"/>
      <c r="BT119" s="181"/>
      <c r="BU119" s="181"/>
      <c r="BV119" s="181"/>
      <c r="BW119" s="181"/>
      <c r="BX119" s="181"/>
      <c r="BY119" s="181"/>
      <c r="BZ119" s="181"/>
      <c r="CA119" s="181"/>
      <c r="CB119" s="181"/>
      <c r="CC119" s="181"/>
      <c r="CD119" s="181"/>
    </row>
    <row r="120" spans="1:94" ht="69.75" customHeight="1" x14ac:dyDescent="0.2">
      <c r="A120" s="178"/>
      <c r="B120" s="179"/>
      <c r="C120" s="832" t="s">
        <v>658</v>
      </c>
      <c r="D120" s="833"/>
      <c r="E120" s="180"/>
      <c r="F120" s="180"/>
      <c r="G120" s="180"/>
      <c r="H120" s="180"/>
      <c r="I120" s="180"/>
      <c r="L120" s="181"/>
      <c r="M120" s="181"/>
      <c r="V120" s="181"/>
      <c r="W120" s="181"/>
      <c r="AF120" s="181"/>
      <c r="AG120" s="181"/>
      <c r="AP120" s="181"/>
      <c r="AQ120" s="181"/>
      <c r="AZ120" s="181"/>
      <c r="BA120" s="181"/>
      <c r="BJ120" s="181"/>
      <c r="BK120" s="181"/>
      <c r="BO120" s="181"/>
      <c r="BP120" s="181"/>
      <c r="BQ120" s="181"/>
      <c r="BR120" s="181"/>
      <c r="BS120" s="181"/>
      <c r="BT120" s="181"/>
      <c r="BU120" s="181"/>
      <c r="BV120" s="181"/>
      <c r="BW120" s="181"/>
      <c r="BX120" s="181"/>
      <c r="BY120" s="181"/>
      <c r="BZ120" s="181"/>
      <c r="CA120" s="181"/>
      <c r="CB120" s="181"/>
      <c r="CC120" s="181"/>
      <c r="CD120" s="181"/>
    </row>
    <row r="121" spans="1:94" ht="16.5" x14ac:dyDescent="0.2">
      <c r="A121" s="178"/>
      <c r="B121" s="179"/>
      <c r="C121" s="34"/>
      <c r="D121" s="182"/>
      <c r="E121" s="180"/>
      <c r="F121" s="180"/>
      <c r="G121" s="180"/>
      <c r="H121" s="180"/>
      <c r="I121" s="180"/>
      <c r="L121" s="181"/>
      <c r="M121" s="181"/>
      <c r="V121" s="181"/>
      <c r="W121" s="181"/>
      <c r="AF121" s="181"/>
      <c r="AG121" s="181"/>
      <c r="AP121" s="181"/>
      <c r="AQ121" s="181"/>
      <c r="AZ121" s="181"/>
      <c r="BA121" s="181"/>
      <c r="BJ121" s="181"/>
      <c r="BK121" s="181"/>
      <c r="BO121" s="181"/>
      <c r="BP121" s="181"/>
      <c r="BQ121" s="181"/>
      <c r="BR121" s="181"/>
      <c r="BS121" s="181"/>
      <c r="BT121" s="181"/>
      <c r="BU121" s="181"/>
      <c r="BV121" s="181"/>
      <c r="BW121" s="181"/>
      <c r="BX121" s="181"/>
      <c r="BY121" s="181"/>
      <c r="BZ121" s="181"/>
      <c r="CA121" s="181"/>
      <c r="CB121" s="181"/>
      <c r="CC121" s="181"/>
      <c r="CD121" s="181"/>
    </row>
    <row r="122" spans="1:94" ht="19.5" customHeight="1" x14ac:dyDescent="0.2">
      <c r="A122" s="178"/>
      <c r="B122" s="106"/>
      <c r="C122" s="829" t="s">
        <v>742</v>
      </c>
      <c r="D122" s="829"/>
      <c r="E122" s="787"/>
      <c r="F122" s="787"/>
      <c r="G122" s="787"/>
      <c r="H122" s="787"/>
      <c r="I122" s="787"/>
    </row>
    <row r="123" spans="1:94" ht="39" customHeight="1" x14ac:dyDescent="0.2">
      <c r="A123" s="178"/>
      <c r="B123" s="784">
        <v>1</v>
      </c>
      <c r="C123" s="789" t="s">
        <v>743</v>
      </c>
      <c r="D123" s="789"/>
      <c r="E123" s="787"/>
      <c r="F123" s="787"/>
      <c r="G123" s="787"/>
      <c r="H123" s="787"/>
      <c r="I123" s="787"/>
    </row>
    <row r="124" spans="1:94" ht="28.5" customHeight="1" x14ac:dyDescent="0.2">
      <c r="A124" s="178"/>
      <c r="B124" s="784">
        <v>2</v>
      </c>
      <c r="C124" s="793" t="s">
        <v>744</v>
      </c>
      <c r="D124" s="793"/>
      <c r="E124" s="787"/>
      <c r="F124" s="787"/>
      <c r="G124" s="787"/>
      <c r="H124" s="787"/>
      <c r="I124" s="787"/>
    </row>
    <row r="125" spans="1:94" ht="13.5" customHeight="1" x14ac:dyDescent="0.2">
      <c r="A125" s="178"/>
      <c r="B125" s="784">
        <v>3</v>
      </c>
      <c r="C125" s="793" t="s">
        <v>745</v>
      </c>
      <c r="D125" s="793"/>
      <c r="E125" s="787"/>
      <c r="F125" s="787"/>
      <c r="G125" s="787"/>
      <c r="H125" s="787"/>
      <c r="I125" s="787"/>
    </row>
    <row r="126" spans="1:94" ht="61.5" customHeight="1" x14ac:dyDescent="0.2">
      <c r="B126" s="784"/>
      <c r="C126" s="793" t="s">
        <v>746</v>
      </c>
      <c r="D126" s="793"/>
      <c r="E126" s="787"/>
      <c r="F126" s="787"/>
      <c r="G126" s="787"/>
      <c r="H126" s="787"/>
      <c r="I126" s="787"/>
    </row>
    <row r="127" spans="1:94" ht="82.5" customHeight="1" x14ac:dyDescent="0.2">
      <c r="B127" s="784">
        <v>4</v>
      </c>
      <c r="C127" s="792" t="s">
        <v>759</v>
      </c>
      <c r="D127" s="792"/>
      <c r="E127" s="787"/>
      <c r="F127" s="787"/>
      <c r="G127" s="787"/>
      <c r="H127" s="787"/>
      <c r="I127" s="787"/>
    </row>
    <row r="128" spans="1:94" ht="52.5" customHeight="1" x14ac:dyDescent="0.2">
      <c r="B128" s="784">
        <v>5</v>
      </c>
      <c r="C128" s="792" t="s">
        <v>748</v>
      </c>
      <c r="D128" s="792"/>
      <c r="E128" s="787"/>
      <c r="F128" s="787"/>
      <c r="G128" s="787"/>
      <c r="H128" s="787"/>
      <c r="I128" s="787"/>
    </row>
    <row r="129" spans="2:9" ht="54" customHeight="1" x14ac:dyDescent="0.2">
      <c r="B129" s="784"/>
      <c r="C129" s="792" t="s">
        <v>749</v>
      </c>
      <c r="D129" s="792"/>
      <c r="E129" s="787"/>
      <c r="F129" s="787"/>
      <c r="G129" s="787"/>
      <c r="H129" s="787"/>
      <c r="I129" s="787"/>
    </row>
    <row r="130" spans="2:9" ht="63.75" customHeight="1" x14ac:dyDescent="0.2">
      <c r="B130" s="784">
        <v>6</v>
      </c>
      <c r="C130" s="792" t="s">
        <v>747</v>
      </c>
      <c r="D130" s="792"/>
      <c r="E130" s="787"/>
      <c r="F130" s="787"/>
      <c r="G130" s="787"/>
      <c r="H130" s="787"/>
      <c r="I130" s="787"/>
    </row>
    <row r="131" spans="2:9" ht="26.25" customHeight="1" x14ac:dyDescent="0.2">
      <c r="B131" s="784">
        <v>7</v>
      </c>
      <c r="C131" s="792" t="s">
        <v>750</v>
      </c>
      <c r="D131" s="792"/>
      <c r="E131" s="787"/>
      <c r="F131" s="787"/>
      <c r="G131" s="787"/>
      <c r="H131" s="787"/>
      <c r="I131" s="787"/>
    </row>
    <row r="132" spans="2:9" ht="42" customHeight="1" x14ac:dyDescent="0.2">
      <c r="B132" s="784"/>
      <c r="C132" s="792" t="s">
        <v>751</v>
      </c>
      <c r="D132" s="792"/>
      <c r="E132" s="788"/>
      <c r="F132" s="788"/>
      <c r="G132" s="788"/>
      <c r="H132" s="788"/>
      <c r="I132" s="788"/>
    </row>
    <row r="133" spans="2:9" ht="69" customHeight="1" x14ac:dyDescent="0.2">
      <c r="B133" s="784"/>
      <c r="C133" s="792" t="s">
        <v>752</v>
      </c>
      <c r="D133" s="792"/>
    </row>
    <row r="134" spans="2:9" ht="75" customHeight="1" x14ac:dyDescent="0.2">
      <c r="B134" s="784">
        <v>8</v>
      </c>
      <c r="C134" s="792" t="s">
        <v>753</v>
      </c>
      <c r="D134" s="792"/>
    </row>
    <row r="135" spans="2:9" ht="66.75" customHeight="1" x14ac:dyDescent="0.2">
      <c r="B135" s="784">
        <v>9</v>
      </c>
      <c r="C135" s="793" t="s">
        <v>754</v>
      </c>
      <c r="D135" s="793"/>
    </row>
    <row r="136" spans="2:9" ht="42" customHeight="1" x14ac:dyDescent="0.2">
      <c r="B136" s="784">
        <v>10</v>
      </c>
      <c r="C136" s="794" t="s">
        <v>755</v>
      </c>
      <c r="D136" s="794"/>
    </row>
    <row r="137" spans="2:9" ht="32.25" customHeight="1" x14ac:dyDescent="0.2">
      <c r="B137" s="784">
        <v>11</v>
      </c>
      <c r="C137" s="789" t="s">
        <v>756</v>
      </c>
      <c r="D137" s="789"/>
    </row>
    <row r="138" spans="2:9" ht="141.75" customHeight="1" x14ac:dyDescent="0.2">
      <c r="B138" s="785">
        <v>12</v>
      </c>
      <c r="C138" s="789" t="s">
        <v>757</v>
      </c>
      <c r="D138" s="789"/>
    </row>
    <row r="139" spans="2:9" x14ac:dyDescent="0.2">
      <c r="B139" s="786"/>
      <c r="C139" s="828" t="s">
        <v>758</v>
      </c>
      <c r="D139" s="828"/>
    </row>
    <row r="140" spans="2:9" x14ac:dyDescent="0.2">
      <c r="C140" s="827"/>
      <c r="D140" s="827"/>
    </row>
    <row r="141" spans="2:9" x14ac:dyDescent="0.2">
      <c r="C141" s="827"/>
      <c r="D141" s="827"/>
    </row>
    <row r="142" spans="2:9" x14ac:dyDescent="0.2">
      <c r="C142" s="827"/>
      <c r="D142" s="827"/>
    </row>
    <row r="143" spans="2:9" x14ac:dyDescent="0.2">
      <c r="C143" s="827"/>
      <c r="D143" s="827"/>
    </row>
    <row r="144" spans="2:9" x14ac:dyDescent="0.2">
      <c r="C144" s="827"/>
      <c r="D144" s="827"/>
    </row>
    <row r="145" spans="3:4" x14ac:dyDescent="0.2">
      <c r="C145" s="827"/>
      <c r="D145" s="827"/>
    </row>
    <row r="146" spans="3:4" x14ac:dyDescent="0.2">
      <c r="C146" s="827"/>
      <c r="D146" s="827"/>
    </row>
    <row r="147" spans="3:4" x14ac:dyDescent="0.2">
      <c r="C147" s="827"/>
      <c r="D147" s="827"/>
    </row>
    <row r="148" spans="3:4" x14ac:dyDescent="0.2">
      <c r="C148" s="827"/>
      <c r="D148" s="827"/>
    </row>
    <row r="149" spans="3:4" x14ac:dyDescent="0.2">
      <c r="C149" s="827"/>
      <c r="D149" s="827"/>
    </row>
    <row r="150" spans="3:4" x14ac:dyDescent="0.2">
      <c r="C150" s="827"/>
      <c r="D150" s="827"/>
    </row>
    <row r="151" spans="3:4" x14ac:dyDescent="0.2">
      <c r="C151" s="827"/>
      <c r="D151" s="827"/>
    </row>
    <row r="152" spans="3:4" x14ac:dyDescent="0.2">
      <c r="C152" s="827"/>
      <c r="D152" s="827"/>
    </row>
    <row r="153" spans="3:4" x14ac:dyDescent="0.2">
      <c r="C153" s="827"/>
      <c r="D153" s="827"/>
    </row>
    <row r="154" spans="3:4" x14ac:dyDescent="0.2">
      <c r="C154" s="827"/>
      <c r="D154" s="827"/>
    </row>
    <row r="155" spans="3:4" x14ac:dyDescent="0.2">
      <c r="C155" s="827"/>
      <c r="D155" s="827"/>
    </row>
    <row r="156" spans="3:4" x14ac:dyDescent="0.2">
      <c r="C156" s="827"/>
      <c r="D156" s="827"/>
    </row>
    <row r="157" spans="3:4" x14ac:dyDescent="0.2">
      <c r="C157" s="827"/>
      <c r="D157" s="827"/>
    </row>
    <row r="158" spans="3:4" x14ac:dyDescent="0.2">
      <c r="C158" s="827"/>
      <c r="D158" s="827"/>
    </row>
    <row r="159" spans="3:4" x14ac:dyDescent="0.2">
      <c r="C159" s="827"/>
      <c r="D159" s="827"/>
    </row>
    <row r="160" spans="3:4" x14ac:dyDescent="0.2">
      <c r="C160" s="827"/>
      <c r="D160" s="827"/>
    </row>
    <row r="161" spans="3:4" x14ac:dyDescent="0.2">
      <c r="C161" s="827"/>
      <c r="D161" s="827"/>
    </row>
    <row r="162" spans="3:4" x14ac:dyDescent="0.2">
      <c r="C162" s="827"/>
      <c r="D162" s="827"/>
    </row>
    <row r="163" spans="3:4" x14ac:dyDescent="0.2">
      <c r="C163" s="827"/>
      <c r="D163" s="827"/>
    </row>
    <row r="164" spans="3:4" x14ac:dyDescent="0.2">
      <c r="C164" s="827"/>
      <c r="D164" s="827"/>
    </row>
    <row r="165" spans="3:4" x14ac:dyDescent="0.2">
      <c r="C165" s="827"/>
      <c r="D165" s="827"/>
    </row>
    <row r="166" spans="3:4" x14ac:dyDescent="0.2">
      <c r="C166" s="827"/>
      <c r="D166" s="827"/>
    </row>
    <row r="167" spans="3:4" x14ac:dyDescent="0.2">
      <c r="C167" s="827"/>
      <c r="D167" s="827"/>
    </row>
    <row r="168" spans="3:4" x14ac:dyDescent="0.2">
      <c r="C168" s="827"/>
      <c r="D168" s="827"/>
    </row>
    <row r="169" spans="3:4" x14ac:dyDescent="0.2">
      <c r="C169" s="827"/>
      <c r="D169" s="827"/>
    </row>
  </sheetData>
  <mergeCells count="149">
    <mergeCell ref="C16:O16"/>
    <mergeCell ref="E19:N19"/>
    <mergeCell ref="O19:X19"/>
    <mergeCell ref="Y19:AH19"/>
    <mergeCell ref="AI19:AR19"/>
    <mergeCell ref="AS19:BB19"/>
    <mergeCell ref="BC19:BL19"/>
    <mergeCell ref="BM19:BV19"/>
    <mergeCell ref="CA19:CD19"/>
    <mergeCell ref="AL20:AL22"/>
    <mergeCell ref="AM20:AM22"/>
    <mergeCell ref="AN20:AN22"/>
    <mergeCell ref="CE19:CH19"/>
    <mergeCell ref="C20:C22"/>
    <mergeCell ref="D20:D22"/>
    <mergeCell ref="E20:E22"/>
    <mergeCell ref="F20:F22"/>
    <mergeCell ref="G20:G22"/>
    <mergeCell ref="N20:N22"/>
    <mergeCell ref="O20:O22"/>
    <mergeCell ref="P20:P22"/>
    <mergeCell ref="Q20:Q22"/>
    <mergeCell ref="R20:R22"/>
    <mergeCell ref="S20:S22"/>
    <mergeCell ref="H20:H22"/>
    <mergeCell ref="I20:I22"/>
    <mergeCell ref="J20:J22"/>
    <mergeCell ref="K20:K22"/>
    <mergeCell ref="L20:L22"/>
    <mergeCell ref="M20:M22"/>
    <mergeCell ref="Z20:Z22"/>
    <mergeCell ref="AA20:AA22"/>
    <mergeCell ref="AB20:AB22"/>
    <mergeCell ref="AF20:AF22"/>
    <mergeCell ref="AG20:AG22"/>
    <mergeCell ref="AH20:AH22"/>
    <mergeCell ref="AI20:AI22"/>
    <mergeCell ref="AJ20:AJ22"/>
    <mergeCell ref="AK20:AK22"/>
    <mergeCell ref="T20:T22"/>
    <mergeCell ref="U20:U22"/>
    <mergeCell ref="V20:V22"/>
    <mergeCell ref="W20:W22"/>
    <mergeCell ref="X20:X22"/>
    <mergeCell ref="Y20:Y22"/>
    <mergeCell ref="AC20:AC22"/>
    <mergeCell ref="AD20:AD22"/>
    <mergeCell ref="AE20:AE22"/>
    <mergeCell ref="AR20:AR22"/>
    <mergeCell ref="AS20:AS22"/>
    <mergeCell ref="AT20:AT22"/>
    <mergeCell ref="AU20:AU22"/>
    <mergeCell ref="AV20:AV22"/>
    <mergeCell ref="AW20:AW22"/>
    <mergeCell ref="AO20:AO22"/>
    <mergeCell ref="AP20:AP22"/>
    <mergeCell ref="AQ20:AQ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BR20:BR22"/>
    <mergeCell ref="BS20:BS22"/>
    <mergeCell ref="BT20:BT22"/>
    <mergeCell ref="BU20:BU22"/>
    <mergeCell ref="BJ20:BJ22"/>
    <mergeCell ref="BK20:BK22"/>
    <mergeCell ref="BL20:BL22"/>
    <mergeCell ref="BM20:BM22"/>
    <mergeCell ref="BN20:BN22"/>
    <mergeCell ref="BO20:BO22"/>
    <mergeCell ref="C131:D131"/>
    <mergeCell ref="C132:D132"/>
    <mergeCell ref="CH20:CH22"/>
    <mergeCell ref="CI20:CI22"/>
    <mergeCell ref="CJ20:CJ22"/>
    <mergeCell ref="C116:F116"/>
    <mergeCell ref="C117:H117"/>
    <mergeCell ref="C118:D118"/>
    <mergeCell ref="C119:D119"/>
    <mergeCell ref="C120:D120"/>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C122:D122"/>
    <mergeCell ref="C123:D123"/>
    <mergeCell ref="C124:D124"/>
    <mergeCell ref="C125:D125"/>
    <mergeCell ref="C126:D126"/>
    <mergeCell ref="C127:D127"/>
    <mergeCell ref="C128:D128"/>
    <mergeCell ref="C129:D129"/>
    <mergeCell ref="C130:D130"/>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7:D157"/>
    <mergeCell ref="C158:D158"/>
    <mergeCell ref="C159:D159"/>
    <mergeCell ref="C169:D169"/>
    <mergeCell ref="C160:D160"/>
    <mergeCell ref="C161:D161"/>
    <mergeCell ref="C162:D162"/>
    <mergeCell ref="C163:D163"/>
    <mergeCell ref="C164:D164"/>
    <mergeCell ref="C165:D165"/>
    <mergeCell ref="C166:D166"/>
    <mergeCell ref="C167:D167"/>
    <mergeCell ref="C168:D168"/>
  </mergeCells>
  <conditionalFormatting sqref="F25:H25 K25:M25">
    <cfRule type="expression" dxfId="47" priority="45">
      <formula>$E$19&lt;2013</formula>
    </cfRule>
  </conditionalFormatting>
  <conditionalFormatting sqref="P25:R25 U25:W25">
    <cfRule type="expression" dxfId="46" priority="44">
      <formula>$O$19&lt;2013</formula>
    </cfRule>
  </conditionalFormatting>
  <conditionalFormatting sqref="Z25:AB25 AE25:AG25">
    <cfRule type="expression" dxfId="45" priority="43">
      <formula>$Y$19&lt;2013</formula>
    </cfRule>
  </conditionalFormatting>
  <conditionalFormatting sqref="AJ25:AL25 AO25:AQ25">
    <cfRule type="expression" dxfId="44" priority="42">
      <formula>$AI$19&lt;2013</formula>
    </cfRule>
  </conditionalFormatting>
  <conditionalFormatting sqref="AT25:AV25 AY25:BA25">
    <cfRule type="expression" dxfId="43" priority="41">
      <formula>$AS$19&lt;2013</formula>
    </cfRule>
  </conditionalFormatting>
  <conditionalFormatting sqref="BD25:BF25 BI25:BK25">
    <cfRule type="expression" dxfId="42" priority="40">
      <formula>$BC$19&lt;2013</formula>
    </cfRule>
  </conditionalFormatting>
  <conditionalFormatting sqref="F27:H28 K27:M28">
    <cfRule type="expression" dxfId="41" priority="39">
      <formula>$E$19&lt;2015</formula>
    </cfRule>
  </conditionalFormatting>
  <conditionalFormatting sqref="P27:R28 U27:W28">
    <cfRule type="expression" dxfId="40" priority="38">
      <formula>$O$19&lt;2015</formula>
    </cfRule>
  </conditionalFormatting>
  <conditionalFormatting sqref="Z27:AB28 AE27:AG28">
    <cfRule type="expression" dxfId="39" priority="37">
      <formula>$Y$19&lt;2015</formula>
    </cfRule>
  </conditionalFormatting>
  <conditionalFormatting sqref="AJ27:AL28 AO27:AQ28">
    <cfRule type="expression" dxfId="38" priority="36">
      <formula>$AI$19&lt;2015</formula>
    </cfRule>
  </conditionalFormatting>
  <conditionalFormatting sqref="AT27:AV28 AY27:BA28">
    <cfRule type="expression" dxfId="37" priority="35">
      <formula>$AS$19&lt;2015</formula>
    </cfRule>
  </conditionalFormatting>
  <conditionalFormatting sqref="BD27:BF28 BI27:BK28">
    <cfRule type="expression" dxfId="36" priority="34">
      <formula>$BC$19&lt;2015</formula>
    </cfRule>
  </conditionalFormatting>
  <conditionalFormatting sqref="BN25">
    <cfRule type="expression" dxfId="35" priority="8">
      <formula>$BC$19&lt;2013</formula>
    </cfRule>
  </conditionalFormatting>
  <conditionalFormatting sqref="BN27:BN28">
    <cfRule type="expression" dxfId="34" priority="7">
      <formula>$BC$19&lt;2015</formula>
    </cfRule>
  </conditionalFormatting>
  <conditionalFormatting sqref="BO25:BQ25">
    <cfRule type="expression" dxfId="33" priority="6">
      <formula>$BC$19&lt;2013</formula>
    </cfRule>
  </conditionalFormatting>
  <conditionalFormatting sqref="BO27:BQ28">
    <cfRule type="expression" dxfId="32" priority="5">
      <formula>$BC$19&lt;2015</formula>
    </cfRule>
  </conditionalFormatting>
  <conditionalFormatting sqref="BR25:BV25">
    <cfRule type="expression" dxfId="31" priority="4">
      <formula>$BC$19&lt;2013</formula>
    </cfRule>
  </conditionalFormatting>
  <conditionalFormatting sqref="BR27:BV28">
    <cfRule type="expression" dxfId="30" priority="3">
      <formula>$BC$19&lt;2015</formula>
    </cfRule>
  </conditionalFormatting>
  <conditionalFormatting sqref="BW25:BZ25">
    <cfRule type="expression" dxfId="29" priority="2">
      <formula>$BC$19&lt;2013</formula>
    </cfRule>
  </conditionalFormatting>
  <conditionalFormatting sqref="BW27:BZ28">
    <cfRule type="expression" dxfId="28" priority="1">
      <formula>$BC$19&lt;2015</formula>
    </cfRule>
  </conditionalFormatting>
  <pageMargins left="0.70866141732283472" right="0.70866141732283472" top="1.3385826771653544" bottom="0.74803149606299213" header="0.31496062992125984" footer="0.31496062992125984"/>
  <pageSetup paperSize="17" scale="46" fitToWidth="5"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colBreaks count="4" manualBreakCount="4">
    <brk id="24" min="14" max="119" man="1"/>
    <brk id="44" min="14" max="119" man="1"/>
    <brk id="64" min="14" max="119" man="1"/>
    <brk id="82" min="14"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85</xdr:col>
                    <xdr:colOff>104775</xdr:colOff>
                    <xdr:row>70</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85</xdr:col>
                    <xdr:colOff>104775</xdr:colOff>
                    <xdr:row>53</xdr:row>
                    <xdr:rowOff>28575</xdr:rowOff>
                  </from>
                  <to>
                    <xdr:col>85</xdr:col>
                    <xdr:colOff>2076450</xdr:colOff>
                    <xdr:row>54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85</xdr:col>
                    <xdr:colOff>104775</xdr:colOff>
                    <xdr:row>73</xdr:row>
                    <xdr:rowOff>180975</xdr:rowOff>
                  </from>
                  <to>
                    <xdr:col>85</xdr:col>
                    <xdr:colOff>2076450</xdr:colOff>
                    <xdr:row>75</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85</xdr:col>
                    <xdr:colOff>104775</xdr:colOff>
                    <xdr:row>106</xdr:row>
                    <xdr:rowOff>180975</xdr:rowOff>
                  </from>
                  <to>
                    <xdr:col>85</xdr:col>
                    <xdr:colOff>2076450</xdr:colOff>
                    <xdr:row>108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85</xdr:col>
                    <xdr:colOff>104775</xdr:colOff>
                    <xdr:row>108</xdr:row>
                    <xdr:rowOff>0</xdr:rowOff>
                  </from>
                  <to>
                    <xdr:col>85</xdr:col>
                    <xdr:colOff>2076450</xdr:colOff>
                    <xdr:row>109</xdr:row>
                    <xdr:rowOff>190500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85</xdr:col>
                    <xdr:colOff>104775</xdr:colOff>
                    <xdr:row>79</xdr:row>
                    <xdr:rowOff>180975</xdr:rowOff>
                  </from>
                  <to>
                    <xdr:col>85</xdr:col>
                    <xdr:colOff>2076450</xdr:colOff>
                    <xdr:row>81</xdr:row>
                    <xdr:rowOff>19050</xdr:rowOff>
                  </to>
                </anchor>
              </controlPr>
            </control>
          </mc:Choice>
        </mc:AlternateContent>
        <mc:AlternateContent xmlns:mc="http://schemas.openxmlformats.org/markup-compatibility/2006">
          <mc:Choice Requires="x14">
            <control shapeId="2055" r:id="rId10" name="Drop Down 7">
              <controlPr defaultSize="0" autoLine="0" autoPict="0" macro="[0]!DropDown34_Change">
                <anchor>
                  <from>
                    <xdr:col>1</xdr:col>
                    <xdr:colOff>704850</xdr:colOff>
                    <xdr:row>58</xdr:row>
                    <xdr:rowOff>142875</xdr:rowOff>
                  </from>
                  <to>
                    <xdr:col>1</xdr:col>
                    <xdr:colOff>1285875</xdr:colOff>
                    <xdr:row>60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85</xdr:col>
                    <xdr:colOff>104775</xdr:colOff>
                    <xdr:row>54</xdr:row>
                    <xdr:rowOff>28575</xdr:rowOff>
                  </from>
                  <to>
                    <xdr:col>85</xdr:col>
                    <xdr:colOff>2076450</xdr:colOff>
                    <xdr:row>55</xdr:row>
                    <xdr:rowOff>47625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85</xdr:col>
                    <xdr:colOff>104775</xdr:colOff>
                    <xdr:row>56</xdr:row>
                    <xdr:rowOff>28575</xdr:rowOff>
                  </from>
                  <to>
                    <xdr:col>85</xdr:col>
                    <xdr:colOff>2076450</xdr:colOff>
                    <xdr:row>58</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85</xdr:col>
                    <xdr:colOff>104775</xdr:colOff>
                    <xdr:row>57</xdr:row>
                    <xdr:rowOff>28575</xdr:rowOff>
                  </from>
                  <to>
                    <xdr:col>85</xdr:col>
                    <xdr:colOff>2076450</xdr:colOff>
                    <xdr:row>59</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85</xdr:col>
                    <xdr:colOff>104775</xdr:colOff>
                    <xdr:row>58</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85</xdr:col>
                    <xdr:colOff>104775</xdr:colOff>
                    <xdr:row>59</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85</xdr:col>
                    <xdr:colOff>104775</xdr:colOff>
                    <xdr:row>60</xdr:row>
                    <xdr:rowOff>28575</xdr:rowOff>
                  </from>
                  <to>
                    <xdr:col>85</xdr:col>
                    <xdr:colOff>2076450</xdr:colOff>
                    <xdr:row>74</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85</xdr:col>
                    <xdr:colOff>104775</xdr:colOff>
                    <xdr:row>61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85</xdr:col>
                    <xdr:colOff>104775</xdr:colOff>
                    <xdr:row>62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85</xdr:col>
                    <xdr:colOff>104775</xdr:colOff>
                    <xdr:row>63</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85</xdr:col>
                    <xdr:colOff>104775</xdr:colOff>
                    <xdr:row>64</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85</xdr:col>
                    <xdr:colOff>104775</xdr:colOff>
                    <xdr:row>65</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85</xdr:col>
                    <xdr:colOff>104775</xdr:colOff>
                    <xdr:row>66</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85</xdr:col>
                    <xdr:colOff>104775</xdr:colOff>
                    <xdr:row>67</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85</xdr:col>
                    <xdr:colOff>104775</xdr:colOff>
                    <xdr:row>68</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85</xdr:col>
                    <xdr:colOff>104775</xdr:colOff>
                    <xdr:row>71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85</xdr:col>
                    <xdr:colOff>104775</xdr:colOff>
                    <xdr:row>72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85</xdr:col>
                    <xdr:colOff>104775</xdr:colOff>
                    <xdr:row>69</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85</xdr:col>
                    <xdr:colOff>104775</xdr:colOff>
                    <xdr:row>102</xdr:row>
                    <xdr:rowOff>180975</xdr:rowOff>
                  </from>
                  <to>
                    <xdr:col>85</xdr:col>
                    <xdr:colOff>2076450</xdr:colOff>
                    <xdr:row>103</xdr:row>
                    <xdr:rowOff>180975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85</xdr:col>
                    <xdr:colOff>104775</xdr:colOff>
                    <xdr:row>109</xdr:row>
                    <xdr:rowOff>0</xdr:rowOff>
                  </from>
                  <to>
                    <xdr:col>85</xdr:col>
                    <xdr:colOff>2076450</xdr:colOff>
                    <xdr:row>110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85</xdr:col>
                    <xdr:colOff>104775</xdr:colOff>
                    <xdr:row>110</xdr:row>
                    <xdr:rowOff>0</xdr:rowOff>
                  </from>
                  <to>
                    <xdr:col>85</xdr:col>
                    <xdr:colOff>2076450</xdr:colOff>
                    <xdr:row>111</xdr:row>
                    <xdr:rowOff>180975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85</xdr:col>
                    <xdr:colOff>104775</xdr:colOff>
                    <xdr:row>112</xdr:row>
                    <xdr:rowOff>0</xdr:rowOff>
                  </from>
                  <to>
                    <xdr:col>85</xdr:col>
                    <xdr:colOff>2076450</xdr:colOff>
                    <xdr:row>114</xdr:row>
                    <xdr:rowOff>47625</xdr:rowOff>
                  </to>
                </anchor>
              </controlPr>
            </control>
          </mc:Choice>
        </mc:AlternateContent>
        <mc:AlternateContent xmlns:mc="http://schemas.openxmlformats.org/markup-compatibility/2006">
          <mc:Choice Requires="x14">
            <control shapeId="2083" r:id="rId35" name="Check Box 35">
              <controlPr defaultSize="0" autoFill="0" autoLine="0" autoPict="0">
                <anchor moveWithCells="1">
                  <from>
                    <xdr:col>85</xdr:col>
                    <xdr:colOff>104775</xdr:colOff>
                    <xdr:row>84</xdr:row>
                    <xdr:rowOff>180975</xdr:rowOff>
                  </from>
                  <to>
                    <xdr:col>85</xdr:col>
                    <xdr:colOff>2076450</xdr:colOff>
                    <xdr:row>85</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4:F92"/>
  <sheetViews>
    <sheetView showGridLines="0" zoomScale="85" zoomScaleNormal="85" zoomScaleSheetLayoutView="40" zoomScalePageLayoutView="55" workbookViewId="0">
      <selection activeCell="BY20" sqref="BY20:BY22"/>
    </sheetView>
  </sheetViews>
  <sheetFormatPr defaultColWidth="9.140625" defaultRowHeight="12.75" x14ac:dyDescent="0.2"/>
  <cols>
    <col min="1" max="1" width="4.5703125" style="1" customWidth="1"/>
    <col min="2" max="2" width="15" style="1" customWidth="1"/>
    <col min="3" max="3" width="75.7109375" style="1" customWidth="1"/>
    <col min="4" max="4" width="9.140625" style="1"/>
    <col min="5" max="5" width="20" style="1" customWidth="1"/>
    <col min="6" max="6" width="102.140625" style="1" customWidth="1"/>
    <col min="7" max="16384" width="9.140625" style="1"/>
  </cols>
  <sheetData>
    <row r="14" spans="1:5" x14ac:dyDescent="0.2">
      <c r="A14" s="153"/>
    </row>
    <row r="15" spans="1:5" x14ac:dyDescent="0.2">
      <c r="A15" s="153"/>
    </row>
    <row r="16" spans="1:5" ht="30" customHeight="1" x14ac:dyDescent="0.2">
      <c r="A16" s="153"/>
      <c r="B16" s="840" t="s">
        <v>84</v>
      </c>
      <c r="C16" s="840"/>
      <c r="D16" s="840"/>
      <c r="E16" s="840"/>
    </row>
    <row r="17" spans="1:6" x14ac:dyDescent="0.2">
      <c r="A17" s="153"/>
    </row>
    <row r="18" spans="1:6" ht="38.25" customHeight="1" thickBot="1" x14ac:dyDescent="0.25">
      <c r="A18" s="153"/>
      <c r="B18"/>
      <c r="C18"/>
      <c r="D18"/>
    </row>
    <row r="19" spans="1:6" ht="29.25" thickBot="1" x14ac:dyDescent="0.5">
      <c r="A19" s="153"/>
      <c r="C19" s="154"/>
      <c r="D19" s="155"/>
      <c r="E19" s="156"/>
      <c r="F19" s="155"/>
    </row>
    <row r="20" spans="1:6" ht="14.25" customHeight="1" x14ac:dyDescent="0.2">
      <c r="A20" s="153"/>
      <c r="C20" s="841" t="s">
        <v>2</v>
      </c>
      <c r="D20" s="844" t="s">
        <v>3</v>
      </c>
      <c r="E20" s="798" t="str">
        <f>CONCATENATE("Variance                           RRR vs. ",'2b. Group 2 - Cont Schedule'!BC19," Balance                        (Principal + Interest)")</f>
        <v>Variance                           RRR vs. 2017 Balance                        (Principal + Interest)</v>
      </c>
      <c r="F20" s="846" t="s">
        <v>85</v>
      </c>
    </row>
    <row r="21" spans="1:6" ht="24.75" customHeight="1" x14ac:dyDescent="0.2">
      <c r="A21" s="153"/>
      <c r="C21" s="842"/>
      <c r="D21" s="844"/>
      <c r="E21" s="799"/>
      <c r="F21" s="844"/>
    </row>
    <row r="22" spans="1:6" ht="36.75" customHeight="1" thickBot="1" x14ac:dyDescent="0.25">
      <c r="A22" s="153"/>
      <c r="B22" s="16"/>
      <c r="C22" s="843"/>
      <c r="D22" s="845"/>
      <c r="E22" s="800"/>
      <c r="F22" s="845"/>
    </row>
    <row r="23" spans="1:6" ht="33.75" customHeight="1" x14ac:dyDescent="0.2">
      <c r="A23" s="153"/>
      <c r="C23" s="157"/>
      <c r="D23" s="158"/>
      <c r="E23" s="159"/>
      <c r="F23" s="160"/>
    </row>
    <row r="24" spans="1:6" ht="30.75" hidden="1" customHeight="1" x14ac:dyDescent="0.2">
      <c r="A24" s="153">
        <v>1</v>
      </c>
      <c r="C24" s="161" t="str">
        <f>VLOOKUP(A24, '2a. Group 1 - Cont Schedule'!$A$24:$CF$109,3,FALSE)</f>
        <v>LV Variance Account</v>
      </c>
      <c r="D24" s="730">
        <f>VLOOKUP(A24, '2a. Group 1 - Cont Schedule'!$A$24:$CF$109,4,FALSE)</f>
        <v>1550</v>
      </c>
      <c r="E24" s="163">
        <f>IF(ISERROR(VLOOKUP($A24, '2a. Group 1 - Cont Schedule'!$A$20:$CF$111, MATCH('3. Appendix A'!$E$20, '2a. Group 1 - Cont Schedule'!$A$20:$CF$20,0),FALSE)), 0, VLOOKUP($A24, '2a. Group 1 - Cont Schedule'!$A$20:$CF$111, MATCH('3. Appendix A'!$E$20, '2a. Group 1 - Cont Schedule'!$A$20:$CF$20,0),FALSE))</f>
        <v>0</v>
      </c>
      <c r="F24" s="164" t="s">
        <v>86</v>
      </c>
    </row>
    <row r="25" spans="1:6" ht="30.75" hidden="1" customHeight="1" x14ac:dyDescent="0.2">
      <c r="A25" s="153">
        <v>2</v>
      </c>
      <c r="C25" s="161" t="str">
        <f>VLOOKUP(A25, '2a. Group 1 - Cont Schedule'!$A$24:$CF$109,3,FALSE)</f>
        <v>Smart Metering Entity Charge Variance Account</v>
      </c>
      <c r="D25" s="730">
        <f>VLOOKUP(A25, '2a. Group 1 - Cont Schedule'!$A$24:$CF$109,4,FALSE)</f>
        <v>1551</v>
      </c>
      <c r="E25" s="163">
        <f>IF(ISERROR(VLOOKUP($A25, '2a. Group 1 - Cont Schedule'!$A$20:$CF$111, MATCH('3. Appendix A'!$E$20, '2a. Group 1 - Cont Schedule'!$A$20:$CF$20,0),FALSE)), 0, VLOOKUP($A25, '2a. Group 1 - Cont Schedule'!$A$20:$CF$111, MATCH('3. Appendix A'!$E$20, '2a. Group 1 - Cont Schedule'!$A$20:$CF$20,0),FALSE))</f>
        <v>0</v>
      </c>
      <c r="F25" s="164" t="s">
        <v>86</v>
      </c>
    </row>
    <row r="26" spans="1:6" ht="74.45" customHeight="1" x14ac:dyDescent="0.2">
      <c r="A26" s="153">
        <v>3</v>
      </c>
      <c r="C26" s="161" t="str">
        <f>VLOOKUP(A26, '2a. Group 1 - Cont Schedule'!$A$24:$CF$109,3,FALSE)</f>
        <v>RSVA - Wholesale Market Service Charge9</v>
      </c>
      <c r="D26" s="730">
        <f>VLOOKUP(A26, '2a. Group 1 - Cont Schedule'!$A$24:$CF$109,4,FALSE)</f>
        <v>1580</v>
      </c>
      <c r="E26" s="163">
        <f>+'2a. Group 1 - Cont Schedule'!CF26</f>
        <v>-85384.862044237554</v>
      </c>
      <c r="F26" s="165" t="s">
        <v>87</v>
      </c>
    </row>
    <row r="27" spans="1:6" ht="30.75" hidden="1" customHeight="1" x14ac:dyDescent="0.2">
      <c r="A27" s="153">
        <v>3.1</v>
      </c>
      <c r="C27" s="161" t="str">
        <f>VLOOKUP(A27, '2a. Group 1 - Cont Schedule'!$A$24:$CF$109,3,FALSE)</f>
        <v>Variance WMS – Sub-account CBR Class A9</v>
      </c>
      <c r="D27" s="730">
        <f>VLOOKUP(A27, '2a. Group 1 - Cont Schedule'!$A$24:$CF$109,4,FALSE)</f>
        <v>1580</v>
      </c>
      <c r="E27" s="163">
        <f>IF(ISERROR(VLOOKUP($A27, '2a. Group 1 - Cont Schedule'!$A$20:$CF$111, MATCH('3. Appendix A'!$E$20, '2a. Group 1 - Cont Schedule'!$A$20:$CF$20,0),FALSE)), 0, VLOOKUP($A27, '2a. Group 1 - Cont Schedule'!$A$20:$CF$111, MATCH('3. Appendix A'!$E$20, '2a. Group 1 - Cont Schedule'!$A$20:$CF$20,0),FALSE))</f>
        <v>0</v>
      </c>
      <c r="F27" s="164"/>
    </row>
    <row r="28" spans="1:6" ht="52.15" customHeight="1" thickBot="1" x14ac:dyDescent="0.25">
      <c r="A28" s="153">
        <v>3.2</v>
      </c>
      <c r="C28" s="170" t="str">
        <f>VLOOKUP(A28, '2a. Group 1 - Cont Schedule'!$A$24:$CF$109,3,FALSE)</f>
        <v>Variance WMS – Sub-account CBR Class B9</v>
      </c>
      <c r="D28" s="731">
        <f>VLOOKUP(A28, '2a. Group 1 - Cont Schedule'!$A$24:$CF$109,4,FALSE)</f>
        <v>1580</v>
      </c>
      <c r="E28" s="172">
        <f>+'2a. Group 1 - Cont Schedule'!CF28</f>
        <v>85385.390139252238</v>
      </c>
      <c r="F28" s="732" t="s">
        <v>88</v>
      </c>
    </row>
    <row r="29" spans="1:6" ht="30.75" hidden="1" customHeight="1" x14ac:dyDescent="0.2">
      <c r="A29" s="153">
        <v>4</v>
      </c>
      <c r="C29" s="161" t="str">
        <f>VLOOKUP(A29, '2a. Group 1 - Cont Schedule'!$A$24:$CF$109,3,FALSE)</f>
        <v>RSVA - Retail Transmission Network Charge</v>
      </c>
      <c r="D29" s="162">
        <f>VLOOKUP(A29, '2a. Group 1 - Cont Schedule'!$A$24:$CF$109,4,FALSE)</f>
        <v>1584</v>
      </c>
      <c r="E29" s="163">
        <f>IF(ISERROR(VLOOKUP($A29, '2a. Group 1 - Cont Schedule'!$A$20:$CF$111, MATCH('3. Appendix A'!$E$20, '2a. Group 1 - Cont Schedule'!$A$20:$CF$20,0),FALSE)), 0, VLOOKUP($A29, '2a. Group 1 - Cont Schedule'!$A$20:$CF$111, MATCH('3. Appendix A'!$E$20, '2a. Group 1 - Cont Schedule'!$A$20:$CF$20,0),FALSE))</f>
        <v>0</v>
      </c>
      <c r="F29" s="168" t="s">
        <v>86</v>
      </c>
    </row>
    <row r="30" spans="1:6" ht="30.75" hidden="1" customHeight="1" x14ac:dyDescent="0.2">
      <c r="A30" s="153">
        <v>5</v>
      </c>
      <c r="C30" s="161" t="str">
        <f>VLOOKUP(A30, '2a. Group 1 - Cont Schedule'!$A$24:$CF$109,3,FALSE)</f>
        <v>RSVA - Retail Transmission Connection Charge</v>
      </c>
      <c r="D30" s="162">
        <f>VLOOKUP(A30, '2a. Group 1 - Cont Schedule'!$A$24:$CF$109,4,FALSE)</f>
        <v>1586</v>
      </c>
      <c r="E30" s="163">
        <f>IF(ISERROR(VLOOKUP($A30, '2a. Group 1 - Cont Schedule'!$A$20:$CF$111, MATCH('3. Appendix A'!$E$20, '2a. Group 1 - Cont Schedule'!$A$20:$CF$20,0),FALSE)), 0, VLOOKUP($A30, '2a. Group 1 - Cont Schedule'!$A$20:$CF$111, MATCH('3. Appendix A'!$E$20, '2a. Group 1 - Cont Schedule'!$A$20:$CF$20,0),FALSE))</f>
        <v>0</v>
      </c>
      <c r="F30" s="164" t="s">
        <v>86</v>
      </c>
    </row>
    <row r="31" spans="1:6" ht="30.75" hidden="1" customHeight="1" x14ac:dyDescent="0.2">
      <c r="A31" s="153">
        <v>6</v>
      </c>
      <c r="C31" s="161" t="str">
        <f>VLOOKUP(A31, '2a. Group 1 - Cont Schedule'!$A$24:$CF$109,3,FALSE)</f>
        <v>RSVA - Power (excluding Global Adjustment)12</v>
      </c>
      <c r="D31" s="162">
        <f>VLOOKUP(A31, '2a. Group 1 - Cont Schedule'!$A$24:$CF$109,4,FALSE)</f>
        <v>1588</v>
      </c>
      <c r="E31" s="163">
        <f>IF(ISERROR(VLOOKUP($A31, '2a. Group 1 - Cont Schedule'!$A$20:$CF$111, MATCH('3. Appendix A'!$E$20, '2a. Group 1 - Cont Schedule'!$A$20:$CF$20,0),FALSE)), 0, VLOOKUP($A31, '2a. Group 1 - Cont Schedule'!$A$20:$CF$111, MATCH('3. Appendix A'!$E$20, '2a. Group 1 - Cont Schedule'!$A$20:$CF$20,0),FALSE))</f>
        <v>0</v>
      </c>
      <c r="F31" s="164" t="s">
        <v>86</v>
      </c>
    </row>
    <row r="32" spans="1:6" ht="30.75" hidden="1" customHeight="1" x14ac:dyDescent="0.2">
      <c r="A32" s="153">
        <v>7</v>
      </c>
      <c r="C32" s="161" t="str">
        <f>VLOOKUP(A32, '2a. Group 1 - Cont Schedule'!$A$24:$CF$109,3,FALSE)</f>
        <v>RSVA - Global Adjustment 12</v>
      </c>
      <c r="D32" s="162">
        <f>VLOOKUP(A32, '2a. Group 1 - Cont Schedule'!$A$24:$CF$109,4,FALSE)</f>
        <v>1589</v>
      </c>
      <c r="E32" s="163">
        <f>IF(ISERROR(VLOOKUP($A32, '2a. Group 1 - Cont Schedule'!$A$20:$CF$111, MATCH('3. Appendix A'!$E$20, '2a. Group 1 - Cont Schedule'!$A$20:$CF$20,0),FALSE)), 0, VLOOKUP($A32, '2a. Group 1 - Cont Schedule'!$A$20:$CF$111, MATCH('3. Appendix A'!$E$20, '2a. Group 1 - Cont Schedule'!$A$20:$CF$20,0),FALSE))</f>
        <v>0</v>
      </c>
      <c r="F32" s="164" t="s">
        <v>86</v>
      </c>
    </row>
    <row r="33" spans="1:6" ht="30.75" hidden="1" customHeight="1" x14ac:dyDescent="0.2">
      <c r="A33" s="153">
        <v>8</v>
      </c>
      <c r="C33" s="161" t="str">
        <f>VLOOKUP(A33, '2a. Group 1 - Cont Schedule'!$A$24:$CF$109,3,FALSE)</f>
        <v>Disposition and Recovery/Refund of Regulatory Balances (2009)7</v>
      </c>
      <c r="D33" s="162">
        <f>VLOOKUP(A33, '2a. Group 1 - Cont Schedule'!$A$24:$CF$109,4,FALSE)</f>
        <v>1595</v>
      </c>
      <c r="E33" s="163">
        <f>IF(ISERROR(VLOOKUP($A33, '2a. Group 1 - Cont Schedule'!$A$20:$CF$111, MATCH('3. Appendix A'!$E$20, '2a. Group 1 - Cont Schedule'!$A$20:$CF$20,0),FALSE)), 0, VLOOKUP($A33, '2a. Group 1 - Cont Schedule'!$A$20:$CF$111, MATCH('3. Appendix A'!$E$20, '2a. Group 1 - Cont Schedule'!$A$20:$CF$20,0),FALSE))</f>
        <v>0</v>
      </c>
      <c r="F33" s="164" t="s">
        <v>86</v>
      </c>
    </row>
    <row r="34" spans="1:6" ht="30.75" hidden="1" customHeight="1" x14ac:dyDescent="0.2">
      <c r="A34" s="153">
        <v>9</v>
      </c>
      <c r="C34" s="161" t="str">
        <f>VLOOKUP(A34, '2a. Group 1 - Cont Schedule'!$A$24:$CF$109,3,FALSE)</f>
        <v>Disposition and Recovery/Refund of Regulatory Balances (2010)7</v>
      </c>
      <c r="D34" s="162">
        <f>VLOOKUP(A34, '2a. Group 1 - Cont Schedule'!$A$24:$CF$109,4,FALSE)</f>
        <v>1595</v>
      </c>
      <c r="E34" s="163">
        <f>IF(ISERROR(VLOOKUP($A34, '2a. Group 1 - Cont Schedule'!$A$20:$CF$111, MATCH('3. Appendix A'!$E$20, '2a. Group 1 - Cont Schedule'!$A$20:$CF$20,0),FALSE)), 0, VLOOKUP($A34, '2a. Group 1 - Cont Schedule'!$A$20:$CF$111, MATCH('3. Appendix A'!$E$20, '2a. Group 1 - Cont Schedule'!$A$20:$CF$20,0),FALSE))</f>
        <v>0</v>
      </c>
      <c r="F34" s="164" t="s">
        <v>86</v>
      </c>
    </row>
    <row r="35" spans="1:6" ht="30.75" hidden="1" customHeight="1" x14ac:dyDescent="0.2">
      <c r="A35" s="153">
        <v>10</v>
      </c>
      <c r="C35" s="161" t="str">
        <f>VLOOKUP(A35, '2a. Group 1 - Cont Schedule'!$A$24:$CF$109,3,FALSE)</f>
        <v>Disposition and Recovery/Refund of Regulatory Balances (2012)7</v>
      </c>
      <c r="D35" s="162">
        <f>VLOOKUP(A35, '2a. Group 1 - Cont Schedule'!$A$24:$CF$109,4,FALSE)</f>
        <v>1595</v>
      </c>
      <c r="E35" s="163">
        <f>IF(ISERROR(VLOOKUP($A35, '2a. Group 1 - Cont Schedule'!$A$20:$CF$111, MATCH('3. Appendix A'!$E$20, '2a. Group 1 - Cont Schedule'!$A$20:$CF$20,0),FALSE)), 0, VLOOKUP($A35, '2a. Group 1 - Cont Schedule'!$A$20:$CF$111, MATCH('3. Appendix A'!$E$20, '2a. Group 1 - Cont Schedule'!$A$20:$CF$20,0),FALSE))</f>
        <v>0</v>
      </c>
      <c r="F35" s="164" t="s">
        <v>86</v>
      </c>
    </row>
    <row r="36" spans="1:6" ht="30.75" hidden="1" customHeight="1" x14ac:dyDescent="0.2">
      <c r="A36" s="153">
        <v>11</v>
      </c>
      <c r="C36" s="161" t="str">
        <f>VLOOKUP(A36, '2a. Group 1 - Cont Schedule'!$A$24:$CF$109,3,FALSE)</f>
        <v>Disposition and Recovery/Refund of Regulatory Balances (2013)7</v>
      </c>
      <c r="D36" s="162">
        <f>VLOOKUP(A36, '2a. Group 1 - Cont Schedule'!$A$24:$CF$109,4,FALSE)</f>
        <v>1595</v>
      </c>
      <c r="E36" s="163">
        <f>IF(ISERROR(VLOOKUP($A36, '2a. Group 1 - Cont Schedule'!$A$20:$CF$111, MATCH('3. Appendix A'!$E$20, '2a. Group 1 - Cont Schedule'!$A$20:$CF$20,0),FALSE)), 0, VLOOKUP($A36, '2a. Group 1 - Cont Schedule'!$A$20:$CF$111, MATCH('3. Appendix A'!$E$20, '2a. Group 1 - Cont Schedule'!$A$20:$CF$20,0),FALSE))</f>
        <v>0</v>
      </c>
      <c r="F36" s="164" t="s">
        <v>86</v>
      </c>
    </row>
    <row r="37" spans="1:6" ht="30.75" hidden="1" customHeight="1" x14ac:dyDescent="0.2">
      <c r="A37" s="153">
        <v>12</v>
      </c>
      <c r="C37" s="161" t="str">
        <f>VLOOKUP(A37, '2a. Group 1 - Cont Schedule'!$A$24:$CF$109,3,FALSE)</f>
        <v>Disposition and Recovery/Refund of Regulatory Balances (2014)7</v>
      </c>
      <c r="D37" s="162">
        <f>VLOOKUP(A37, '2a. Group 1 - Cont Schedule'!$A$24:$CF$109,4,FALSE)</f>
        <v>1595</v>
      </c>
      <c r="E37" s="163">
        <f>IF(ISERROR(VLOOKUP($A37, '2a. Group 1 - Cont Schedule'!$A$20:$CF$111, MATCH('3. Appendix A'!$E$20, '2a. Group 1 - Cont Schedule'!$A$20:$CF$20,0),FALSE)), 0, VLOOKUP($A37, '2a. Group 1 - Cont Schedule'!$A$20:$CF$111, MATCH('3. Appendix A'!$E$20, '2a. Group 1 - Cont Schedule'!$A$20:$CF$20,0),FALSE))</f>
        <v>0</v>
      </c>
      <c r="F37" s="164" t="s">
        <v>86</v>
      </c>
    </row>
    <row r="38" spans="1:6" ht="30.75" hidden="1" customHeight="1" x14ac:dyDescent="0.2">
      <c r="A38" s="153">
        <v>13</v>
      </c>
      <c r="C38" s="161" t="str">
        <f>VLOOKUP(A38, '2a. Group 1 - Cont Schedule'!$A$24:$CF$109,3,FALSE)</f>
        <v>Disposition and Recovery/Refund of Regulatory Balances (2015)7</v>
      </c>
      <c r="D38" s="162">
        <f>VLOOKUP(A38, '2a. Group 1 - Cont Schedule'!$A$24:$CF$109,4,FALSE)</f>
        <v>1595</v>
      </c>
      <c r="E38" s="163">
        <f>IF(ISERROR(VLOOKUP($A38, '2a. Group 1 - Cont Schedule'!$A$20:$CF$111, MATCH('3. Appendix A'!$E$20, '2a. Group 1 - Cont Schedule'!$A$20:$CF$20,0),FALSE)), 0, VLOOKUP($A38, '2a. Group 1 - Cont Schedule'!$A$20:$CF$111, MATCH('3. Appendix A'!$E$20, '2a. Group 1 - Cont Schedule'!$A$20:$CF$20,0),FALSE))</f>
        <v>0</v>
      </c>
      <c r="F38" s="164" t="s">
        <v>86</v>
      </c>
    </row>
    <row r="39" spans="1:6" ht="30.75" hidden="1" customHeight="1" x14ac:dyDescent="0.2">
      <c r="A39" s="153">
        <v>14</v>
      </c>
      <c r="C39" s="161" t="str">
        <f>VLOOKUP(A39, '2a. Group 1 - Cont Schedule'!$A$24:$CF$109,3,FALSE)</f>
        <v>Disposition and Recovery/Refund of Regulatory Balances (2016)7</v>
      </c>
      <c r="D39" s="162">
        <f>VLOOKUP(A39, '2a. Group 1 - Cont Schedule'!$A$24:$CF$109,4,FALSE)</f>
        <v>1595</v>
      </c>
      <c r="E39" s="163">
        <f>IF(ISERROR(VLOOKUP($A39, '2a. Group 1 - Cont Schedule'!$A$20:$CF$111, MATCH('3. Appendix A'!$E$20, '2a. Group 1 - Cont Schedule'!$A$20:$CF$20,0),FALSE)), 0, VLOOKUP($A39, '2a. Group 1 - Cont Schedule'!$A$20:$CF$111, MATCH('3. Appendix A'!$E$20, '2a. Group 1 - Cont Schedule'!$A$20:$CF$20,0),FALSE))</f>
        <v>0</v>
      </c>
      <c r="F39" s="164" t="s">
        <v>86</v>
      </c>
    </row>
    <row r="40" spans="1:6" ht="30.75" hidden="1" customHeight="1" x14ac:dyDescent="0.2">
      <c r="A40" s="153">
        <v>15</v>
      </c>
      <c r="C40" s="161" t="str">
        <f>VLOOKUP(A40, '2a. Group 1 - Cont Schedule'!$A$24:$CF$109,3,FALSE)</f>
        <v>Disposition and Recovery/Refund of Regulatory Balances (2017)7</v>
      </c>
      <c r="D40" s="162">
        <f>VLOOKUP(A40, '2a. Group 1 - Cont Schedule'!$A$24:$CF$109,4,FALSE)</f>
        <v>1595</v>
      </c>
      <c r="E40" s="163">
        <f>IF(ISERROR(VLOOKUP($A40, '2a. Group 1 - Cont Schedule'!$A$20:$CF$111, MATCH('3. Appendix A'!$E$20, '2a. Group 1 - Cont Schedule'!$A$20:$CF$20,0),FALSE)), 0, VLOOKUP($A40, '2a. Group 1 - Cont Schedule'!$A$20:$CF$111, MATCH('3. Appendix A'!$E$20, '2a. Group 1 - Cont Schedule'!$A$20:$CF$20,0),FALSE))</f>
        <v>0</v>
      </c>
      <c r="F40" s="164" t="s">
        <v>86</v>
      </c>
    </row>
    <row r="41" spans="1:6" ht="30.75" hidden="1" customHeight="1" thickBot="1" x14ac:dyDescent="0.25">
      <c r="C41" s="157" t="s">
        <v>46</v>
      </c>
      <c r="D41" s="166"/>
      <c r="E41" s="163"/>
      <c r="F41" s="167"/>
    </row>
    <row r="42" spans="1:6" ht="30.75" hidden="1" customHeight="1" x14ac:dyDescent="0.2">
      <c r="A42" s="1">
        <v>16</v>
      </c>
      <c r="C42" s="161" t="str">
        <f>VLOOKUP(A42, '2b. Group 2 - Cont Schedule'!$A$24:$CJ$113,3,FALSE)</f>
        <v>Other Regulatory Assets - Sub-Account - Deferred IFRS Transition Costs</v>
      </c>
      <c r="D42" s="162">
        <f>VLOOKUP(A42, '2b. Group 2 - Cont Schedule'!$A$24:$CJ$113,4,FALSE)</f>
        <v>1508</v>
      </c>
      <c r="E42" s="163">
        <f>IF(ISERROR(VLOOKUP($A42, '2b. Group 2 - Cont Schedule'!$A$20:$CJ$115, MATCH('3. Appendix A'!$E$20, '2b. Group 2 - Cont Schedule'!$A$20:$CJ$20,0),FALSE)), 0, VLOOKUP($A42, '2b. Group 2 - Cont Schedule'!$A$20:$CJ$115, MATCH('3. Appendix A'!$E$20, '2b. Group 2 - Cont Schedule'!$A$20:$CJ$20,0),FALSE))</f>
        <v>0</v>
      </c>
      <c r="F42" s="168"/>
    </row>
    <row r="43" spans="1:6" ht="30.75" hidden="1" customHeight="1" x14ac:dyDescent="0.2">
      <c r="A43" s="1">
        <v>17</v>
      </c>
      <c r="C43" s="161" t="str">
        <f>VLOOKUP(A43, '2b. Group 2 - Cont Schedule'!$A$24:$CJ$113,3,FALSE)</f>
        <v>Other Regulatory Assets - Sub-Account - Incremental Capital Charges</v>
      </c>
      <c r="D43" s="162">
        <f>VLOOKUP(A43, '2b. Group 2 - Cont Schedule'!$A$24:$CJ$113,4,FALSE)</f>
        <v>1508</v>
      </c>
      <c r="E43" s="163">
        <f>IF(ISERROR(VLOOKUP($A43, '2b. Group 2 - Cont Schedule'!$A$20:$CJ$115, MATCH('3. Appendix A'!$E$20, '2b. Group 2 - Cont Schedule'!$A$20:$CJ$20,0),FALSE)), 0, VLOOKUP($A43, '2b. Group 2 - Cont Schedule'!$A$20:$CJ$115, MATCH('3. Appendix A'!$E$20, '2b. Group 2 - Cont Schedule'!$A$20:$CJ$20,0),FALSE))</f>
        <v>0</v>
      </c>
      <c r="F43" s="164"/>
    </row>
    <row r="44" spans="1:6" ht="30.75" hidden="1" customHeight="1" x14ac:dyDescent="0.2">
      <c r="A44" s="1">
        <v>18</v>
      </c>
      <c r="C44" s="161" t="str">
        <f>VLOOKUP(A44, '2b. Group 2 - Cont Schedule'!$A$24:$CJ$113,3,FALSE)</f>
        <v>Other Regulatory Assets - Sub-Account - Financial Assistance Payment and Recovery Variance - Ontario Clean Energy Benefit Act3</v>
      </c>
      <c r="D44" s="162">
        <f>VLOOKUP(A44, '2b. Group 2 - Cont Schedule'!$A$24:$CJ$113,4,FALSE)</f>
        <v>1508</v>
      </c>
      <c r="E44" s="163">
        <f>IF(ISERROR(VLOOKUP($A44, '2b. Group 2 - Cont Schedule'!$A$20:$CJ$115, MATCH('3. Appendix A'!$E$20, '2b. Group 2 - Cont Schedule'!$A$20:$CJ$20,0),FALSE)), 0, VLOOKUP($A44, '2b. Group 2 - Cont Schedule'!$A$20:$CJ$115, MATCH('3. Appendix A'!$E$20, '2b. Group 2 - Cont Schedule'!$A$20:$CJ$20,0),FALSE))</f>
        <v>0</v>
      </c>
      <c r="F44" s="164"/>
    </row>
    <row r="45" spans="1:6" ht="30.75" hidden="1" customHeight="1" x14ac:dyDescent="0.2">
      <c r="A45" s="1">
        <v>19</v>
      </c>
      <c r="C45" s="161" t="str">
        <f>VLOOKUP(A45, '2b. Group 2 - Cont Schedule'!$A$24:$CJ$113,3,FALSE)</f>
        <v>Other Regulatory Assets - Sub-Account - Impact for USGAAP Deferral</v>
      </c>
      <c r="D45" s="162">
        <f>VLOOKUP(A45, '2b. Group 2 - Cont Schedule'!$A$24:$CJ$113,4,FALSE)</f>
        <v>1508</v>
      </c>
      <c r="E45" s="163">
        <f>IF(ISERROR(VLOOKUP($A45, '2b. Group 2 - Cont Schedule'!$A$20:$CJ$115, MATCH('3. Appendix A'!$E$20, '2b. Group 2 - Cont Schedule'!$A$20:$CJ$20,0),FALSE)), 0, VLOOKUP($A45, '2b. Group 2 - Cont Schedule'!$A$20:$CJ$115, MATCH('3. Appendix A'!$E$20, '2b. Group 2 - Cont Schedule'!$A$20:$CJ$20,0),FALSE))</f>
        <v>0</v>
      </c>
      <c r="F45" s="164"/>
    </row>
    <row r="46" spans="1:6" ht="30.75" hidden="1" customHeight="1" x14ac:dyDescent="0.2">
      <c r="A46" s="1">
        <v>20</v>
      </c>
      <c r="C46" s="161" t="str">
        <f>VLOOKUP(A46, '2b. Group 2 - Cont Schedule'!$A$24:$CJ$113,3,FALSE)</f>
        <v>Other Regulatory Assets - Sub-Account - CRRRVA</v>
      </c>
      <c r="D46" s="162">
        <f>VLOOKUP(A46, '2b. Group 2 - Cont Schedule'!$A$24:$CJ$113,4,FALSE)</f>
        <v>1508</v>
      </c>
      <c r="E46" s="163">
        <f>IF(ISERROR(VLOOKUP($A46, '2b. Group 2 - Cont Schedule'!$A$20:$CJ$115, MATCH('3. Appendix A'!$E$20, '2b. Group 2 - Cont Schedule'!$A$20:$CJ$20,0),FALSE)), 0, VLOOKUP($A46, '2b. Group 2 - Cont Schedule'!$A$20:$CJ$115, MATCH('3. Appendix A'!$E$20, '2b. Group 2 - Cont Schedule'!$A$20:$CJ$20,0),FALSE))</f>
        <v>0</v>
      </c>
      <c r="F46" s="164"/>
    </row>
    <row r="47" spans="1:6" ht="30.75" hidden="1" customHeight="1" x14ac:dyDescent="0.2">
      <c r="A47" s="1">
        <v>21</v>
      </c>
      <c r="C47" s="161" t="str">
        <f>VLOOKUP(A47, '2b. Group 2 - Cont Schedule'!$A$24:$CJ$113,3,FALSE)</f>
        <v>Other Regulatory Assets - Sub-Account - Externally Driven Capital (EIP)</v>
      </c>
      <c r="D47" s="162">
        <f>VLOOKUP(A47, '2b. Group 2 - Cont Schedule'!$A$24:$CJ$113,4,FALSE)</f>
        <v>1508</v>
      </c>
      <c r="E47" s="163">
        <f>IF(ISERROR(VLOOKUP($A47, '2b. Group 2 - Cont Schedule'!$A$20:$CJ$115, MATCH('3. Appendix A'!$E$20, '2b. Group 2 - Cont Schedule'!$A$20:$CJ$20,0),FALSE)), 0, VLOOKUP($A47, '2b. Group 2 - Cont Schedule'!$A$20:$CJ$115, MATCH('3. Appendix A'!$E$20, '2b. Group 2 - Cont Schedule'!$A$20:$CJ$20,0),FALSE))</f>
        <v>0</v>
      </c>
      <c r="F47" s="164"/>
    </row>
    <row r="48" spans="1:6" ht="30.75" hidden="1" customHeight="1" x14ac:dyDescent="0.2">
      <c r="A48" s="1">
        <v>22</v>
      </c>
      <c r="C48" s="161" t="str">
        <f>VLOOKUP(A48, '2b. Group 2 - Cont Schedule'!$A$24:$CJ$113,3,FALSE)</f>
        <v>Other Regulatory Assets - Sub-Account - Derecognition</v>
      </c>
      <c r="D48" s="162">
        <f>VLOOKUP(A48, '2b. Group 2 - Cont Schedule'!$A$24:$CJ$113,4,FALSE)</f>
        <v>1508</v>
      </c>
      <c r="E48" s="163">
        <f>IF(ISERROR(VLOOKUP($A48, '2b. Group 2 - Cont Schedule'!$A$20:$CJ$115, MATCH('3. Appendix A'!$E$20, '2b. Group 2 - Cont Schedule'!$A$20:$CJ$20,0),FALSE)), 0, VLOOKUP($A48, '2b. Group 2 - Cont Schedule'!$A$20:$CJ$115, MATCH('3. Appendix A'!$E$20, '2b. Group 2 - Cont Schedule'!$A$20:$CJ$20,0),FALSE))</f>
        <v>0</v>
      </c>
      <c r="F48" s="164"/>
    </row>
    <row r="49" spans="1:6" ht="30.75" hidden="1" customHeight="1" x14ac:dyDescent="0.2">
      <c r="A49" s="1">
        <v>23</v>
      </c>
      <c r="C49" s="161" t="str">
        <f>VLOOKUP(A49, '2b. Group 2 - Cont Schedule'!$A$24:$CJ$113,3,FALSE)</f>
        <v>Other Regulatory Assets - Sub-Account - Wireless Attachments</v>
      </c>
      <c r="D49" s="162">
        <f>VLOOKUP(A49, '2b. Group 2 - Cont Schedule'!$A$24:$CJ$113,4,FALSE)</f>
        <v>1508</v>
      </c>
      <c r="E49" s="163">
        <f>IF(ISERROR(VLOOKUP($A49, '2b. Group 2 - Cont Schedule'!$A$20:$CJ$115, MATCH('3. Appendix A'!$E$20, '2b. Group 2 - Cont Schedule'!$A$20:$CJ$20,0),FALSE)), 0, VLOOKUP($A49, '2b. Group 2 - Cont Schedule'!$A$20:$CJ$115, MATCH('3. Appendix A'!$E$20, '2b. Group 2 - Cont Schedule'!$A$20:$CJ$20,0),FALSE))</f>
        <v>0</v>
      </c>
      <c r="F49" s="164"/>
    </row>
    <row r="50" spans="1:6" ht="30.75" hidden="1" customHeight="1" x14ac:dyDescent="0.2">
      <c r="A50" s="1">
        <v>24</v>
      </c>
      <c r="C50" s="161" t="str">
        <f>VLOOKUP(A50, '2b. Group 2 - Cont Schedule'!$A$24:$CJ$113,3,FALSE)</f>
        <v>Other Regulatory Assets - Sub-Account - Monthly Billing</v>
      </c>
      <c r="D50" s="162">
        <f>VLOOKUP(A50, '2b. Group 2 - Cont Schedule'!$A$24:$CJ$113,4,FALSE)</f>
        <v>1508</v>
      </c>
      <c r="E50" s="163">
        <f>IF(ISERROR(VLOOKUP($A50, '2b. Group 2 - Cont Schedule'!$A$20:$CJ$115, MATCH('3. Appendix A'!$E$20, '2b. Group 2 - Cont Schedule'!$A$20:$CJ$20,0),FALSE)), 0, VLOOKUP($A50, '2b. Group 2 - Cont Schedule'!$A$20:$CJ$115, MATCH('3. Appendix A'!$E$20, '2b. Group 2 - Cont Schedule'!$A$20:$CJ$20,0),FALSE))</f>
        <v>0</v>
      </c>
      <c r="F50" s="164"/>
    </row>
    <row r="51" spans="1:6" ht="30.75" hidden="1" customHeight="1" x14ac:dyDescent="0.2">
      <c r="A51" s="1">
        <v>25</v>
      </c>
      <c r="C51" s="161" t="str">
        <f>VLOOKUP(A51, '2b. Group 2 - Cont Schedule'!$A$24:$CJ$113,3,FALSE)</f>
        <v>Other Regulatory Assets - Sub-Account - OCCP</v>
      </c>
      <c r="D51" s="162">
        <f>VLOOKUP(A51, '2b. Group 2 - Cont Schedule'!$A$24:$CJ$113,4,FALSE)</f>
        <v>1508</v>
      </c>
      <c r="E51" s="163">
        <f>IF(ISERROR(VLOOKUP($A51, '2b. Group 2 - Cont Schedule'!$A$20:$CJ$115, MATCH('3. Appendix A'!$E$20, '2b. Group 2 - Cont Schedule'!$A$20:$CJ$20,0),FALSE)), 0, VLOOKUP($A51, '2b. Group 2 - Cont Schedule'!$A$20:$CJ$115, MATCH('3. Appendix A'!$E$20, '2b. Group 2 - Cont Schedule'!$A$20:$CJ$20,0),FALSE))</f>
        <v>0</v>
      </c>
      <c r="F51" s="164"/>
    </row>
    <row r="52" spans="1:6" ht="30.75" hidden="1" customHeight="1" x14ac:dyDescent="0.2">
      <c r="A52" s="1">
        <v>26</v>
      </c>
      <c r="C52" s="161" t="str">
        <f>VLOOKUP(A52, '2b. Group 2 - Cont Schedule'!$A$24:$CJ$113,3,FALSE)</f>
        <v>Other Regulatory Assets - Sub-Account - OPEB Cash vs. Accrual</v>
      </c>
      <c r="D52" s="162">
        <f>VLOOKUP(A52, '2b. Group 2 - Cont Schedule'!$A$24:$CJ$113,4,FALSE)</f>
        <v>1508</v>
      </c>
      <c r="E52" s="163">
        <f>IF(ISERROR(VLOOKUP($A52, '2b. Group 2 - Cont Schedule'!$A$20:$CJ$115, MATCH('3. Appendix A'!$E$20, '2b. Group 2 - Cont Schedule'!$A$20:$CJ$20,0),FALSE)), 0, VLOOKUP($A52, '2b. Group 2 - Cont Schedule'!$A$20:$CJ$115, MATCH('3. Appendix A'!$E$20, '2b. Group 2 - Cont Schedule'!$A$20:$CJ$20,0),FALSE))</f>
        <v>0</v>
      </c>
      <c r="F52" s="164"/>
    </row>
    <row r="53" spans="1:6" ht="30.75" hidden="1" customHeight="1" x14ac:dyDescent="0.2">
      <c r="A53" s="1">
        <v>27</v>
      </c>
      <c r="C53" s="161">
        <f>VLOOKUP(A53, '2b. Group 2 - Cont Schedule'!$A$24:$CJ$113,3,FALSE)</f>
        <v>0</v>
      </c>
      <c r="D53" s="162">
        <f>VLOOKUP(A53, '2b. Group 2 - Cont Schedule'!$A$24:$CJ$113,4,FALSE)</f>
        <v>1508</v>
      </c>
      <c r="E53" s="163">
        <f>IF(ISERROR(VLOOKUP($A53, '2b. Group 2 - Cont Schedule'!$A$20:$CJ$115, MATCH('3. Appendix A'!$E$20, '2b. Group 2 - Cont Schedule'!$A$20:$CJ$20,0),FALSE)), 0, VLOOKUP($A53, '2b. Group 2 - Cont Schedule'!$A$20:$CJ$115, MATCH('3. Appendix A'!$E$20, '2b. Group 2 - Cont Schedule'!$A$20:$CJ$20,0),FALSE))</f>
        <v>0</v>
      </c>
      <c r="F53" s="164"/>
    </row>
    <row r="54" spans="1:6" ht="30.75" hidden="1" customHeight="1" x14ac:dyDescent="0.2">
      <c r="A54" s="1">
        <v>28</v>
      </c>
      <c r="C54" s="161">
        <f>VLOOKUP(A54, '2b. Group 2 - Cont Schedule'!$A$24:$CJ$113,3,FALSE)</f>
        <v>0</v>
      </c>
      <c r="D54" s="162">
        <f>VLOOKUP(A54, '2b. Group 2 - Cont Schedule'!$A$24:$CJ$113,4,FALSE)</f>
        <v>1508</v>
      </c>
      <c r="E54" s="163">
        <f>IF(ISERROR(VLOOKUP($A54, '2b. Group 2 - Cont Schedule'!$A$20:$CJ$115, MATCH('3. Appendix A'!$E$20, '2b. Group 2 - Cont Schedule'!$A$20:$CJ$20,0),FALSE)), 0, VLOOKUP($A54, '2b. Group 2 - Cont Schedule'!$A$20:$CJ$115, MATCH('3. Appendix A'!$E$20, '2b. Group 2 - Cont Schedule'!$A$20:$CJ$20,0),FALSE))</f>
        <v>0</v>
      </c>
      <c r="F54" s="164"/>
    </row>
    <row r="55" spans="1:6" ht="30.75" hidden="1" customHeight="1" x14ac:dyDescent="0.2">
      <c r="A55" s="1">
        <v>29</v>
      </c>
      <c r="C55" s="161">
        <f>VLOOKUP(A55, '2b. Group 2 - Cont Schedule'!$A$24:$CJ$113,3,FALSE)</f>
        <v>0</v>
      </c>
      <c r="D55" s="162">
        <f>VLOOKUP(A55, '2b. Group 2 - Cont Schedule'!$A$24:$CJ$113,4,FALSE)</f>
        <v>1508</v>
      </c>
      <c r="E55" s="163">
        <f>IF(ISERROR(VLOOKUP($A55, '2b. Group 2 - Cont Schedule'!$A$20:$CJ$115, MATCH('3. Appendix A'!$E$20, '2b. Group 2 - Cont Schedule'!$A$20:$CJ$20,0),FALSE)), 0, VLOOKUP($A55, '2b. Group 2 - Cont Schedule'!$A$20:$CJ$115, MATCH('3. Appendix A'!$E$20, '2b. Group 2 - Cont Schedule'!$A$20:$CJ$20,0),FALSE))</f>
        <v>0</v>
      </c>
      <c r="F55" s="164"/>
    </row>
    <row r="56" spans="1:6" ht="30.75" hidden="1" customHeight="1" x14ac:dyDescent="0.2">
      <c r="A56" s="1">
        <v>30</v>
      </c>
      <c r="C56" s="161">
        <f>VLOOKUP(A56, '2b. Group 2 - Cont Schedule'!$A$24:$CJ$113,3,FALSE)</f>
        <v>0</v>
      </c>
      <c r="D56" s="162">
        <f>VLOOKUP(A56, '2b. Group 2 - Cont Schedule'!$A$24:$CJ$113,4,FALSE)</f>
        <v>1508</v>
      </c>
      <c r="E56" s="163">
        <f>IF(ISERROR(VLOOKUP($A56, '2b. Group 2 - Cont Schedule'!$A$20:$CJ$115, MATCH('3. Appendix A'!$E$20, '2b. Group 2 - Cont Schedule'!$A$20:$CJ$20,0),FALSE)), 0, VLOOKUP($A56, '2b. Group 2 - Cont Schedule'!$A$20:$CJ$115, MATCH('3. Appendix A'!$E$20, '2b. Group 2 - Cont Schedule'!$A$20:$CJ$20,0),FALSE))</f>
        <v>0</v>
      </c>
      <c r="F56" s="164"/>
    </row>
    <row r="57" spans="1:6" ht="30.75" hidden="1" customHeight="1" x14ac:dyDescent="0.2">
      <c r="A57" s="1">
        <v>31</v>
      </c>
      <c r="C57" s="161">
        <f>VLOOKUP(A57, '2b. Group 2 - Cont Schedule'!$A$24:$CJ$113,3,FALSE)</f>
        <v>0</v>
      </c>
      <c r="D57" s="162">
        <f>VLOOKUP(A57, '2b. Group 2 - Cont Schedule'!$A$24:$CJ$113,4,FALSE)</f>
        <v>1508</v>
      </c>
      <c r="E57" s="163">
        <f>IF(ISERROR(VLOOKUP($A57, '2b. Group 2 - Cont Schedule'!$A$20:$CJ$115, MATCH('3. Appendix A'!$E$20, '2b. Group 2 - Cont Schedule'!$A$20:$CJ$20,0),FALSE)), 0, VLOOKUP($A57, '2b. Group 2 - Cont Schedule'!$A$20:$CJ$115, MATCH('3. Appendix A'!$E$20, '2b. Group 2 - Cont Schedule'!$A$20:$CJ$20,0),FALSE))</f>
        <v>0</v>
      </c>
      <c r="F57" s="164"/>
    </row>
    <row r="58" spans="1:6" ht="30.75" hidden="1" customHeight="1" x14ac:dyDescent="0.2">
      <c r="A58" s="1">
        <v>32</v>
      </c>
      <c r="C58" s="161">
        <f>VLOOKUP(A58, '2b. Group 2 - Cont Schedule'!$A$24:$CJ$113,3,FALSE)</f>
        <v>0</v>
      </c>
      <c r="D58" s="162">
        <f>VLOOKUP(A58, '2b. Group 2 - Cont Schedule'!$A$24:$CJ$113,4,FALSE)</f>
        <v>1508</v>
      </c>
      <c r="E58" s="163">
        <f>IF(ISERROR(VLOOKUP($A58, '2b. Group 2 - Cont Schedule'!$A$20:$CJ$115, MATCH('3. Appendix A'!$E$20, '2b. Group 2 - Cont Schedule'!$A$20:$CJ$20,0),FALSE)), 0, VLOOKUP($A58, '2b. Group 2 - Cont Schedule'!$A$20:$CJ$115, MATCH('3. Appendix A'!$E$20, '2b. Group 2 - Cont Schedule'!$A$20:$CJ$20,0),FALSE))</f>
        <v>0</v>
      </c>
      <c r="F58" s="164"/>
    </row>
    <row r="59" spans="1:6" ht="30.75" hidden="1" customHeight="1" x14ac:dyDescent="0.2">
      <c r="A59" s="1">
        <v>33</v>
      </c>
      <c r="C59" s="161">
        <f>VLOOKUP(A59, '2b. Group 2 - Cont Schedule'!$A$24:$CJ$113,3,FALSE)</f>
        <v>0</v>
      </c>
      <c r="D59" s="162">
        <f>VLOOKUP(A59, '2b. Group 2 - Cont Schedule'!$A$24:$CJ$113,4,FALSE)</f>
        <v>1508</v>
      </c>
      <c r="E59" s="163">
        <f>IF(ISERROR(VLOOKUP($A59, '2b. Group 2 - Cont Schedule'!$A$20:$CJ$115, MATCH('3. Appendix A'!$E$20, '2b. Group 2 - Cont Schedule'!$A$20:$CJ$20,0),FALSE)), 0, VLOOKUP($A59, '2b. Group 2 - Cont Schedule'!$A$20:$CJ$115, MATCH('3. Appendix A'!$E$20, '2b. Group 2 - Cont Schedule'!$A$20:$CJ$20,0),FALSE))</f>
        <v>0</v>
      </c>
      <c r="F59" s="164"/>
    </row>
    <row r="60" spans="1:6" ht="30.75" hidden="1" customHeight="1" x14ac:dyDescent="0.2">
      <c r="A60" s="1">
        <v>34</v>
      </c>
      <c r="C60" s="161">
        <f>VLOOKUP(A60, '2b. Group 2 - Cont Schedule'!$A$24:$CJ$113,3,FALSE)</f>
        <v>0</v>
      </c>
      <c r="D60" s="162">
        <f>VLOOKUP(A60, '2b. Group 2 - Cont Schedule'!$A$24:$CJ$113,4,FALSE)</f>
        <v>1508</v>
      </c>
      <c r="E60" s="163">
        <f>IF(ISERROR(VLOOKUP($A60, '2b. Group 2 - Cont Schedule'!$A$20:$CJ$115, MATCH('3. Appendix A'!$E$20, '2b. Group 2 - Cont Schedule'!$A$20:$CJ$20,0),FALSE)), 0, VLOOKUP($A60, '2b. Group 2 - Cont Schedule'!$A$20:$CJ$115, MATCH('3. Appendix A'!$E$20, '2b. Group 2 - Cont Schedule'!$A$20:$CJ$20,0),FALSE))</f>
        <v>0</v>
      </c>
      <c r="F60" s="164"/>
    </row>
    <row r="61" spans="1:6" ht="30.75" hidden="1" customHeight="1" x14ac:dyDescent="0.2">
      <c r="A61" s="1">
        <v>35</v>
      </c>
      <c r="C61" s="161">
        <f>VLOOKUP(A61, '2b. Group 2 - Cont Schedule'!$A$24:$CJ$113,3,FALSE)</f>
        <v>0</v>
      </c>
      <c r="D61" s="162">
        <f>VLOOKUP(A61, '2b. Group 2 - Cont Schedule'!$A$24:$CJ$113,4,FALSE)</f>
        <v>1508</v>
      </c>
      <c r="E61" s="163">
        <f>IF(ISERROR(VLOOKUP($A61, '2b. Group 2 - Cont Schedule'!$A$20:$CJ$115, MATCH('3. Appendix A'!$E$20, '2b. Group 2 - Cont Schedule'!$A$20:$CJ$20,0),FALSE)), 0, VLOOKUP($A61, '2b. Group 2 - Cont Schedule'!$A$20:$CJ$115, MATCH('3. Appendix A'!$E$20, '2b. Group 2 - Cont Schedule'!$A$20:$CJ$20,0),FALSE))</f>
        <v>0</v>
      </c>
      <c r="F61" s="164"/>
    </row>
    <row r="62" spans="1:6" ht="30.75" hidden="1" customHeight="1" x14ac:dyDescent="0.2">
      <c r="A62" s="1">
        <v>36</v>
      </c>
      <c r="C62" s="161">
        <f>VLOOKUP(A62, '2b. Group 2 - Cont Schedule'!$A$24:$CJ$113,3,FALSE)</f>
        <v>0</v>
      </c>
      <c r="D62" s="162">
        <f>VLOOKUP(A62, '2b. Group 2 - Cont Schedule'!$A$24:$CJ$113,4,FALSE)</f>
        <v>1508</v>
      </c>
      <c r="E62" s="163">
        <f>IF(ISERROR(VLOOKUP($A62, '2b. Group 2 - Cont Schedule'!$A$20:$CJ$115, MATCH('3. Appendix A'!$E$20, '2b. Group 2 - Cont Schedule'!$A$20:$CJ$20,0),FALSE)), 0, VLOOKUP($A62, '2b. Group 2 - Cont Schedule'!$A$20:$CJ$115, MATCH('3. Appendix A'!$E$20, '2b. Group 2 - Cont Schedule'!$A$20:$CJ$20,0),FALSE))</f>
        <v>0</v>
      </c>
      <c r="F62" s="164"/>
    </row>
    <row r="63" spans="1:6" ht="30.75" hidden="1" customHeight="1" x14ac:dyDescent="0.2">
      <c r="A63" s="1">
        <v>37</v>
      </c>
      <c r="B63" s="160"/>
      <c r="C63" s="161">
        <f>VLOOKUP(A63, '2b. Group 2 - Cont Schedule'!$A$24:$CJ$113,3,FALSE)</f>
        <v>0</v>
      </c>
      <c r="D63" s="162">
        <f>VLOOKUP(A63, '2b. Group 2 - Cont Schedule'!$A$24:$CJ$113,4,FALSE)</f>
        <v>1508</v>
      </c>
      <c r="E63" s="163">
        <f>IF(ISERROR(VLOOKUP($A63, '2b. Group 2 - Cont Schedule'!$A$20:$CJ$115, MATCH('3. Appendix A'!$E$20, '2b. Group 2 - Cont Schedule'!$A$20:$CJ$20,0),FALSE)), 0, VLOOKUP($A63, '2b. Group 2 - Cont Schedule'!$A$20:$CJ$115, MATCH('3. Appendix A'!$E$20, '2b. Group 2 - Cont Schedule'!$A$20:$CJ$20,0),FALSE))</f>
        <v>0</v>
      </c>
      <c r="F63" s="164"/>
    </row>
    <row r="64" spans="1:6" ht="30.75" hidden="1" customHeight="1" x14ac:dyDescent="0.2">
      <c r="A64" s="1">
        <v>38</v>
      </c>
      <c r="B64" s="160"/>
      <c r="C64" s="161">
        <f>VLOOKUP(A64, '2b. Group 2 - Cont Schedule'!$A$24:$CJ$113,3,FALSE)</f>
        <v>0</v>
      </c>
      <c r="D64" s="162">
        <f>VLOOKUP(A64, '2b. Group 2 - Cont Schedule'!$A$24:$CJ$113,4,FALSE)</f>
        <v>1508</v>
      </c>
      <c r="E64" s="163">
        <f>IF(ISERROR(VLOOKUP($A64, '2b. Group 2 - Cont Schedule'!$A$20:$CJ$115, MATCH('3. Appendix A'!$E$20, '2b. Group 2 - Cont Schedule'!$A$20:$CJ$20,0),FALSE)), 0, VLOOKUP($A64, '2b. Group 2 - Cont Schedule'!$A$20:$CJ$115, MATCH('3. Appendix A'!$E$20, '2b. Group 2 - Cont Schedule'!$A$20:$CJ$20,0),FALSE))</f>
        <v>0</v>
      </c>
      <c r="F64" s="164"/>
    </row>
    <row r="65" spans="1:6" ht="30.75" hidden="1" customHeight="1" x14ac:dyDescent="0.2">
      <c r="A65" s="1">
        <v>39</v>
      </c>
      <c r="B65" s="160"/>
      <c r="C65" s="161" t="str">
        <f>VLOOKUP(A65, '2b. Group 2 - Cont Schedule'!$A$24:$CJ$113,3,FALSE)</f>
        <v>Retail Cost Variance Account - Retail</v>
      </c>
      <c r="D65" s="162">
        <f>VLOOKUP(A65, '2b. Group 2 - Cont Schedule'!$A$24:$CJ$113,4,FALSE)</f>
        <v>1518</v>
      </c>
      <c r="E65" s="163">
        <f>IF(ISERROR(VLOOKUP($A65, '2b. Group 2 - Cont Schedule'!$A$20:$CJ$115, MATCH('3. Appendix A'!$E$20, '2b. Group 2 - Cont Schedule'!$A$20:$CJ$20,0),FALSE)), 0, VLOOKUP($A65, '2b. Group 2 - Cont Schedule'!$A$20:$CJ$115, MATCH('3. Appendix A'!$E$20, '2b. Group 2 - Cont Schedule'!$A$20:$CJ$20,0),FALSE))</f>
        <v>0</v>
      </c>
      <c r="F65" s="164"/>
    </row>
    <row r="66" spans="1:6" ht="30.75" hidden="1" customHeight="1" x14ac:dyDescent="0.2">
      <c r="A66" s="1">
        <v>40</v>
      </c>
      <c r="B66" s="160"/>
      <c r="C66" s="161" t="str">
        <f>VLOOKUP(A66, '2b. Group 2 - Cont Schedule'!$A$24:$CJ$113,3,FALSE)</f>
        <v>Misc. Deferred Debits</v>
      </c>
      <c r="D66" s="162">
        <f>VLOOKUP(A66, '2b. Group 2 - Cont Schedule'!$A$24:$CJ$113,4,FALSE)</f>
        <v>1525</v>
      </c>
      <c r="E66" s="163">
        <f>IF(ISERROR(VLOOKUP($A66, '2b. Group 2 - Cont Schedule'!$A$20:$CJ$115, MATCH('3. Appendix A'!$E$20, '2b. Group 2 - Cont Schedule'!$A$20:$CJ$20,0),FALSE)), 0, VLOOKUP($A66, '2b. Group 2 - Cont Schedule'!$A$20:$CJ$115, MATCH('3. Appendix A'!$E$20, '2b. Group 2 - Cont Schedule'!$A$20:$CJ$20,0),FALSE))</f>
        <v>0</v>
      </c>
      <c r="F66" s="164"/>
    </row>
    <row r="67" spans="1:6" ht="30.75" hidden="1" customHeight="1" x14ac:dyDescent="0.2">
      <c r="A67" s="1">
        <v>41</v>
      </c>
      <c r="B67" s="160"/>
      <c r="C67" s="161" t="str">
        <f>VLOOKUP(A67, '2b. Group 2 - Cont Schedule'!$A$24:$CJ$113,3,FALSE)</f>
        <v>Retail Cost Variance Account - STR</v>
      </c>
      <c r="D67" s="162">
        <f>VLOOKUP(A67, '2b. Group 2 - Cont Schedule'!$A$24:$CJ$113,4,FALSE)</f>
        <v>1548</v>
      </c>
      <c r="E67" s="163">
        <f>IF(ISERROR(VLOOKUP($A67, '2b. Group 2 - Cont Schedule'!$A$20:$CJ$115, MATCH('3. Appendix A'!$E$20, '2b. Group 2 - Cont Schedule'!$A$20:$CJ$20,0),FALSE)), 0, VLOOKUP($A67, '2b. Group 2 - Cont Schedule'!$A$20:$CJ$115, MATCH('3. Appendix A'!$E$20, '2b. Group 2 - Cont Schedule'!$A$20:$CJ$20,0),FALSE))</f>
        <v>0</v>
      </c>
      <c r="F67" s="164"/>
    </row>
    <row r="68" spans="1:6" ht="30.75" hidden="1" customHeight="1" x14ac:dyDescent="0.2">
      <c r="A68" s="1">
        <v>42</v>
      </c>
      <c r="B68" s="160"/>
      <c r="C68" s="161" t="str">
        <f>VLOOKUP(A68, '2b. Group 2 - Cont Schedule'!$A$24:$CJ$113,3,FALSE)</f>
        <v>Board-Approved CDM Variance Account</v>
      </c>
      <c r="D68" s="169">
        <f>VLOOKUP(A68, '2b. Group 2 - Cont Schedule'!$A$24:$CJ$113,4,FALSE)</f>
        <v>1567</v>
      </c>
      <c r="E68" s="163">
        <f>IF(ISERROR(VLOOKUP($A68, '2b. Group 2 - Cont Schedule'!$A$20:$CJ$115, MATCH('3. Appendix A'!$E$20, '2b. Group 2 - Cont Schedule'!$A$20:$CJ$20,0),FALSE)), 0, VLOOKUP($A68, '2b. Group 2 - Cont Schedule'!$A$20:$CJ$115, MATCH('3. Appendix A'!$E$20, '2b. Group 2 - Cont Schedule'!$A$20:$CJ$20,0),FALSE))</f>
        <v>0</v>
      </c>
      <c r="F68" s="164"/>
    </row>
    <row r="69" spans="1:6" ht="29.25" hidden="1" customHeight="1" x14ac:dyDescent="0.2">
      <c r="A69" s="1">
        <v>43</v>
      </c>
      <c r="C69" s="161" t="str">
        <f>VLOOKUP(A69, '2b. Group 2 - Cont Schedule'!$A$24:$CJ$113,3,FALSE)</f>
        <v>Extra-Ordinary Event Costs</v>
      </c>
      <c r="D69" s="169">
        <f>VLOOKUP(A69, '2b. Group 2 - Cont Schedule'!$A$24:$CJ$113,4,FALSE)</f>
        <v>1572</v>
      </c>
      <c r="E69" s="163">
        <f>IF(ISERROR(VLOOKUP($A69, '2b. Group 2 - Cont Schedule'!$A$20:$CJ$115, MATCH('3. Appendix A'!$E$20, '2b. Group 2 - Cont Schedule'!$A$20:$CJ$20,0),FALSE)), 0, VLOOKUP($A69, '2b. Group 2 - Cont Schedule'!$A$20:$CJ$115, MATCH('3. Appendix A'!$E$20, '2b. Group 2 - Cont Schedule'!$A$20:$CJ$20,0),FALSE))</f>
        <v>0</v>
      </c>
      <c r="F69" s="164"/>
    </row>
    <row r="70" spans="1:6" ht="29.25" hidden="1" customHeight="1" x14ac:dyDescent="0.2">
      <c r="A70" s="1">
        <v>44</v>
      </c>
      <c r="C70" s="161" t="str">
        <f>VLOOKUP(A70, '2b. Group 2 - Cont Schedule'!$A$24:$CJ$113,3,FALSE)</f>
        <v>Deferred Rate Impact Amounts</v>
      </c>
      <c r="D70" s="169">
        <f>VLOOKUP(A70, '2b. Group 2 - Cont Schedule'!$A$24:$CJ$113,4,FALSE)</f>
        <v>1574</v>
      </c>
      <c r="E70" s="163">
        <f>IF(ISERROR(VLOOKUP($A70, '2b. Group 2 - Cont Schedule'!$A$20:$CJ$115, MATCH('3. Appendix A'!$E$20, '2b. Group 2 - Cont Schedule'!$A$20:$CJ$20,0),FALSE)), 0, VLOOKUP($A70, '2b. Group 2 - Cont Schedule'!$A$20:$CJ$115, MATCH('3. Appendix A'!$E$20, '2b. Group 2 - Cont Schedule'!$A$20:$CJ$20,0),FALSE))</f>
        <v>0</v>
      </c>
      <c r="F70" s="164"/>
    </row>
    <row r="71" spans="1:6" ht="29.25" hidden="1" customHeight="1" x14ac:dyDescent="0.2">
      <c r="A71" s="1">
        <v>45</v>
      </c>
      <c r="C71" s="161" t="str">
        <f>VLOOKUP(A71, '2b. Group 2 - Cont Schedule'!$A$24:$CJ$113,3,FALSE)</f>
        <v>RSVA - One-time</v>
      </c>
      <c r="D71" s="169">
        <f>VLOOKUP(A71, '2b. Group 2 - Cont Schedule'!$A$24:$CJ$113,4,FALSE)</f>
        <v>1582</v>
      </c>
      <c r="E71" s="163">
        <f>IF(ISERROR(VLOOKUP($A71, '2b. Group 2 - Cont Schedule'!$A$20:$CJ$115, MATCH('3. Appendix A'!$E$20, '2b. Group 2 - Cont Schedule'!$A$20:$CJ$20,0),FALSE)), 0, VLOOKUP($A71, '2b. Group 2 - Cont Schedule'!$A$20:$CJ$115, MATCH('3. Appendix A'!$E$20, '2b. Group 2 - Cont Schedule'!$A$20:$CJ$20,0),FALSE))</f>
        <v>0</v>
      </c>
      <c r="F71" s="164"/>
    </row>
    <row r="72" spans="1:6" ht="29.25" hidden="1" customHeight="1" x14ac:dyDescent="0.2">
      <c r="A72" s="1">
        <v>46</v>
      </c>
      <c r="C72" s="161" t="str">
        <f>VLOOKUP(A72, '2b. Group 2 - Cont Schedule'!$A$24:$CJ$113,3,FALSE)</f>
        <v>Other Deferred Credits</v>
      </c>
      <c r="D72" s="169">
        <f>VLOOKUP(A72, '2b. Group 2 - Cont Schedule'!$A$24:$CJ$113,4,FALSE)</f>
        <v>2425</v>
      </c>
      <c r="E72" s="163">
        <f>IF(ISERROR(VLOOKUP($A72, '2b. Group 2 - Cont Schedule'!$A$20:$CJ$115, MATCH('3. Appendix A'!$E$20, '2b. Group 2 - Cont Schedule'!$A$20:$CJ$20,0),FALSE)), 0, VLOOKUP($A72, '2b. Group 2 - Cont Schedule'!$A$20:$CJ$115, MATCH('3. Appendix A'!$E$20, '2b. Group 2 - Cont Schedule'!$A$20:$CJ$20,0),FALSE))</f>
        <v>0</v>
      </c>
      <c r="F72" s="164"/>
    </row>
    <row r="73" spans="1:6" ht="29.25" hidden="1" customHeight="1" x14ac:dyDescent="0.2">
      <c r="A73" s="1">
        <v>47</v>
      </c>
      <c r="C73" s="161" t="str">
        <f>VLOOKUP(A73, '2b. Group 2 - Cont Schedule'!$A$24:$CJ$113,3,FALSE)</f>
        <v>PILs and Tax Variance for 2006 and Subsequent Years                                                                          (excludes sub-account and contra account below)</v>
      </c>
      <c r="D73" s="169">
        <f>VLOOKUP(A73, '2b. Group 2 - Cont Schedule'!$A$24:$CJ$113,4,FALSE)</f>
        <v>1592</v>
      </c>
      <c r="E73" s="163">
        <f>IF(ISERROR(VLOOKUP($A73, '2b. Group 2 - Cont Schedule'!$A$20:$CJ$115, MATCH('3. Appendix A'!$E$20, '2b. Group 2 - Cont Schedule'!$A$20:$CJ$20,0),FALSE)), 0, VLOOKUP($A73, '2b. Group 2 - Cont Schedule'!$A$20:$CJ$115, MATCH('3. Appendix A'!$E$20, '2b. Group 2 - Cont Schedule'!$A$20:$CJ$20,0),FALSE))</f>
        <v>0</v>
      </c>
      <c r="F73" s="164"/>
    </row>
    <row r="74" spans="1:6" ht="29.25" hidden="1" customHeight="1" x14ac:dyDescent="0.2">
      <c r="A74" s="1">
        <v>48</v>
      </c>
      <c r="C74" s="161" t="str">
        <f>VLOOKUP(A74, '2b. Group 2 - Cont Schedule'!$A$24:$CJ$113,3,FALSE)</f>
        <v>PILs and Tax Variance for 2006 and Subsequent Years - Sub-Account HST/OVAT Input Tax Credits (ITCs)</v>
      </c>
      <c r="D74" s="169">
        <f>VLOOKUP(A74, '2b. Group 2 - Cont Schedule'!$A$24:$CJ$113,4,FALSE)</f>
        <v>1592</v>
      </c>
      <c r="E74" s="163">
        <f>IF(ISERROR(VLOOKUP($A74, '2b. Group 2 - Cont Schedule'!$A$20:$CJ$115, MATCH('3. Appendix A'!$E$20, '2b. Group 2 - Cont Schedule'!$A$20:$CJ$20,0),FALSE)), 0, VLOOKUP($A74, '2b. Group 2 - Cont Schedule'!$A$20:$CJ$115, MATCH('3. Appendix A'!$E$20, '2b. Group 2 - Cont Schedule'!$A$20:$CJ$20,0),FALSE))</f>
        <v>0</v>
      </c>
      <c r="F74" s="164"/>
    </row>
    <row r="75" spans="1:6" ht="29.25" hidden="1" customHeight="1" x14ac:dyDescent="0.2">
      <c r="A75" s="1">
        <v>49</v>
      </c>
      <c r="C75" s="161" t="str">
        <f>VLOOKUP(A75, '2b. Group 2 - Cont Schedule'!$A$24:$CJ$113,3,FALSE)</f>
        <v>LRAM Variance Account11</v>
      </c>
      <c r="D75" s="169">
        <f>VLOOKUP(A75, '2b. Group 2 - Cont Schedule'!$A$24:$CJ$113,4,FALSE)</f>
        <v>1568</v>
      </c>
      <c r="E75" s="163">
        <f>IF(ISERROR(VLOOKUP($A75, '2b. Group 2 - Cont Schedule'!$A$20:$CJ$115, MATCH('3. Appendix A'!$E$20, '2b. Group 2 - Cont Schedule'!$A$20:$CJ$20,0),FALSE)), 0, VLOOKUP($A75, '2b. Group 2 - Cont Schedule'!$A$20:$CJ$115, MATCH('3. Appendix A'!$E$20, '2b. Group 2 - Cont Schedule'!$A$20:$CJ$20,0),FALSE))</f>
        <v>0</v>
      </c>
      <c r="F75" s="164"/>
    </row>
    <row r="76" spans="1:6" ht="29.25" hidden="1" customHeight="1" x14ac:dyDescent="0.2">
      <c r="A76" s="1">
        <v>50</v>
      </c>
      <c r="C76" s="161" t="str">
        <f>VLOOKUP(A76, '2b. Group 2 - Cont Schedule'!$A$24:$CJ$113,3,FALSE)</f>
        <v>Renewable Generation Connection Capital Deferral Account8</v>
      </c>
      <c r="D76" s="169">
        <f>VLOOKUP(A76, '2b. Group 2 - Cont Schedule'!$A$24:$CJ$113,4,FALSE)</f>
        <v>1531</v>
      </c>
      <c r="E76" s="163">
        <f>IF(ISERROR(VLOOKUP($A76, '2b. Group 2 - Cont Schedule'!$A$20:$CJ$115, MATCH('3. Appendix A'!$E$20, '2b. Group 2 - Cont Schedule'!$A$20:$CJ$20,0),FALSE)), 0, VLOOKUP($A76, '2b. Group 2 - Cont Schedule'!$A$20:$CJ$115, MATCH('3. Appendix A'!$E$20, '2b. Group 2 - Cont Schedule'!$A$20:$CJ$20,0),FALSE))</f>
        <v>0</v>
      </c>
      <c r="F76" s="164"/>
    </row>
    <row r="77" spans="1:6" ht="29.25" hidden="1" customHeight="1" x14ac:dyDescent="0.2">
      <c r="A77" s="1">
        <v>51</v>
      </c>
      <c r="C77" s="161" t="str">
        <f>VLOOKUP(A77, '2b. Group 2 - Cont Schedule'!$A$24:$CJ$113,3,FALSE)</f>
        <v>Renewable Generation Connection OM&amp;A Deferral Account8</v>
      </c>
      <c r="D77" s="169">
        <f>VLOOKUP(A77, '2b. Group 2 - Cont Schedule'!$A$24:$CJ$113,4,FALSE)</f>
        <v>1532</v>
      </c>
      <c r="E77" s="163">
        <f>IF(ISERROR(VLOOKUP($A77, '2b. Group 2 - Cont Schedule'!$A$20:$CJ$115, MATCH('3. Appendix A'!$E$20, '2b. Group 2 - Cont Schedule'!$A$20:$CJ$20,0),FALSE)), 0, VLOOKUP($A77, '2b. Group 2 - Cont Schedule'!$A$20:$CJ$115, MATCH('3. Appendix A'!$E$20, '2b. Group 2 - Cont Schedule'!$A$20:$CJ$20,0),FALSE))</f>
        <v>0</v>
      </c>
      <c r="F77" s="164"/>
    </row>
    <row r="78" spans="1:6" ht="29.25" hidden="1" customHeight="1" x14ac:dyDescent="0.2">
      <c r="A78" s="1">
        <v>52</v>
      </c>
      <c r="C78" s="161" t="str">
        <f>VLOOKUP(A78, '2b. Group 2 - Cont Schedule'!$A$24:$CJ$113,3,FALSE)</f>
        <v xml:space="preserve">Renewable Generation Connection Funding Adder Deferral Account </v>
      </c>
      <c r="D78" s="169">
        <f>VLOOKUP(A78, '2b. Group 2 - Cont Schedule'!$A$24:$CJ$113,4,FALSE)</f>
        <v>1533</v>
      </c>
      <c r="E78" s="163">
        <f>IF(ISERROR(VLOOKUP($A78, '2b. Group 2 - Cont Schedule'!$A$20:$CJ$115, MATCH('3. Appendix A'!$E$20, '2b. Group 2 - Cont Schedule'!$A$20:$CJ$20,0),FALSE)), 0, VLOOKUP($A78, '2b. Group 2 - Cont Schedule'!$A$20:$CJ$115, MATCH('3. Appendix A'!$E$20, '2b. Group 2 - Cont Schedule'!$A$20:$CJ$20,0),FALSE))</f>
        <v>0</v>
      </c>
      <c r="F78" s="164"/>
    </row>
    <row r="79" spans="1:6" ht="29.25" hidden="1" customHeight="1" x14ac:dyDescent="0.2">
      <c r="A79" s="1">
        <v>53</v>
      </c>
      <c r="C79" s="161" t="str">
        <f>VLOOKUP(A79, '2b. Group 2 - Cont Schedule'!$A$24:$CJ$113,3,FALSE)</f>
        <v>Smart Grid Capital Deferral Account</v>
      </c>
      <c r="D79" s="169">
        <f>VLOOKUP(A79, '2b. Group 2 - Cont Schedule'!$A$24:$CJ$113,4,FALSE)</f>
        <v>1534</v>
      </c>
      <c r="E79" s="163">
        <f>IF(ISERROR(VLOOKUP($A79, '2b. Group 2 - Cont Schedule'!$A$20:$CJ$115, MATCH('3. Appendix A'!$E$20, '2b. Group 2 - Cont Schedule'!$A$20:$CJ$20,0),FALSE)), 0, VLOOKUP($A79, '2b. Group 2 - Cont Schedule'!$A$20:$CJ$115, MATCH('3. Appendix A'!$E$20, '2b. Group 2 - Cont Schedule'!$A$20:$CJ$20,0),FALSE))</f>
        <v>0</v>
      </c>
      <c r="F79" s="164"/>
    </row>
    <row r="80" spans="1:6" ht="29.25" hidden="1" customHeight="1" x14ac:dyDescent="0.2">
      <c r="A80" s="1">
        <v>54</v>
      </c>
      <c r="C80" s="161" t="str">
        <f>VLOOKUP(A80, '2b. Group 2 - Cont Schedule'!$A$24:$CJ$113,3,FALSE)</f>
        <v>Smart Grid OM&amp;A Deferral Account</v>
      </c>
      <c r="D80" s="169">
        <f>VLOOKUP(A80, '2b. Group 2 - Cont Schedule'!$A$24:$CJ$113,4,FALSE)</f>
        <v>1535</v>
      </c>
      <c r="E80" s="163">
        <f>IF(ISERROR(VLOOKUP($A80, '2b. Group 2 - Cont Schedule'!$A$20:$CJ$115, MATCH('3. Appendix A'!$E$20, '2b. Group 2 - Cont Schedule'!$A$20:$CJ$20,0),FALSE)), 0, VLOOKUP($A80, '2b. Group 2 - Cont Schedule'!$A$20:$CJ$115, MATCH('3. Appendix A'!$E$20, '2b. Group 2 - Cont Schedule'!$A$20:$CJ$20,0),FALSE))</f>
        <v>0</v>
      </c>
      <c r="F80" s="164"/>
    </row>
    <row r="81" spans="1:6" ht="29.25" hidden="1" customHeight="1" x14ac:dyDescent="0.2">
      <c r="A81" s="1">
        <v>55</v>
      </c>
      <c r="C81" s="161" t="str">
        <f>VLOOKUP(A81, '2b. Group 2 - Cont Schedule'!$A$24:$CJ$113,3,FALSE)</f>
        <v>Smart Grid Funding Adder Deferral Account</v>
      </c>
      <c r="D81" s="169">
        <f>VLOOKUP(A81, '2b. Group 2 - Cont Schedule'!$A$24:$CJ$113,4,FALSE)</f>
        <v>1536</v>
      </c>
      <c r="E81" s="163">
        <f>IF(ISERROR(VLOOKUP($A81, '2b. Group 2 - Cont Schedule'!$A$20:$CJ$115, MATCH('3. Appendix A'!$E$20, '2b. Group 2 - Cont Schedule'!$A$20:$CJ$20,0),FALSE)), 0, VLOOKUP($A81, '2b. Group 2 - Cont Schedule'!$A$20:$CJ$115, MATCH('3. Appendix A'!$E$20, '2b. Group 2 - Cont Schedule'!$A$20:$CJ$20,0),FALSE))</f>
        <v>0</v>
      </c>
      <c r="F81" s="164"/>
    </row>
    <row r="82" spans="1:6" ht="29.25" hidden="1" customHeight="1" x14ac:dyDescent="0.2">
      <c r="A82" s="1">
        <v>56</v>
      </c>
      <c r="C82" s="161" t="str">
        <f>VLOOKUP(A82, '2b. Group 2 - Cont Schedule'!$A$24:$CJ$113,3,FALSE)</f>
        <v>Smart Meter Capital and Recovery Offset Variance - Sub-Account - Capital4</v>
      </c>
      <c r="D82" s="169">
        <f>VLOOKUP(A82, '2b. Group 2 - Cont Schedule'!$A$24:$CJ$113,4,FALSE)</f>
        <v>1555</v>
      </c>
      <c r="E82" s="163">
        <f>IF(ISERROR(VLOOKUP($A82, '2b. Group 2 - Cont Schedule'!$A$20:$CJ$115, MATCH('3. Appendix A'!$E$20, '2b. Group 2 - Cont Schedule'!$A$20:$CJ$20,0),FALSE)), 0, VLOOKUP($A82, '2b. Group 2 - Cont Schedule'!$A$20:$CJ$115, MATCH('3. Appendix A'!$E$20, '2b. Group 2 - Cont Schedule'!$A$20:$CJ$20,0),FALSE))</f>
        <v>0</v>
      </c>
      <c r="F82" s="164"/>
    </row>
    <row r="83" spans="1:6" ht="29.25" hidden="1" customHeight="1" x14ac:dyDescent="0.2">
      <c r="A83" s="1">
        <v>57</v>
      </c>
      <c r="C83" s="161" t="str">
        <f>VLOOKUP(A83, '2b. Group 2 - Cont Schedule'!$A$24:$CJ$113,3,FALSE)</f>
        <v>Smart Meter Capital and Recovery Offset Variance - Sub-Account - Recoveries4</v>
      </c>
      <c r="D83" s="169">
        <f>VLOOKUP(A83, '2b. Group 2 - Cont Schedule'!$A$24:$CJ$113,4,FALSE)</f>
        <v>1555</v>
      </c>
      <c r="E83" s="163">
        <f>IF(ISERROR(VLOOKUP($A83, '2b. Group 2 - Cont Schedule'!$A$20:$CJ$115, MATCH('3. Appendix A'!$E$20, '2b. Group 2 - Cont Schedule'!$A$20:$CJ$20,0),FALSE)), 0, VLOOKUP($A83, '2b. Group 2 - Cont Schedule'!$A$20:$CJ$115, MATCH('3. Appendix A'!$E$20, '2b. Group 2 - Cont Schedule'!$A$20:$CJ$20,0),FALSE))</f>
        <v>0</v>
      </c>
      <c r="F83" s="164"/>
    </row>
    <row r="84" spans="1:6" ht="29.25" hidden="1" customHeight="1" x14ac:dyDescent="0.2">
      <c r="A84" s="1">
        <v>58</v>
      </c>
      <c r="C84" s="161" t="str">
        <f>VLOOKUP(A84, '2b. Group 2 - Cont Schedule'!$A$24:$CJ$113,3,FALSE)</f>
        <v>Smart Meter Capital and Recovery Offset Variance - Sub-Account - Stranded Meter Costs4</v>
      </c>
      <c r="D84" s="169">
        <f>VLOOKUP(A84, '2b. Group 2 - Cont Schedule'!$A$24:$CJ$113,4,FALSE)</f>
        <v>1555</v>
      </c>
      <c r="E84" s="163">
        <f>IF(ISERROR(VLOOKUP($A84, '2b. Group 2 - Cont Schedule'!$A$20:$CJ$115, MATCH('3. Appendix A'!$E$20, '2b. Group 2 - Cont Schedule'!$A$20:$CJ$20,0),FALSE)), 0, VLOOKUP($A84, '2b. Group 2 - Cont Schedule'!$A$20:$CJ$115, MATCH('3. Appendix A'!$E$20, '2b. Group 2 - Cont Schedule'!$A$20:$CJ$20,0),FALSE))</f>
        <v>0</v>
      </c>
      <c r="F84" s="164"/>
    </row>
    <row r="85" spans="1:6" ht="29.25" hidden="1" customHeight="1" x14ac:dyDescent="0.2">
      <c r="A85" s="1">
        <v>59</v>
      </c>
      <c r="C85" s="161" t="str">
        <f>VLOOKUP(A85, '2b. Group 2 - Cont Schedule'!$A$24:$CJ$113,3,FALSE)</f>
        <v>Smart Meter OM&amp;A Variance4</v>
      </c>
      <c r="D85" s="169">
        <f>VLOOKUP(A85, '2b. Group 2 - Cont Schedule'!$A$24:$CJ$113,4,FALSE)</f>
        <v>1556</v>
      </c>
      <c r="E85" s="163">
        <f>IF(ISERROR(VLOOKUP($A85, '2b. Group 2 - Cont Schedule'!$A$20:$CJ$115, MATCH('3. Appendix A'!$E$20, '2b. Group 2 - Cont Schedule'!$A$20:$CJ$20,0),FALSE)), 0, VLOOKUP($A85, '2b. Group 2 - Cont Schedule'!$A$20:$CJ$115, MATCH('3. Appendix A'!$E$20, '2b. Group 2 - Cont Schedule'!$A$20:$CJ$20,0),FALSE))</f>
        <v>0</v>
      </c>
      <c r="F85" s="164"/>
    </row>
    <row r="86" spans="1:6" ht="29.25" hidden="1" customHeight="1" x14ac:dyDescent="0.2">
      <c r="A86" s="1">
        <v>60</v>
      </c>
      <c r="C86" s="161" t="str">
        <f>VLOOKUP(A86, '2b. Group 2 - Cont Schedule'!$A$24:$CJ$113,3,FALSE)</f>
        <v>Meter Cost Deferral Account (MIST Meters)10</v>
      </c>
      <c r="D86" s="169">
        <f>VLOOKUP(A86, '2b. Group 2 - Cont Schedule'!$A$24:$CJ$113,4,FALSE)</f>
        <v>1557</v>
      </c>
      <c r="E86" s="163">
        <f>IF(ISERROR(VLOOKUP($A86, '2b. Group 2 - Cont Schedule'!$A$20:$CJ$115, MATCH('3. Appendix A'!$E$20, '2b. Group 2 - Cont Schedule'!$A$20:$CJ$20,0),FALSE)), 0, VLOOKUP($A86, '2b. Group 2 - Cont Schedule'!$A$20:$CJ$115, MATCH('3. Appendix A'!$E$20, '2b. Group 2 - Cont Schedule'!$A$20:$CJ$20,0),FALSE))</f>
        <v>0</v>
      </c>
      <c r="F86" s="164"/>
    </row>
    <row r="87" spans="1:6" ht="29.25" hidden="1" customHeight="1" x14ac:dyDescent="0.2">
      <c r="A87" s="1">
        <v>61</v>
      </c>
      <c r="C87" s="161" t="str">
        <f>VLOOKUP(A87, '2b. Group 2 - Cont Schedule'!$A$24:$CJ$113,3,FALSE)</f>
        <v>IFRS-CGAAP Transition PP&amp;E Amounts Balance + Return Component5</v>
      </c>
      <c r="D87" s="169">
        <f>VLOOKUP(A87, '2b. Group 2 - Cont Schedule'!$A$24:$CJ$113,4,FALSE)</f>
        <v>1575</v>
      </c>
      <c r="E87" s="163">
        <f>IF(ISERROR(VLOOKUP($A87, '2b. Group 2 - Cont Schedule'!$A$20:$CJ$115, MATCH('3. Appendix A'!$E$20, '2b. Group 2 - Cont Schedule'!$A$20:$CJ$20,0),FALSE)), 0, VLOOKUP($A87, '2b. Group 2 - Cont Schedule'!$A$20:$CJ$115, MATCH('3. Appendix A'!$E$20, '2b. Group 2 - Cont Schedule'!$A$20:$CJ$20,0),FALSE))</f>
        <v>0</v>
      </c>
      <c r="F87" s="164"/>
    </row>
    <row r="88" spans="1:6" ht="29.25" hidden="1" customHeight="1" thickBot="1" x14ac:dyDescent="0.25">
      <c r="A88" s="1">
        <v>62</v>
      </c>
      <c r="C88" s="170" t="str">
        <f>VLOOKUP(A88, '2b. Group 2 - Cont Schedule'!$A$24:$CJ$113,3,FALSE)</f>
        <v>Accounting Changes Under CGAAP Balance + Return Component5</v>
      </c>
      <c r="D88" s="171">
        <f>VLOOKUP(A88, '2b. Group 2 - Cont Schedule'!$A$24:$CJ$113,4,FALSE)</f>
        <v>1576</v>
      </c>
      <c r="E88" s="172">
        <f>IF(ISERROR(VLOOKUP($A88, '2b. Group 2 - Cont Schedule'!$A$20:$CJ$115, MATCH('3. Appendix A'!$E$20, '2b. Group 2 - Cont Schedule'!$A$20:$CJ$20,0),FALSE)), 0, VLOOKUP($A88, '2b. Group 2 - Cont Schedule'!$A$20:$CJ$115, MATCH('3. Appendix A'!$E$20, '2b. Group 2 - Cont Schedule'!$A$20:$CJ$20,0),FALSE))</f>
        <v>0</v>
      </c>
      <c r="F88" s="173"/>
    </row>
    <row r="89" spans="1:6" hidden="1" x14ac:dyDescent="0.2"/>
    <row r="90" spans="1:6" hidden="1" x14ac:dyDescent="0.2"/>
    <row r="91" spans="1:6" hidden="1" x14ac:dyDescent="0.2"/>
    <row r="92" spans="1:6" hidden="1" x14ac:dyDescent="0.2"/>
  </sheetData>
  <mergeCells count="5">
    <mergeCell ref="B16:E16"/>
    <mergeCell ref="C20:C22"/>
    <mergeCell ref="D20:D22"/>
    <mergeCell ref="E20:E22"/>
    <mergeCell ref="F20:F22"/>
  </mergeCells>
  <conditionalFormatting sqref="F42:F67 F24:F40">
    <cfRule type="expression" dxfId="27" priority="3" stopIfTrue="1">
      <formula>ISBLANK(F24)</formula>
    </cfRule>
  </conditionalFormatting>
  <conditionalFormatting sqref="F68:F87">
    <cfRule type="expression" dxfId="26" priority="2" stopIfTrue="1">
      <formula>ISBLANK(F68)</formula>
    </cfRule>
  </conditionalFormatting>
  <conditionalFormatting sqref="F88">
    <cfRule type="expression" dxfId="25" priority="1" stopIfTrue="1">
      <formula>ISBLANK(F88)</formula>
    </cfRule>
  </conditionalFormatting>
  <pageMargins left="0.70866141732283472" right="0.70866141732283472" top="1.7322834645669292" bottom="0.74803149606299213" header="0.70866141732283472" footer="0.51181102362204722"/>
  <pageSetup scale="55" fitToWidth="0"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V69"/>
  <sheetViews>
    <sheetView showGridLines="0" zoomScale="85" zoomScaleNormal="85" zoomScaleSheetLayoutView="80" workbookViewId="0">
      <selection activeCell="BY20" sqref="BY20:BY22"/>
    </sheetView>
  </sheetViews>
  <sheetFormatPr defaultColWidth="9.140625" defaultRowHeight="15" x14ac:dyDescent="0.25"/>
  <cols>
    <col min="1" max="1" width="9.140625" style="284"/>
    <col min="2" max="2" width="54" style="284" bestFit="1" customWidth="1"/>
    <col min="3" max="3" width="9.42578125" style="284" customWidth="1"/>
    <col min="4" max="4" width="14.7109375" style="284" customWidth="1"/>
    <col min="5" max="6" width="17.140625" style="284" customWidth="1"/>
    <col min="7" max="7" width="17" style="284" customWidth="1"/>
    <col min="8" max="8" width="14.5703125" style="284" customWidth="1"/>
    <col min="9" max="9" width="16" style="284" hidden="1" customWidth="1"/>
    <col min="10" max="10" width="19.5703125" style="284" customWidth="1"/>
    <col min="11" max="11" width="19.42578125" style="284" customWidth="1"/>
    <col min="12" max="12" width="17" style="284" customWidth="1"/>
    <col min="13" max="13" width="18.140625" style="284" bestFit="1" customWidth="1"/>
    <col min="14" max="14" width="17" style="284" hidden="1" customWidth="1"/>
    <col min="15" max="15" width="19" style="284" customWidth="1"/>
    <col min="16" max="16" width="20.85546875" style="284" customWidth="1"/>
    <col min="17" max="17" width="21.28515625" style="284" customWidth="1"/>
    <col min="18" max="18" width="21.85546875" style="284" hidden="1" customWidth="1"/>
    <col min="19" max="19" width="26.7109375" style="284" customWidth="1"/>
    <col min="20" max="20" width="20.85546875" style="284" hidden="1" customWidth="1"/>
    <col min="21" max="28" width="21.28515625" style="284" hidden="1" customWidth="1"/>
    <col min="29" max="30" width="17.42578125" style="284" hidden="1" customWidth="1"/>
    <col min="31" max="16384" width="9.140625" style="284"/>
  </cols>
  <sheetData>
    <row r="1" spans="1:16" ht="27.75" customHeight="1" x14ac:dyDescent="0.25">
      <c r="A1" s="283" t="s">
        <v>151</v>
      </c>
      <c r="J1" s="285"/>
      <c r="K1" s="285"/>
      <c r="L1" s="285"/>
    </row>
    <row r="2" spans="1:16" hidden="1" x14ac:dyDescent="0.25">
      <c r="B2" s="285"/>
      <c r="J2" s="285"/>
      <c r="K2" s="285"/>
      <c r="L2" s="285"/>
    </row>
    <row r="3" spans="1:16" hidden="1" x14ac:dyDescent="0.25">
      <c r="J3" s="285"/>
      <c r="K3" s="285"/>
      <c r="L3" s="285"/>
    </row>
    <row r="4" spans="1:16" hidden="1" x14ac:dyDescent="0.25">
      <c r="J4" s="285"/>
      <c r="K4" s="285"/>
      <c r="L4" s="285"/>
    </row>
    <row r="5" spans="1:16" hidden="1" x14ac:dyDescent="0.25">
      <c r="J5" s="285"/>
      <c r="K5" s="285"/>
      <c r="L5" s="285"/>
    </row>
    <row r="6" spans="1:16" hidden="1" x14ac:dyDescent="0.25">
      <c r="J6" s="285"/>
      <c r="K6" s="285"/>
      <c r="L6" s="285"/>
    </row>
    <row r="7" spans="1:16" hidden="1" x14ac:dyDescent="0.25">
      <c r="J7" s="285"/>
      <c r="K7" s="285"/>
      <c r="L7" s="285"/>
    </row>
    <row r="8" spans="1:16" hidden="1" x14ac:dyDescent="0.25">
      <c r="J8" s="285"/>
      <c r="K8" s="285"/>
      <c r="L8" s="285"/>
    </row>
    <row r="9" spans="1:16" hidden="1" x14ac:dyDescent="0.25">
      <c r="J9" s="285"/>
      <c r="K9" s="285"/>
      <c r="L9" s="285"/>
    </row>
    <row r="10" spans="1:16" hidden="1" x14ac:dyDescent="0.25">
      <c r="J10" s="285"/>
      <c r="K10" s="285"/>
      <c r="L10" s="285"/>
    </row>
    <row r="11" spans="1:16" ht="19.5" customHeight="1" x14ac:dyDescent="0.25">
      <c r="J11" s="285"/>
      <c r="K11" s="285"/>
      <c r="L11" s="285"/>
    </row>
    <row r="12" spans="1:16" x14ac:dyDescent="0.25">
      <c r="A12" s="286"/>
      <c r="J12" s="285"/>
      <c r="K12" s="285"/>
      <c r="L12" s="285"/>
    </row>
    <row r="13" spans="1:16" ht="3" customHeight="1" x14ac:dyDescent="0.25">
      <c r="J13" s="285"/>
      <c r="K13" s="285"/>
      <c r="L13" s="285"/>
    </row>
    <row r="14" spans="1:16" ht="3" customHeight="1" x14ac:dyDescent="0.25">
      <c r="J14" s="285"/>
      <c r="K14" s="285"/>
      <c r="L14" s="285"/>
    </row>
    <row r="15" spans="1:16" ht="3" customHeight="1" x14ac:dyDescent="0.25"/>
    <row r="16" spans="1:16" ht="12.75" customHeight="1" x14ac:dyDescent="0.25">
      <c r="B16" s="861" t="s">
        <v>152</v>
      </c>
      <c r="C16" s="861"/>
      <c r="D16" s="861"/>
      <c r="E16" s="861"/>
      <c r="F16" s="861"/>
      <c r="G16" s="861"/>
      <c r="H16" s="861"/>
      <c r="I16" s="861"/>
      <c r="J16" s="287"/>
      <c r="K16" s="287"/>
      <c r="L16" s="287"/>
      <c r="M16" s="287"/>
      <c r="N16" s="287"/>
      <c r="O16" s="287"/>
      <c r="P16" s="287"/>
    </row>
    <row r="17" spans="1:16376" x14ac:dyDescent="0.25">
      <c r="B17" s="861"/>
      <c r="C17" s="861"/>
      <c r="D17" s="861"/>
      <c r="E17" s="861"/>
      <c r="F17" s="861"/>
      <c r="G17" s="861"/>
      <c r="H17" s="861"/>
      <c r="I17" s="861"/>
      <c r="J17" s="287"/>
      <c r="K17" s="287"/>
      <c r="L17" s="287"/>
      <c r="M17" s="287"/>
      <c r="N17" s="287"/>
      <c r="O17" s="287"/>
      <c r="P17" s="287"/>
    </row>
    <row r="18" spans="1:16376" ht="26.25" x14ac:dyDescent="0.25">
      <c r="B18" s="288"/>
      <c r="C18" s="288"/>
      <c r="D18" s="288"/>
      <c r="E18" s="860" t="s">
        <v>153</v>
      </c>
      <c r="F18" s="860"/>
      <c r="G18" s="860" t="s">
        <v>154</v>
      </c>
      <c r="H18" s="860"/>
      <c r="I18" s="288"/>
      <c r="J18" s="860" t="s">
        <v>155</v>
      </c>
      <c r="K18" s="860"/>
      <c r="L18" s="858" t="s">
        <v>156</v>
      </c>
      <c r="M18" s="859"/>
      <c r="N18" s="288"/>
      <c r="O18" s="860" t="s">
        <v>157</v>
      </c>
      <c r="P18" s="860"/>
      <c r="Q18" s="860"/>
      <c r="R18" s="288"/>
      <c r="S18" s="289" t="s">
        <v>735</v>
      </c>
    </row>
    <row r="19" spans="1:16376" ht="12.75" customHeight="1" x14ac:dyDescent="0.25">
      <c r="B19" s="862" t="s">
        <v>158</v>
      </c>
      <c r="C19" s="864" t="s">
        <v>159</v>
      </c>
      <c r="D19" s="857" t="s">
        <v>160</v>
      </c>
      <c r="E19" s="857" t="s">
        <v>161</v>
      </c>
      <c r="F19" s="857" t="s">
        <v>162</v>
      </c>
      <c r="G19" s="857" t="s">
        <v>163</v>
      </c>
      <c r="H19" s="857" t="s">
        <v>164</v>
      </c>
      <c r="I19" s="857" t="s">
        <v>165</v>
      </c>
      <c r="J19" s="857" t="s">
        <v>166</v>
      </c>
      <c r="K19" s="857" t="s">
        <v>167</v>
      </c>
      <c r="L19" s="857" t="s">
        <v>168</v>
      </c>
      <c r="M19" s="857" t="s">
        <v>169</v>
      </c>
      <c r="N19" s="857" t="s">
        <v>170</v>
      </c>
      <c r="O19" s="857" t="s">
        <v>171</v>
      </c>
      <c r="P19" s="852" t="s">
        <v>172</v>
      </c>
      <c r="Q19" s="852"/>
      <c r="R19" s="852" t="s">
        <v>173</v>
      </c>
      <c r="S19" s="857" t="s">
        <v>174</v>
      </c>
      <c r="T19" s="857" t="s">
        <v>175</v>
      </c>
      <c r="U19" s="852" t="s">
        <v>176</v>
      </c>
      <c r="V19" s="852" t="s">
        <v>177</v>
      </c>
      <c r="W19" s="852" t="s">
        <v>178</v>
      </c>
      <c r="X19" s="852" t="s">
        <v>179</v>
      </c>
      <c r="Y19" s="852" t="s">
        <v>180</v>
      </c>
      <c r="Z19" s="852" t="s">
        <v>181</v>
      </c>
      <c r="AA19" s="852" t="s">
        <v>182</v>
      </c>
      <c r="AB19" s="852" t="s">
        <v>183</v>
      </c>
      <c r="AC19" s="853" t="s">
        <v>184</v>
      </c>
      <c r="AD19" s="854" t="s">
        <v>185</v>
      </c>
    </row>
    <row r="20" spans="1:16376" ht="75.75" customHeight="1" x14ac:dyDescent="0.25">
      <c r="B20" s="863"/>
      <c r="C20" s="864"/>
      <c r="D20" s="857"/>
      <c r="E20" s="865"/>
      <c r="F20" s="865"/>
      <c r="G20" s="857"/>
      <c r="H20" s="857"/>
      <c r="I20" s="857"/>
      <c r="J20" s="857"/>
      <c r="K20" s="857"/>
      <c r="L20" s="857"/>
      <c r="M20" s="857"/>
      <c r="N20" s="857"/>
      <c r="O20" s="857"/>
      <c r="P20" s="852"/>
      <c r="Q20" s="852"/>
      <c r="R20" s="852"/>
      <c r="S20" s="857"/>
      <c r="T20" s="857"/>
      <c r="U20" s="852"/>
      <c r="V20" s="852"/>
      <c r="W20" s="852"/>
      <c r="X20" s="852"/>
      <c r="Y20" s="852"/>
      <c r="Z20" s="852"/>
      <c r="AA20" s="852"/>
      <c r="AB20" s="852"/>
      <c r="AC20" s="853"/>
      <c r="AD20" s="855"/>
    </row>
    <row r="21" spans="1:16376" x14ac:dyDescent="0.25">
      <c r="B21" s="290" t="s">
        <v>186</v>
      </c>
      <c r="C21" s="291" t="s">
        <v>126</v>
      </c>
      <c r="D21" s="292">
        <v>615118</v>
      </c>
      <c r="E21" s="293">
        <v>4531218421.1652517</v>
      </c>
      <c r="F21" s="293">
        <v>0</v>
      </c>
      <c r="G21" s="293">
        <v>120867875.649231</v>
      </c>
      <c r="H21" s="293"/>
      <c r="I21" s="294"/>
      <c r="J21" s="295">
        <v>0</v>
      </c>
      <c r="K21" s="293">
        <v>0</v>
      </c>
      <c r="L21" s="296">
        <f>E21-J21</f>
        <v>4531218421.1652517</v>
      </c>
      <c r="M21" s="296">
        <f>F21-K21</f>
        <v>0</v>
      </c>
      <c r="N21" s="297"/>
      <c r="O21" s="298">
        <f t="array" ref="O21">SUM(IF('6. Class A Consumption Data'!$D$478:$D$777=B21,'6. Class A Consumption Data'!$F$478:$F$777))</f>
        <v>0</v>
      </c>
      <c r="P21" s="298">
        <f t="array" ref="P21">SUM(IF('6. Class A Consumption Data'!$D$19:$D$468=B21,'6. Class A Consumption Data'!$F$19:$G$468))</f>
        <v>0</v>
      </c>
      <c r="Q21" s="299">
        <f>L21-O21-P21</f>
        <v>4531218421.1652517</v>
      </c>
      <c r="R21" s="300"/>
      <c r="S21" s="301">
        <f>IF(OR(G21=0, ISBLANK(G21)), 0, G21-O21-P21)</f>
        <v>120867875.649231</v>
      </c>
      <c r="T21" s="296">
        <f t="shared" ref="T21:T23" si="0">IF(OR(H21=0, ISBLANK(H21)), 0, H21-K21-R21)</f>
        <v>0</v>
      </c>
      <c r="U21" s="302"/>
      <c r="V21" s="300"/>
      <c r="W21" s="300"/>
      <c r="X21" s="300"/>
      <c r="Y21" s="300"/>
      <c r="Z21" s="303"/>
      <c r="AA21" s="303"/>
      <c r="AB21" s="303"/>
      <c r="AC21" s="304"/>
      <c r="AD21" s="304"/>
    </row>
    <row r="22" spans="1:16376" x14ac:dyDescent="0.25">
      <c r="B22" s="290" t="s">
        <v>187</v>
      </c>
      <c r="C22" s="291" t="s">
        <v>126</v>
      </c>
      <c r="D22" s="292">
        <v>85852</v>
      </c>
      <c r="E22" s="293">
        <v>297763684.68568611</v>
      </c>
      <c r="F22" s="293">
        <v>0</v>
      </c>
      <c r="G22" s="293">
        <v>1256022.3059469042</v>
      </c>
      <c r="H22" s="293"/>
      <c r="I22" s="294"/>
      <c r="J22" s="295">
        <v>0</v>
      </c>
      <c r="K22" s="293">
        <v>0</v>
      </c>
      <c r="L22" s="296">
        <f t="shared" ref="L22:M22" si="1">E22-J22</f>
        <v>297763684.68568611</v>
      </c>
      <c r="M22" s="296">
        <f t="shared" si="1"/>
        <v>0</v>
      </c>
      <c r="N22" s="297"/>
      <c r="O22" s="298">
        <f t="array" ref="O22">SUM(IF('6. Class A Consumption Data'!$D$478:$D$777=B22,'6. Class A Consumption Data'!$F$478:$F$777))</f>
        <v>0</v>
      </c>
      <c r="P22" s="298">
        <f t="array" ref="P22">SUM(IF('6. Class A Consumption Data'!$D$19:$D$468=B22,'6. Class A Consumption Data'!$F$19:$G$468))</f>
        <v>0</v>
      </c>
      <c r="Q22" s="299">
        <f t="shared" ref="Q22:Q41" si="2">L22-O22-P22</f>
        <v>297763684.68568611</v>
      </c>
      <c r="R22" s="300"/>
      <c r="S22" s="301">
        <f t="shared" ref="S22" si="3">IF(OR(G22=0, ISBLANK(G22)), 0, G22-O22-P22)</f>
        <v>1256022.3059469042</v>
      </c>
      <c r="T22" s="296">
        <f t="shared" si="0"/>
        <v>0</v>
      </c>
      <c r="U22" s="302"/>
      <c r="V22" s="300"/>
      <c r="W22" s="300"/>
      <c r="X22" s="300"/>
      <c r="Y22" s="300"/>
      <c r="Z22" s="303"/>
      <c r="AA22" s="303"/>
      <c r="AB22" s="303"/>
      <c r="AC22" s="304"/>
      <c r="AD22" s="304"/>
    </row>
    <row r="23" spans="1:16376" x14ac:dyDescent="0.25">
      <c r="B23" s="290" t="s">
        <v>188</v>
      </c>
      <c r="C23" s="291" t="s">
        <v>126</v>
      </c>
      <c r="D23" s="292">
        <v>71599</v>
      </c>
      <c r="E23" s="293">
        <v>2299006607.8208437</v>
      </c>
      <c r="F23" s="293">
        <v>0</v>
      </c>
      <c r="G23" s="293">
        <v>340748366.84598023</v>
      </c>
      <c r="H23" s="293"/>
      <c r="I23" s="294"/>
      <c r="J23" s="295">
        <v>0</v>
      </c>
      <c r="K23" s="293">
        <v>0</v>
      </c>
      <c r="L23" s="296">
        <f>E23-J23</f>
        <v>2299006607.8208437</v>
      </c>
      <c r="M23" s="296">
        <f>F23-K23</f>
        <v>0</v>
      </c>
      <c r="N23" s="297"/>
      <c r="O23" s="298">
        <f t="array" ref="O23">SUM(IF('6. Class A Consumption Data'!$D$478:$D$777=B23,'6. Class A Consumption Data'!$F$478:$F$777))</f>
        <v>0</v>
      </c>
      <c r="P23" s="298">
        <f t="array" ref="P23">SUM(IF('6. Class A Consumption Data'!$D$19:$D$468=B23,'6. Class A Consumption Data'!$F$19:$G$468))</f>
        <v>0</v>
      </c>
      <c r="Q23" s="299">
        <f t="shared" si="2"/>
        <v>2299006607.8208437</v>
      </c>
      <c r="R23" s="300"/>
      <c r="S23" s="301">
        <f>IF(OR(G23=0, ISBLANK(G23)), 0, G23-O23-P23)</f>
        <v>340748366.84598023</v>
      </c>
      <c r="T23" s="296">
        <f t="shared" si="0"/>
        <v>0</v>
      </c>
      <c r="U23" s="302"/>
      <c r="V23" s="300"/>
      <c r="W23" s="300"/>
      <c r="X23" s="300"/>
      <c r="Y23" s="300"/>
      <c r="Z23" s="303"/>
      <c r="AA23" s="303"/>
      <c r="AB23" s="303"/>
      <c r="AC23" s="304"/>
      <c r="AD23" s="304"/>
    </row>
    <row r="24" spans="1:16376" x14ac:dyDescent="0.25">
      <c r="B24" s="290" t="s">
        <v>189</v>
      </c>
      <c r="C24" s="291" t="s">
        <v>190</v>
      </c>
      <c r="D24" s="292">
        <v>10417</v>
      </c>
      <c r="E24" s="293">
        <v>9659470298.6158104</v>
      </c>
      <c r="F24" s="293">
        <v>24899003.538802147</v>
      </c>
      <c r="G24" s="293">
        <v>6675659664.47017</v>
      </c>
      <c r="H24" s="293">
        <v>17765687.68319837</v>
      </c>
      <c r="I24" s="294"/>
      <c r="J24" s="295">
        <v>51161049.855269991</v>
      </c>
      <c r="K24" s="293">
        <v>107338.49453500001</v>
      </c>
      <c r="L24" s="296">
        <f>E24-J24</f>
        <v>9608309248.76054</v>
      </c>
      <c r="M24" s="296">
        <f>F24-K24</f>
        <v>24791665.044267148</v>
      </c>
      <c r="N24" s="297"/>
      <c r="O24" s="298">
        <f t="array" ref="O24">SUM(IF('6. Class A Consumption Data'!$D$478:$D$777=B24,'6. Class A Consumption Data'!$F$478:$F$777))</f>
        <v>172242450.32532898</v>
      </c>
      <c r="P24" s="298">
        <f t="array" ref="P24">SUM(IF('6. Class A Consumption Data'!$D$19:$D$468=B24,'6. Class A Consumption Data'!$F$19:$G$468))</f>
        <v>171190991.96422201</v>
      </c>
      <c r="Q24" s="299">
        <f t="shared" si="2"/>
        <v>9264875806.4709892</v>
      </c>
      <c r="R24" s="300"/>
      <c r="S24" s="301">
        <f t="shared" ref="S24:S25" si="4">IF(OR(G24=0, ISBLANK(G24)), 0, G24-O24-P24)</f>
        <v>6332226222.1806192</v>
      </c>
      <c r="T24" s="296">
        <f>IF(OR(H24=0, ISBLANK(H24)), 0, H24-K24-R24)</f>
        <v>17658349.188663371</v>
      </c>
      <c r="U24" s="302"/>
      <c r="V24" s="300"/>
      <c r="W24" s="300"/>
      <c r="X24" s="300"/>
      <c r="Y24" s="300"/>
      <c r="Z24" s="303"/>
      <c r="AA24" s="303"/>
      <c r="AB24" s="303"/>
      <c r="AC24" s="304"/>
      <c r="AD24" s="304"/>
    </row>
    <row r="25" spans="1:16376" x14ac:dyDescent="0.25">
      <c r="B25" s="290" t="s">
        <v>191</v>
      </c>
      <c r="C25" s="291" t="s">
        <v>190</v>
      </c>
      <c r="D25" s="292">
        <v>430</v>
      </c>
      <c r="E25" s="293">
        <v>4595446119.2833061</v>
      </c>
      <c r="F25" s="293">
        <v>10406673.87563662</v>
      </c>
      <c r="G25" s="293">
        <v>4411896455.0778646</v>
      </c>
      <c r="H25" s="293">
        <v>10021029.392721491</v>
      </c>
      <c r="I25" s="294"/>
      <c r="J25" s="295">
        <v>430714.04177600006</v>
      </c>
      <c r="K25" s="293">
        <v>14191.781900000002</v>
      </c>
      <c r="L25" s="296">
        <f t="shared" ref="L25:M40" si="5">E25-J25</f>
        <v>4595015405.2415304</v>
      </c>
      <c r="M25" s="296">
        <f t="shared" si="5"/>
        <v>10392482.093736621</v>
      </c>
      <c r="N25" s="297">
        <v>0</v>
      </c>
      <c r="O25" s="298">
        <f t="array" ref="O25">SUM(IF('6. Class A Consumption Data'!$D$478:$D$777=B25,'6. Class A Consumption Data'!$F$478:$F$777))</f>
        <v>2849579357.496242</v>
      </c>
      <c r="P25" s="298">
        <f t="array" ref="P25">SUM(IF('6. Class A Consumption Data'!$D$19:$D$468=B25,'6. Class A Consumption Data'!$F$19:$G$468))</f>
        <v>801154480.39818001</v>
      </c>
      <c r="Q25" s="299">
        <f t="shared" si="2"/>
        <v>944281567.34710836</v>
      </c>
      <c r="R25" s="300"/>
      <c r="S25" s="301">
        <f t="shared" si="4"/>
        <v>761162617.18344259</v>
      </c>
      <c r="T25" s="296">
        <f t="shared" ref="T25:T29" si="6">IF(OR(H25=0, ISBLANK(H25)), 0, H25-K25-R25)</f>
        <v>10006837.610821491</v>
      </c>
      <c r="U25" s="302"/>
      <c r="V25" s="300"/>
      <c r="W25" s="300"/>
      <c r="X25" s="300"/>
      <c r="Y25" s="300"/>
      <c r="Z25" s="303"/>
      <c r="AA25" s="303"/>
      <c r="AB25" s="303"/>
      <c r="AC25" s="304"/>
      <c r="AD25" s="304"/>
    </row>
    <row r="26" spans="1:16376" s="307" customFormat="1" x14ac:dyDescent="0.25">
      <c r="A26" s="284"/>
      <c r="B26" s="290" t="s">
        <v>192</v>
      </c>
      <c r="C26" s="291" t="s">
        <v>190</v>
      </c>
      <c r="D26" s="292">
        <v>38</v>
      </c>
      <c r="E26" s="293">
        <v>2164924149.8891459</v>
      </c>
      <c r="F26" s="293">
        <v>4600359.7375704199</v>
      </c>
      <c r="G26" s="293">
        <v>1908284149.058661</v>
      </c>
      <c r="H26" s="293">
        <v>4126572.7637202688</v>
      </c>
      <c r="I26" s="294"/>
      <c r="J26" s="295">
        <v>275445722.78383595</v>
      </c>
      <c r="K26" s="293">
        <v>503078.42097299994</v>
      </c>
      <c r="L26" s="296">
        <f t="shared" si="5"/>
        <v>1889478427.10531</v>
      </c>
      <c r="M26" s="296">
        <f t="shared" si="5"/>
        <v>4097281.3165974198</v>
      </c>
      <c r="N26" s="297">
        <v>0</v>
      </c>
      <c r="O26" s="298">
        <f t="array" ref="O26">SUM(IF('6. Class A Consumption Data'!$D$478:$D$777=B26,'6. Class A Consumption Data'!$F$478:$F$777))</f>
        <v>1678111033.0332592</v>
      </c>
      <c r="P26" s="298">
        <f t="array" ref="P26">SUM(IF('6. Class A Consumption Data'!$D$19:$D$468=B26,'6. Class A Consumption Data'!$F$19:$G$468))</f>
        <v>29403915.347967997</v>
      </c>
      <c r="Q26" s="299">
        <f t="shared" si="2"/>
        <v>181963478.72408283</v>
      </c>
      <c r="R26" s="300"/>
      <c r="S26" s="301">
        <f>IF(OR(G26=0, ISBLANK(G26)), 0, G26-O26-P26)</f>
        <v>200769200.67743385</v>
      </c>
      <c r="T26" s="296">
        <f t="shared" si="6"/>
        <v>3623494.3427472687</v>
      </c>
      <c r="U26" s="302"/>
      <c r="V26" s="300"/>
      <c r="W26" s="300"/>
      <c r="X26" s="300"/>
      <c r="Y26" s="300"/>
      <c r="Z26" s="303"/>
      <c r="AA26" s="303"/>
      <c r="AB26" s="303"/>
      <c r="AC26" s="304"/>
      <c r="AD26" s="30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BV26" s="284"/>
      <c r="BW26" s="284"/>
      <c r="BX26" s="284"/>
      <c r="BY26" s="284"/>
      <c r="BZ26" s="284"/>
      <c r="CA26" s="284"/>
      <c r="CB26" s="284"/>
      <c r="CC26" s="284"/>
      <c r="CD26" s="284"/>
      <c r="CE26" s="284"/>
      <c r="CF26" s="284"/>
      <c r="CG26" s="284"/>
      <c r="CH26" s="284"/>
      <c r="CI26" s="284"/>
      <c r="CJ26" s="284"/>
      <c r="CK26" s="284"/>
      <c r="CL26" s="284"/>
      <c r="CM26" s="284"/>
      <c r="CN26" s="284"/>
      <c r="CO26" s="284"/>
      <c r="CP26" s="284"/>
      <c r="CQ26" s="284"/>
      <c r="CR26" s="284"/>
      <c r="CS26" s="284"/>
      <c r="CT26" s="284"/>
      <c r="CU26" s="284"/>
      <c r="CV26" s="284"/>
      <c r="CW26" s="284"/>
      <c r="CX26" s="284"/>
      <c r="CY26" s="284"/>
      <c r="CZ26" s="284"/>
      <c r="DA26" s="284"/>
      <c r="DB26" s="284"/>
      <c r="DC26" s="284"/>
      <c r="DD26" s="284"/>
      <c r="DE26" s="284"/>
      <c r="DF26" s="284"/>
      <c r="DG26" s="284"/>
      <c r="DH26" s="284"/>
      <c r="DI26" s="284"/>
      <c r="DJ26" s="284"/>
      <c r="DK26" s="284"/>
      <c r="DL26" s="284"/>
      <c r="DM26" s="284"/>
      <c r="DN26" s="284"/>
      <c r="DO26" s="284"/>
      <c r="DP26" s="284"/>
      <c r="DQ26" s="284"/>
      <c r="DR26" s="284"/>
      <c r="DS26" s="284"/>
      <c r="DT26" s="284"/>
      <c r="DU26" s="284"/>
      <c r="DV26" s="284"/>
      <c r="DW26" s="284"/>
      <c r="DX26" s="284"/>
      <c r="DY26" s="284"/>
      <c r="DZ26" s="284"/>
      <c r="EA26" s="284"/>
      <c r="EB26" s="284"/>
      <c r="EC26" s="284"/>
      <c r="ED26" s="284"/>
      <c r="EE26" s="284"/>
      <c r="EF26" s="284"/>
      <c r="EG26" s="284"/>
      <c r="EH26" s="284"/>
      <c r="EI26" s="284"/>
      <c r="EJ26" s="284"/>
      <c r="EK26" s="284"/>
      <c r="EL26" s="284"/>
      <c r="EM26" s="284"/>
      <c r="EN26" s="284"/>
      <c r="EO26" s="284"/>
      <c r="EP26" s="284"/>
      <c r="EQ26" s="284"/>
      <c r="ER26" s="284"/>
      <c r="ES26" s="284"/>
      <c r="ET26" s="284"/>
      <c r="EU26" s="284"/>
      <c r="EV26" s="284"/>
      <c r="EW26" s="284"/>
      <c r="EX26" s="284"/>
      <c r="EY26" s="284"/>
      <c r="EZ26" s="284"/>
      <c r="FA26" s="284"/>
      <c r="FB26" s="284"/>
      <c r="FC26" s="284"/>
      <c r="FD26" s="284"/>
      <c r="FE26" s="284"/>
      <c r="FF26" s="284"/>
      <c r="FG26" s="284"/>
      <c r="FH26" s="284"/>
      <c r="FI26" s="284"/>
      <c r="FJ26" s="284"/>
      <c r="FK26" s="284"/>
      <c r="FL26" s="284"/>
      <c r="FM26" s="284"/>
      <c r="FN26" s="284"/>
      <c r="FO26" s="284"/>
      <c r="FP26" s="284"/>
      <c r="FQ26" s="284"/>
      <c r="FR26" s="284"/>
      <c r="FS26" s="284"/>
      <c r="FT26" s="284"/>
      <c r="FU26" s="284"/>
      <c r="FV26" s="284"/>
      <c r="FW26" s="284"/>
      <c r="FX26" s="284"/>
      <c r="FY26" s="284"/>
      <c r="FZ26" s="284"/>
      <c r="GA26" s="284"/>
      <c r="GB26" s="284"/>
      <c r="GC26" s="284"/>
      <c r="GD26" s="284"/>
      <c r="GE26" s="284"/>
      <c r="GF26" s="284"/>
      <c r="GG26" s="284"/>
      <c r="GH26" s="284"/>
      <c r="GI26" s="284"/>
      <c r="GJ26" s="284"/>
      <c r="GK26" s="284"/>
      <c r="GL26" s="284"/>
      <c r="GM26" s="284"/>
      <c r="GN26" s="284"/>
      <c r="GO26" s="284"/>
      <c r="GP26" s="284"/>
      <c r="GQ26" s="284"/>
      <c r="GR26" s="284"/>
      <c r="GS26" s="284"/>
      <c r="GT26" s="284"/>
      <c r="GU26" s="284"/>
      <c r="GV26" s="284"/>
      <c r="GW26" s="284"/>
      <c r="GX26" s="284"/>
      <c r="GY26" s="284"/>
      <c r="GZ26" s="284"/>
      <c r="HA26" s="284"/>
      <c r="HB26" s="284"/>
      <c r="HC26" s="284"/>
      <c r="HD26" s="284"/>
      <c r="HE26" s="284"/>
      <c r="HF26" s="284"/>
      <c r="HG26" s="284"/>
      <c r="HH26" s="284"/>
      <c r="HI26" s="284"/>
      <c r="HJ26" s="284"/>
      <c r="HK26" s="284"/>
      <c r="HL26" s="284"/>
      <c r="HM26" s="284"/>
      <c r="HN26" s="284"/>
      <c r="HO26" s="284"/>
      <c r="HP26" s="284"/>
      <c r="HQ26" s="284"/>
      <c r="HR26" s="284"/>
      <c r="HS26" s="284"/>
      <c r="HT26" s="284"/>
      <c r="HU26" s="284"/>
      <c r="HV26" s="284"/>
      <c r="HW26" s="284"/>
      <c r="HX26" s="284"/>
      <c r="HY26" s="284"/>
      <c r="HZ26" s="284"/>
      <c r="IA26" s="284"/>
      <c r="IB26" s="284"/>
      <c r="IC26" s="284"/>
      <c r="ID26" s="284"/>
      <c r="IE26" s="284"/>
      <c r="IF26" s="284"/>
      <c r="IG26" s="284"/>
      <c r="IH26" s="284"/>
      <c r="II26" s="284"/>
      <c r="IJ26" s="284"/>
      <c r="IK26" s="284"/>
      <c r="IL26" s="284"/>
      <c r="IM26" s="284"/>
      <c r="IN26" s="284"/>
      <c r="IO26" s="284"/>
      <c r="IP26" s="284"/>
      <c r="IQ26" s="284"/>
      <c r="IR26" s="284"/>
      <c r="IS26" s="284"/>
      <c r="IT26" s="284"/>
      <c r="IU26" s="284"/>
      <c r="IV26" s="284"/>
      <c r="IW26" s="284"/>
      <c r="IX26" s="284"/>
      <c r="IY26" s="284"/>
      <c r="IZ26" s="284"/>
      <c r="JA26" s="284"/>
      <c r="JB26" s="284"/>
      <c r="JC26" s="284"/>
      <c r="JD26" s="284"/>
      <c r="JE26" s="284"/>
      <c r="JF26" s="284"/>
      <c r="JG26" s="284"/>
      <c r="JH26" s="284"/>
      <c r="JI26" s="284"/>
      <c r="JJ26" s="284"/>
      <c r="JK26" s="284"/>
      <c r="JL26" s="284"/>
      <c r="JM26" s="284"/>
      <c r="JN26" s="284"/>
      <c r="JO26" s="284"/>
      <c r="JP26" s="284"/>
      <c r="JQ26" s="284"/>
      <c r="JR26" s="284"/>
      <c r="JS26" s="284"/>
      <c r="JT26" s="284"/>
      <c r="JU26" s="284"/>
      <c r="JV26" s="284"/>
      <c r="JW26" s="284"/>
      <c r="JX26" s="284"/>
      <c r="JY26" s="284"/>
      <c r="JZ26" s="284"/>
      <c r="KA26" s="284"/>
      <c r="KB26" s="284"/>
      <c r="KC26" s="284"/>
      <c r="KD26" s="284"/>
      <c r="KE26" s="284"/>
      <c r="KF26" s="284"/>
      <c r="KG26" s="284"/>
      <c r="KH26" s="284"/>
      <c r="KI26" s="284"/>
      <c r="KJ26" s="284"/>
      <c r="KK26" s="284"/>
      <c r="KL26" s="284"/>
      <c r="KM26" s="284"/>
      <c r="KN26" s="284"/>
      <c r="KO26" s="284"/>
      <c r="KP26" s="284"/>
      <c r="KQ26" s="284"/>
      <c r="KR26" s="284"/>
      <c r="KS26" s="284"/>
      <c r="KT26" s="284"/>
      <c r="KU26" s="284"/>
      <c r="KV26" s="284"/>
      <c r="KW26" s="284"/>
      <c r="KX26" s="284"/>
      <c r="KY26" s="284"/>
      <c r="KZ26" s="284"/>
      <c r="LA26" s="284"/>
      <c r="LB26" s="284"/>
      <c r="LC26" s="284"/>
      <c r="LD26" s="284"/>
      <c r="LE26" s="284"/>
      <c r="LF26" s="284"/>
      <c r="LG26" s="284"/>
      <c r="LH26" s="284"/>
      <c r="LI26" s="284"/>
      <c r="LJ26" s="284"/>
      <c r="LK26" s="284"/>
      <c r="LL26" s="284"/>
      <c r="LM26" s="284"/>
      <c r="LN26" s="284"/>
      <c r="LO26" s="284"/>
      <c r="LP26" s="284"/>
      <c r="LQ26" s="284"/>
      <c r="LR26" s="284"/>
      <c r="LS26" s="284"/>
      <c r="LT26" s="284"/>
      <c r="LU26" s="284"/>
      <c r="LV26" s="284"/>
      <c r="LW26" s="284"/>
      <c r="LX26" s="284"/>
      <c r="LY26" s="284"/>
      <c r="LZ26" s="284"/>
      <c r="MA26" s="284"/>
      <c r="MB26" s="284"/>
      <c r="MC26" s="284"/>
      <c r="MD26" s="284"/>
      <c r="ME26" s="284"/>
      <c r="MF26" s="284"/>
      <c r="MG26" s="284"/>
      <c r="MH26" s="284"/>
      <c r="MI26" s="284"/>
      <c r="MJ26" s="284"/>
      <c r="MK26" s="284"/>
      <c r="ML26" s="284"/>
      <c r="MM26" s="284"/>
      <c r="MN26" s="284"/>
      <c r="MO26" s="284"/>
      <c r="MP26" s="284"/>
      <c r="MQ26" s="284"/>
      <c r="MR26" s="284"/>
      <c r="MS26" s="284"/>
      <c r="MT26" s="284"/>
      <c r="MU26" s="284"/>
      <c r="MV26" s="284"/>
      <c r="MW26" s="284"/>
      <c r="MX26" s="284"/>
      <c r="MY26" s="284"/>
      <c r="MZ26" s="284"/>
      <c r="NA26" s="284"/>
      <c r="NB26" s="284"/>
      <c r="NC26" s="284"/>
      <c r="ND26" s="284"/>
      <c r="NE26" s="284"/>
      <c r="NF26" s="284"/>
      <c r="NG26" s="284"/>
      <c r="NH26" s="284"/>
      <c r="NI26" s="284"/>
      <c r="NJ26" s="284"/>
      <c r="NK26" s="284"/>
      <c r="NL26" s="284"/>
      <c r="NM26" s="284"/>
      <c r="NN26" s="284"/>
      <c r="NO26" s="284"/>
      <c r="NP26" s="284"/>
      <c r="NQ26" s="284"/>
      <c r="NR26" s="284"/>
      <c r="NS26" s="284"/>
      <c r="NT26" s="284"/>
      <c r="NU26" s="284"/>
      <c r="NV26" s="284"/>
      <c r="NW26" s="284"/>
      <c r="NX26" s="284"/>
      <c r="NY26" s="284"/>
      <c r="NZ26" s="284"/>
      <c r="OA26" s="284"/>
      <c r="OB26" s="284"/>
      <c r="OC26" s="284"/>
      <c r="OD26" s="284"/>
      <c r="OE26" s="284"/>
      <c r="OF26" s="284"/>
      <c r="OG26" s="284"/>
      <c r="OH26" s="284"/>
      <c r="OI26" s="284"/>
      <c r="OJ26" s="284"/>
      <c r="OK26" s="284"/>
      <c r="OL26" s="284"/>
      <c r="OM26" s="284"/>
      <c r="ON26" s="284"/>
      <c r="OO26" s="284"/>
      <c r="OP26" s="284"/>
      <c r="OQ26" s="284"/>
      <c r="OR26" s="284"/>
      <c r="OS26" s="284"/>
      <c r="OT26" s="284"/>
      <c r="OU26" s="284"/>
      <c r="OV26" s="284"/>
      <c r="OW26" s="284"/>
      <c r="OX26" s="284"/>
      <c r="OY26" s="284"/>
      <c r="OZ26" s="284"/>
      <c r="PA26" s="284"/>
      <c r="PB26" s="284"/>
      <c r="PC26" s="284"/>
      <c r="PD26" s="284"/>
      <c r="PE26" s="284"/>
      <c r="PF26" s="284"/>
      <c r="PG26" s="284"/>
      <c r="PH26" s="284"/>
      <c r="PI26" s="284"/>
      <c r="PJ26" s="284"/>
      <c r="PK26" s="284"/>
      <c r="PL26" s="284"/>
      <c r="PM26" s="284"/>
      <c r="PN26" s="284"/>
      <c r="PO26" s="284"/>
      <c r="PP26" s="284"/>
      <c r="PQ26" s="284"/>
      <c r="PR26" s="284"/>
      <c r="PS26" s="284"/>
      <c r="PT26" s="284"/>
      <c r="PU26" s="284"/>
      <c r="PV26" s="284"/>
      <c r="PW26" s="284"/>
      <c r="PX26" s="284"/>
      <c r="PY26" s="284"/>
      <c r="PZ26" s="284"/>
      <c r="QA26" s="284"/>
      <c r="QB26" s="284"/>
      <c r="QC26" s="284"/>
      <c r="QD26" s="284"/>
      <c r="QE26" s="284"/>
      <c r="QF26" s="284"/>
      <c r="QG26" s="284"/>
      <c r="QH26" s="284"/>
      <c r="QI26" s="284"/>
      <c r="QJ26" s="284"/>
      <c r="QK26" s="284"/>
      <c r="QL26" s="284"/>
      <c r="QM26" s="284"/>
      <c r="QN26" s="284"/>
      <c r="QO26" s="284"/>
      <c r="QP26" s="284"/>
      <c r="QQ26" s="284"/>
      <c r="QR26" s="284"/>
      <c r="QS26" s="284"/>
      <c r="QT26" s="284"/>
      <c r="QU26" s="284"/>
      <c r="QV26" s="284"/>
      <c r="QW26" s="284"/>
      <c r="QX26" s="284"/>
      <c r="QY26" s="284"/>
      <c r="QZ26" s="284"/>
      <c r="RA26" s="284"/>
      <c r="RB26" s="284"/>
      <c r="RC26" s="284"/>
      <c r="RD26" s="284"/>
      <c r="RE26" s="284"/>
      <c r="RF26" s="284"/>
      <c r="RG26" s="284"/>
      <c r="RH26" s="284"/>
      <c r="RI26" s="284"/>
      <c r="RJ26" s="284"/>
      <c r="RK26" s="284"/>
      <c r="RL26" s="284"/>
      <c r="RM26" s="284"/>
      <c r="RN26" s="284"/>
      <c r="RO26" s="284"/>
      <c r="RP26" s="284"/>
      <c r="RQ26" s="284"/>
      <c r="RR26" s="284"/>
      <c r="RS26" s="284"/>
      <c r="RT26" s="284"/>
      <c r="RU26" s="284"/>
      <c r="RV26" s="284"/>
      <c r="RW26" s="284"/>
      <c r="RX26" s="284"/>
      <c r="RY26" s="284"/>
      <c r="RZ26" s="284"/>
      <c r="SA26" s="284"/>
      <c r="SB26" s="284"/>
      <c r="SC26" s="284"/>
      <c r="SD26" s="284"/>
      <c r="SE26" s="284"/>
      <c r="SF26" s="284"/>
      <c r="SG26" s="284"/>
      <c r="SH26" s="284"/>
      <c r="SI26" s="284"/>
      <c r="SJ26" s="284"/>
      <c r="SK26" s="284"/>
      <c r="SL26" s="284"/>
      <c r="SM26" s="284"/>
      <c r="SN26" s="284"/>
      <c r="SO26" s="284"/>
      <c r="SP26" s="284"/>
      <c r="SQ26" s="284"/>
      <c r="SR26" s="284"/>
      <c r="SS26" s="284"/>
      <c r="ST26" s="284"/>
      <c r="SU26" s="284"/>
      <c r="SV26" s="284"/>
      <c r="SW26" s="284"/>
      <c r="SX26" s="284"/>
      <c r="SY26" s="284"/>
      <c r="SZ26" s="284"/>
      <c r="TA26" s="284"/>
      <c r="TB26" s="284"/>
      <c r="TC26" s="284"/>
      <c r="TD26" s="284"/>
      <c r="TE26" s="284"/>
      <c r="TF26" s="284"/>
      <c r="TG26" s="284"/>
      <c r="TH26" s="284"/>
      <c r="TI26" s="284"/>
      <c r="TJ26" s="284"/>
      <c r="TK26" s="284"/>
      <c r="TL26" s="284"/>
      <c r="TM26" s="284"/>
      <c r="TN26" s="284"/>
      <c r="TO26" s="284"/>
      <c r="TP26" s="284"/>
      <c r="TQ26" s="284"/>
      <c r="TR26" s="284"/>
      <c r="TS26" s="284"/>
      <c r="TT26" s="284"/>
      <c r="TU26" s="284"/>
      <c r="TV26" s="284"/>
      <c r="TW26" s="284"/>
      <c r="TX26" s="284"/>
      <c r="TY26" s="284"/>
      <c r="TZ26" s="284"/>
      <c r="UA26" s="284"/>
      <c r="UB26" s="284"/>
      <c r="UC26" s="284"/>
      <c r="UD26" s="284"/>
      <c r="UE26" s="284"/>
      <c r="UF26" s="284"/>
      <c r="UG26" s="284"/>
      <c r="UH26" s="284"/>
      <c r="UI26" s="284"/>
      <c r="UJ26" s="284"/>
      <c r="UK26" s="284"/>
      <c r="UL26" s="284"/>
      <c r="UM26" s="284"/>
      <c r="UN26" s="284"/>
      <c r="UO26" s="284"/>
      <c r="UP26" s="284"/>
      <c r="UQ26" s="284"/>
      <c r="UR26" s="284"/>
      <c r="US26" s="284"/>
      <c r="UT26" s="284"/>
      <c r="UU26" s="284"/>
      <c r="UV26" s="284"/>
      <c r="UW26" s="284"/>
      <c r="UX26" s="284"/>
      <c r="UY26" s="284"/>
      <c r="UZ26" s="284"/>
      <c r="VA26" s="284"/>
      <c r="VB26" s="284"/>
      <c r="VC26" s="284"/>
      <c r="VD26" s="284"/>
      <c r="VE26" s="284"/>
      <c r="VF26" s="284"/>
      <c r="VG26" s="284"/>
      <c r="VH26" s="284"/>
      <c r="VI26" s="284"/>
      <c r="VJ26" s="284"/>
      <c r="VK26" s="284"/>
      <c r="VL26" s="284"/>
      <c r="VM26" s="284"/>
      <c r="VN26" s="284"/>
      <c r="VO26" s="284"/>
      <c r="VP26" s="284"/>
      <c r="VQ26" s="284"/>
      <c r="VR26" s="284"/>
      <c r="VS26" s="284"/>
      <c r="VT26" s="284"/>
      <c r="VU26" s="284"/>
      <c r="VV26" s="284"/>
      <c r="VW26" s="284"/>
      <c r="VX26" s="284"/>
      <c r="VY26" s="284"/>
      <c r="VZ26" s="284"/>
      <c r="WA26" s="284"/>
      <c r="WB26" s="284"/>
      <c r="WC26" s="284"/>
      <c r="WD26" s="284"/>
      <c r="WE26" s="284"/>
      <c r="WF26" s="284"/>
      <c r="WG26" s="284"/>
      <c r="WH26" s="284"/>
      <c r="WI26" s="284"/>
      <c r="WJ26" s="284"/>
      <c r="WK26" s="284"/>
      <c r="WL26" s="284"/>
      <c r="WM26" s="284"/>
      <c r="WN26" s="284"/>
      <c r="WO26" s="284"/>
      <c r="WP26" s="284"/>
      <c r="WQ26" s="284"/>
      <c r="WR26" s="284"/>
      <c r="WS26" s="284"/>
      <c r="WT26" s="284"/>
      <c r="WU26" s="284"/>
      <c r="WV26" s="284"/>
      <c r="WW26" s="284"/>
      <c r="WX26" s="284"/>
      <c r="WY26" s="284"/>
      <c r="WZ26" s="284"/>
      <c r="XA26" s="284"/>
      <c r="XB26" s="284"/>
      <c r="XC26" s="284"/>
      <c r="XD26" s="284"/>
      <c r="XE26" s="284"/>
      <c r="XF26" s="284"/>
      <c r="XG26" s="284"/>
      <c r="XH26" s="284"/>
      <c r="XI26" s="284"/>
      <c r="XJ26" s="284"/>
      <c r="XK26" s="284"/>
      <c r="XL26" s="284"/>
      <c r="XM26" s="284"/>
      <c r="XN26" s="284"/>
      <c r="XO26" s="284"/>
      <c r="XP26" s="284"/>
      <c r="XQ26" s="284"/>
      <c r="XR26" s="284"/>
      <c r="XS26" s="284"/>
      <c r="XT26" s="284"/>
      <c r="XU26" s="284"/>
      <c r="XV26" s="284"/>
      <c r="XW26" s="284"/>
      <c r="XX26" s="284"/>
      <c r="XY26" s="284"/>
      <c r="XZ26" s="284"/>
      <c r="YA26" s="284"/>
      <c r="YB26" s="284"/>
      <c r="YC26" s="284"/>
      <c r="YD26" s="284"/>
      <c r="YE26" s="284"/>
      <c r="YF26" s="284"/>
      <c r="YG26" s="284"/>
      <c r="YH26" s="284"/>
      <c r="YI26" s="284"/>
      <c r="YJ26" s="284"/>
      <c r="YK26" s="284"/>
      <c r="YL26" s="284"/>
      <c r="YM26" s="284"/>
      <c r="YN26" s="284"/>
      <c r="YO26" s="284"/>
      <c r="YP26" s="284"/>
      <c r="YQ26" s="284"/>
      <c r="YR26" s="284"/>
      <c r="YS26" s="284"/>
      <c r="YT26" s="284"/>
      <c r="YU26" s="284"/>
      <c r="YV26" s="284"/>
      <c r="YW26" s="284"/>
      <c r="YX26" s="284"/>
      <c r="YY26" s="284"/>
      <c r="YZ26" s="284"/>
      <c r="ZA26" s="284"/>
      <c r="ZB26" s="284"/>
      <c r="ZC26" s="284"/>
      <c r="ZD26" s="284"/>
      <c r="ZE26" s="284"/>
      <c r="ZF26" s="284"/>
      <c r="ZG26" s="284"/>
      <c r="ZH26" s="284"/>
      <c r="ZI26" s="284"/>
      <c r="ZJ26" s="284"/>
      <c r="ZK26" s="284"/>
      <c r="ZL26" s="284"/>
      <c r="ZM26" s="284"/>
      <c r="ZN26" s="284"/>
      <c r="ZO26" s="284"/>
      <c r="ZP26" s="284"/>
      <c r="ZQ26" s="284"/>
      <c r="ZR26" s="284"/>
      <c r="ZS26" s="284"/>
      <c r="ZT26" s="284"/>
      <c r="ZU26" s="284"/>
      <c r="ZV26" s="284"/>
      <c r="ZW26" s="284"/>
      <c r="ZX26" s="284"/>
      <c r="ZY26" s="284"/>
      <c r="ZZ26" s="284"/>
      <c r="AAA26" s="284"/>
      <c r="AAB26" s="284"/>
      <c r="AAC26" s="284"/>
      <c r="AAD26" s="284"/>
      <c r="AAE26" s="284"/>
      <c r="AAF26" s="284"/>
      <c r="AAG26" s="284"/>
      <c r="AAH26" s="284"/>
      <c r="AAI26" s="284"/>
      <c r="AAJ26" s="284"/>
      <c r="AAK26" s="284"/>
      <c r="AAL26" s="284"/>
      <c r="AAM26" s="284"/>
      <c r="AAN26" s="284"/>
      <c r="AAO26" s="284"/>
      <c r="AAP26" s="284"/>
      <c r="AAQ26" s="284"/>
      <c r="AAR26" s="284"/>
      <c r="AAS26" s="284"/>
      <c r="AAT26" s="284"/>
      <c r="AAU26" s="284"/>
      <c r="AAV26" s="284"/>
      <c r="AAW26" s="284"/>
      <c r="AAX26" s="284"/>
      <c r="AAY26" s="284"/>
      <c r="AAZ26" s="284"/>
      <c r="ABA26" s="284"/>
      <c r="ABB26" s="284"/>
      <c r="ABC26" s="284"/>
      <c r="ABD26" s="284"/>
      <c r="ABE26" s="284"/>
      <c r="ABF26" s="284"/>
      <c r="ABG26" s="284"/>
      <c r="ABH26" s="284"/>
      <c r="ABI26" s="284"/>
      <c r="ABJ26" s="284"/>
      <c r="ABK26" s="284"/>
      <c r="ABL26" s="284"/>
      <c r="ABM26" s="284"/>
      <c r="ABN26" s="284"/>
      <c r="ABO26" s="284"/>
      <c r="ABP26" s="284"/>
      <c r="ABQ26" s="284"/>
      <c r="ABR26" s="284"/>
      <c r="ABS26" s="284"/>
      <c r="ABT26" s="284"/>
      <c r="ABU26" s="284"/>
      <c r="ABV26" s="284"/>
      <c r="ABW26" s="284"/>
      <c r="ABX26" s="284"/>
      <c r="ABY26" s="284"/>
      <c r="ABZ26" s="284"/>
      <c r="ACA26" s="284"/>
      <c r="ACB26" s="284"/>
      <c r="ACC26" s="284"/>
      <c r="ACD26" s="284"/>
      <c r="ACE26" s="284"/>
      <c r="ACF26" s="284"/>
      <c r="ACG26" s="284"/>
      <c r="ACH26" s="284"/>
      <c r="ACI26" s="284"/>
      <c r="ACJ26" s="284"/>
      <c r="ACK26" s="284"/>
      <c r="ACL26" s="284"/>
      <c r="ACM26" s="284"/>
      <c r="ACN26" s="284"/>
      <c r="ACO26" s="284"/>
      <c r="ACP26" s="284"/>
      <c r="ACQ26" s="284"/>
      <c r="ACR26" s="284"/>
      <c r="ACS26" s="284"/>
      <c r="ACT26" s="284"/>
      <c r="ACU26" s="284"/>
      <c r="ACV26" s="284"/>
      <c r="ACW26" s="284"/>
      <c r="ACX26" s="284"/>
      <c r="ACY26" s="284"/>
      <c r="ACZ26" s="284"/>
      <c r="ADA26" s="284"/>
      <c r="ADB26" s="284"/>
      <c r="ADC26" s="284"/>
      <c r="ADD26" s="284"/>
      <c r="ADE26" s="284"/>
      <c r="ADF26" s="284"/>
      <c r="ADG26" s="284"/>
      <c r="ADH26" s="284"/>
      <c r="ADI26" s="284"/>
      <c r="ADJ26" s="284"/>
      <c r="ADK26" s="284"/>
      <c r="ADL26" s="284"/>
      <c r="ADM26" s="284"/>
      <c r="ADN26" s="284"/>
      <c r="ADO26" s="284"/>
      <c r="ADP26" s="284"/>
      <c r="ADQ26" s="284"/>
      <c r="ADR26" s="284"/>
      <c r="ADS26" s="284"/>
      <c r="ADT26" s="284"/>
      <c r="ADU26" s="284"/>
      <c r="ADV26" s="284"/>
      <c r="ADW26" s="284"/>
      <c r="ADX26" s="284"/>
      <c r="ADY26" s="284"/>
      <c r="ADZ26" s="284"/>
      <c r="AEA26" s="284"/>
      <c r="AEB26" s="284"/>
      <c r="AEC26" s="284"/>
      <c r="AED26" s="284"/>
      <c r="AEE26" s="284"/>
      <c r="AEF26" s="284"/>
      <c r="AEG26" s="284"/>
      <c r="AEH26" s="284"/>
      <c r="AEI26" s="284"/>
      <c r="AEJ26" s="284"/>
      <c r="AEK26" s="284"/>
      <c r="AEL26" s="284"/>
      <c r="AEM26" s="284"/>
      <c r="AEN26" s="284"/>
      <c r="AEO26" s="284"/>
      <c r="AEP26" s="284"/>
      <c r="AEQ26" s="284"/>
      <c r="AER26" s="284"/>
      <c r="AES26" s="284"/>
      <c r="AET26" s="284"/>
      <c r="AEU26" s="284"/>
      <c r="AEV26" s="284"/>
      <c r="AEW26" s="284"/>
      <c r="AEX26" s="284"/>
      <c r="AEY26" s="284"/>
      <c r="AEZ26" s="284"/>
      <c r="AFA26" s="284"/>
      <c r="AFB26" s="284"/>
      <c r="AFC26" s="284"/>
      <c r="AFD26" s="284"/>
      <c r="AFE26" s="284"/>
      <c r="AFF26" s="284"/>
      <c r="AFG26" s="284"/>
      <c r="AFH26" s="284"/>
      <c r="AFI26" s="284"/>
      <c r="AFJ26" s="284"/>
      <c r="AFK26" s="284"/>
      <c r="AFL26" s="284"/>
      <c r="AFM26" s="284"/>
      <c r="AFN26" s="284"/>
      <c r="AFO26" s="284"/>
      <c r="AFP26" s="284"/>
      <c r="AFQ26" s="284"/>
      <c r="AFR26" s="284"/>
      <c r="AFS26" s="284"/>
      <c r="AFT26" s="284"/>
      <c r="AFU26" s="284"/>
      <c r="AFV26" s="284"/>
      <c r="AFW26" s="284"/>
      <c r="AFX26" s="284"/>
      <c r="AFY26" s="284"/>
      <c r="AFZ26" s="284"/>
      <c r="AGA26" s="284"/>
      <c r="AGB26" s="284"/>
      <c r="AGC26" s="284"/>
      <c r="AGD26" s="284"/>
      <c r="AGE26" s="284"/>
      <c r="AGF26" s="284"/>
      <c r="AGG26" s="284"/>
      <c r="AGH26" s="284"/>
      <c r="AGI26" s="284"/>
      <c r="AGJ26" s="284"/>
      <c r="AGK26" s="284"/>
      <c r="AGL26" s="284"/>
      <c r="AGM26" s="284"/>
      <c r="AGN26" s="284"/>
      <c r="AGO26" s="284"/>
      <c r="AGP26" s="284"/>
      <c r="AGQ26" s="284"/>
      <c r="AGR26" s="284"/>
      <c r="AGS26" s="284"/>
      <c r="AGT26" s="284"/>
      <c r="AGU26" s="284"/>
      <c r="AGV26" s="284"/>
      <c r="AGW26" s="284"/>
      <c r="AGX26" s="284"/>
      <c r="AGY26" s="284"/>
      <c r="AGZ26" s="284"/>
      <c r="AHA26" s="284"/>
      <c r="AHB26" s="284"/>
      <c r="AHC26" s="284"/>
      <c r="AHD26" s="284"/>
      <c r="AHE26" s="284"/>
      <c r="AHF26" s="284"/>
      <c r="AHG26" s="284"/>
      <c r="AHH26" s="284"/>
      <c r="AHI26" s="284"/>
      <c r="AHJ26" s="284"/>
      <c r="AHK26" s="284"/>
      <c r="AHL26" s="284"/>
      <c r="AHM26" s="284"/>
      <c r="AHN26" s="284"/>
      <c r="AHO26" s="284"/>
      <c r="AHP26" s="284"/>
      <c r="AHQ26" s="284"/>
      <c r="AHR26" s="284"/>
      <c r="AHS26" s="284"/>
      <c r="AHT26" s="284"/>
      <c r="AHU26" s="284"/>
      <c r="AHV26" s="284"/>
      <c r="AHW26" s="284"/>
      <c r="AHX26" s="284"/>
      <c r="AHY26" s="284"/>
      <c r="AHZ26" s="284"/>
      <c r="AIA26" s="284"/>
      <c r="AIB26" s="284"/>
      <c r="AIC26" s="284"/>
      <c r="AID26" s="284"/>
      <c r="AIE26" s="284"/>
      <c r="AIF26" s="284"/>
      <c r="AIG26" s="284"/>
      <c r="AIH26" s="284"/>
      <c r="AII26" s="284"/>
      <c r="AIJ26" s="284"/>
      <c r="AIK26" s="284"/>
      <c r="AIL26" s="284"/>
      <c r="AIM26" s="284"/>
      <c r="AIN26" s="284"/>
      <c r="AIO26" s="284"/>
      <c r="AIP26" s="284"/>
      <c r="AIQ26" s="284"/>
      <c r="AIR26" s="284"/>
      <c r="AIS26" s="284"/>
      <c r="AIT26" s="284"/>
      <c r="AIU26" s="284"/>
      <c r="AIV26" s="284"/>
      <c r="AIW26" s="284"/>
      <c r="AIX26" s="284"/>
      <c r="AIY26" s="284"/>
      <c r="AIZ26" s="284"/>
      <c r="AJA26" s="284"/>
      <c r="AJB26" s="284"/>
      <c r="AJC26" s="284"/>
      <c r="AJD26" s="284"/>
      <c r="AJE26" s="284"/>
      <c r="AJF26" s="284"/>
      <c r="AJG26" s="284"/>
      <c r="AJH26" s="284"/>
      <c r="AJI26" s="284"/>
      <c r="AJJ26" s="284"/>
      <c r="AJK26" s="284"/>
      <c r="AJL26" s="284"/>
      <c r="AJM26" s="284"/>
      <c r="AJN26" s="284"/>
      <c r="AJO26" s="284"/>
      <c r="AJP26" s="284"/>
      <c r="AJQ26" s="284"/>
      <c r="AJR26" s="284"/>
      <c r="AJS26" s="284"/>
      <c r="AJT26" s="284"/>
      <c r="AJU26" s="284"/>
      <c r="AJV26" s="284"/>
      <c r="AJW26" s="284"/>
      <c r="AJX26" s="284"/>
      <c r="AJY26" s="284"/>
      <c r="AJZ26" s="284"/>
      <c r="AKA26" s="284"/>
      <c r="AKB26" s="284"/>
      <c r="AKC26" s="284"/>
      <c r="AKD26" s="284"/>
      <c r="AKE26" s="284"/>
      <c r="AKF26" s="284"/>
      <c r="AKG26" s="284"/>
      <c r="AKH26" s="284"/>
      <c r="AKI26" s="284"/>
      <c r="AKJ26" s="284"/>
      <c r="AKK26" s="284"/>
      <c r="AKL26" s="284"/>
      <c r="AKM26" s="284"/>
      <c r="AKN26" s="284"/>
      <c r="AKO26" s="284"/>
      <c r="AKP26" s="284"/>
      <c r="AKQ26" s="284"/>
      <c r="AKR26" s="284"/>
      <c r="AKS26" s="284"/>
      <c r="AKT26" s="284"/>
      <c r="AKU26" s="284"/>
      <c r="AKV26" s="284"/>
      <c r="AKW26" s="284"/>
      <c r="AKX26" s="284"/>
      <c r="AKY26" s="284"/>
      <c r="AKZ26" s="284"/>
      <c r="ALA26" s="284"/>
      <c r="ALB26" s="284"/>
      <c r="ALC26" s="284"/>
      <c r="ALD26" s="284"/>
      <c r="ALE26" s="284"/>
      <c r="ALF26" s="284"/>
      <c r="ALG26" s="284"/>
      <c r="ALH26" s="284"/>
      <c r="ALI26" s="284"/>
      <c r="ALJ26" s="284"/>
      <c r="ALK26" s="284"/>
      <c r="ALL26" s="284"/>
      <c r="ALM26" s="284"/>
      <c r="ALN26" s="284"/>
      <c r="ALO26" s="284"/>
      <c r="ALP26" s="284"/>
      <c r="ALQ26" s="284"/>
      <c r="ALR26" s="284"/>
      <c r="ALS26" s="284"/>
      <c r="ALT26" s="284"/>
      <c r="ALU26" s="284"/>
      <c r="ALV26" s="284"/>
      <c r="ALW26" s="284"/>
      <c r="ALX26" s="284"/>
      <c r="ALY26" s="284"/>
      <c r="ALZ26" s="284"/>
      <c r="AMA26" s="284"/>
      <c r="AMB26" s="284"/>
      <c r="AMC26" s="284"/>
      <c r="AMD26" s="284"/>
      <c r="AME26" s="284"/>
      <c r="AMF26" s="284"/>
      <c r="AMG26" s="284"/>
      <c r="AMH26" s="284"/>
      <c r="AMI26" s="284"/>
      <c r="AMJ26" s="284"/>
      <c r="AMK26" s="284"/>
      <c r="AML26" s="284"/>
      <c r="AMM26" s="284"/>
      <c r="AMN26" s="284"/>
      <c r="AMO26" s="284"/>
      <c r="AMP26" s="284"/>
      <c r="AMQ26" s="284"/>
      <c r="AMR26" s="284"/>
      <c r="AMS26" s="284"/>
      <c r="AMT26" s="284"/>
      <c r="AMU26" s="284"/>
      <c r="AMV26" s="284"/>
      <c r="AMW26" s="284"/>
      <c r="AMX26" s="284"/>
      <c r="AMY26" s="284"/>
      <c r="AMZ26" s="284"/>
      <c r="ANA26" s="284"/>
      <c r="ANB26" s="284"/>
      <c r="ANC26" s="284"/>
      <c r="AND26" s="284"/>
      <c r="ANE26" s="284"/>
      <c r="ANF26" s="284"/>
      <c r="ANG26" s="284"/>
      <c r="ANH26" s="284"/>
      <c r="ANI26" s="284"/>
      <c r="ANJ26" s="284"/>
      <c r="ANK26" s="284"/>
      <c r="ANL26" s="284"/>
      <c r="ANM26" s="284"/>
      <c r="ANN26" s="284"/>
      <c r="ANO26" s="284"/>
      <c r="ANP26" s="284"/>
      <c r="ANQ26" s="284"/>
      <c r="ANR26" s="284"/>
      <c r="ANS26" s="284"/>
      <c r="ANT26" s="284"/>
      <c r="ANU26" s="284"/>
      <c r="ANV26" s="284"/>
      <c r="ANW26" s="284"/>
      <c r="ANX26" s="284"/>
      <c r="ANY26" s="284"/>
      <c r="ANZ26" s="284"/>
      <c r="AOA26" s="284"/>
      <c r="AOB26" s="284"/>
      <c r="AOC26" s="284"/>
      <c r="AOD26" s="284"/>
      <c r="AOE26" s="284"/>
      <c r="AOF26" s="284"/>
      <c r="AOG26" s="284"/>
      <c r="AOH26" s="284"/>
      <c r="AOI26" s="284"/>
      <c r="AOJ26" s="284"/>
      <c r="AOK26" s="284"/>
      <c r="AOL26" s="284"/>
      <c r="AOM26" s="284"/>
      <c r="AON26" s="284"/>
      <c r="AOO26" s="284"/>
      <c r="AOP26" s="284"/>
      <c r="AOQ26" s="284"/>
      <c r="AOR26" s="284"/>
      <c r="AOS26" s="284"/>
      <c r="AOT26" s="284"/>
      <c r="AOU26" s="284"/>
      <c r="AOV26" s="284"/>
      <c r="AOW26" s="284"/>
      <c r="AOX26" s="284"/>
      <c r="AOY26" s="284"/>
      <c r="AOZ26" s="284"/>
      <c r="APA26" s="284"/>
      <c r="APB26" s="284"/>
      <c r="APC26" s="284"/>
      <c r="APD26" s="284"/>
      <c r="APE26" s="284"/>
      <c r="APF26" s="284"/>
      <c r="APG26" s="284"/>
      <c r="APH26" s="284"/>
      <c r="API26" s="284"/>
      <c r="APJ26" s="284"/>
      <c r="APK26" s="284"/>
      <c r="APL26" s="284"/>
      <c r="APM26" s="284"/>
      <c r="APN26" s="284"/>
      <c r="APO26" s="284"/>
      <c r="APP26" s="284"/>
      <c r="APQ26" s="284"/>
      <c r="APR26" s="284"/>
      <c r="APS26" s="284"/>
      <c r="APT26" s="284"/>
      <c r="APU26" s="284"/>
      <c r="APV26" s="284"/>
      <c r="APW26" s="284"/>
      <c r="APX26" s="284"/>
      <c r="APY26" s="284"/>
      <c r="APZ26" s="284"/>
      <c r="AQA26" s="284"/>
      <c r="AQB26" s="284"/>
      <c r="AQC26" s="284"/>
      <c r="AQD26" s="284"/>
      <c r="AQE26" s="284"/>
      <c r="AQF26" s="284"/>
      <c r="AQG26" s="284"/>
      <c r="AQH26" s="284"/>
      <c r="AQI26" s="284"/>
      <c r="AQJ26" s="284"/>
      <c r="AQK26" s="284"/>
      <c r="AQL26" s="284"/>
      <c r="AQM26" s="284"/>
      <c r="AQN26" s="284"/>
      <c r="AQO26" s="284"/>
      <c r="AQP26" s="284"/>
      <c r="AQQ26" s="284"/>
      <c r="AQR26" s="284"/>
      <c r="AQS26" s="284"/>
      <c r="AQT26" s="284"/>
      <c r="AQU26" s="284"/>
      <c r="AQV26" s="284"/>
      <c r="AQW26" s="284"/>
      <c r="AQX26" s="284"/>
      <c r="AQY26" s="284"/>
      <c r="AQZ26" s="284"/>
      <c r="ARA26" s="284"/>
      <c r="ARB26" s="284"/>
      <c r="ARC26" s="284"/>
      <c r="ARD26" s="284"/>
      <c r="ARE26" s="284"/>
      <c r="ARF26" s="284"/>
      <c r="ARG26" s="284"/>
      <c r="ARH26" s="284"/>
      <c r="ARI26" s="284"/>
      <c r="ARJ26" s="284"/>
      <c r="ARK26" s="284"/>
      <c r="ARL26" s="284"/>
      <c r="ARM26" s="284"/>
      <c r="ARN26" s="284"/>
      <c r="ARO26" s="284"/>
      <c r="ARP26" s="284"/>
      <c r="ARQ26" s="284"/>
      <c r="ARR26" s="284"/>
      <c r="ARS26" s="284"/>
      <c r="ART26" s="284"/>
      <c r="ARU26" s="284"/>
      <c r="ARV26" s="284"/>
      <c r="ARW26" s="284"/>
      <c r="ARX26" s="284"/>
      <c r="ARY26" s="284"/>
      <c r="ARZ26" s="284"/>
      <c r="ASA26" s="284"/>
      <c r="ASB26" s="284"/>
      <c r="ASC26" s="284"/>
      <c r="ASD26" s="284"/>
      <c r="ASE26" s="284"/>
      <c r="ASF26" s="284"/>
      <c r="ASG26" s="284"/>
      <c r="ASH26" s="284"/>
      <c r="ASI26" s="284"/>
      <c r="ASJ26" s="284"/>
      <c r="ASK26" s="284"/>
      <c r="ASL26" s="284"/>
      <c r="ASM26" s="284"/>
      <c r="ASN26" s="284"/>
      <c r="ASO26" s="284"/>
      <c r="ASP26" s="284"/>
      <c r="ASQ26" s="284"/>
      <c r="ASR26" s="284"/>
      <c r="ASS26" s="284"/>
      <c r="AST26" s="284"/>
      <c r="ASU26" s="284"/>
      <c r="ASV26" s="284"/>
      <c r="ASW26" s="284"/>
      <c r="ASX26" s="284"/>
      <c r="ASY26" s="284"/>
      <c r="ASZ26" s="284"/>
      <c r="ATA26" s="284"/>
      <c r="ATB26" s="284"/>
      <c r="ATC26" s="284"/>
      <c r="ATD26" s="284"/>
      <c r="ATE26" s="284"/>
      <c r="ATF26" s="284"/>
      <c r="ATG26" s="284"/>
      <c r="ATH26" s="284"/>
      <c r="ATI26" s="284"/>
      <c r="ATJ26" s="284"/>
      <c r="ATK26" s="284"/>
      <c r="ATL26" s="284"/>
      <c r="ATM26" s="284"/>
      <c r="ATN26" s="284"/>
      <c r="ATO26" s="284"/>
      <c r="ATP26" s="284"/>
      <c r="ATQ26" s="284"/>
      <c r="ATR26" s="284"/>
      <c r="ATS26" s="284"/>
      <c r="ATT26" s="284"/>
      <c r="ATU26" s="284"/>
      <c r="ATV26" s="284"/>
      <c r="ATW26" s="284"/>
      <c r="ATX26" s="284"/>
      <c r="ATY26" s="284"/>
      <c r="ATZ26" s="284"/>
      <c r="AUA26" s="284"/>
      <c r="AUB26" s="284"/>
      <c r="AUC26" s="284"/>
      <c r="AUD26" s="284"/>
      <c r="AUE26" s="284"/>
      <c r="AUF26" s="284"/>
      <c r="AUG26" s="284"/>
      <c r="AUH26" s="284"/>
      <c r="AUI26" s="284"/>
      <c r="AUJ26" s="284"/>
      <c r="AUK26" s="284"/>
      <c r="AUL26" s="284"/>
      <c r="AUM26" s="284"/>
      <c r="AUN26" s="284"/>
      <c r="AUO26" s="284"/>
      <c r="AUP26" s="284"/>
      <c r="AUQ26" s="284"/>
      <c r="AUR26" s="284"/>
      <c r="AUS26" s="284"/>
      <c r="AUT26" s="284"/>
      <c r="AUU26" s="284"/>
      <c r="AUV26" s="284"/>
      <c r="AUW26" s="284"/>
      <c r="AUX26" s="284"/>
      <c r="AUY26" s="284"/>
      <c r="AUZ26" s="284"/>
      <c r="AVA26" s="284"/>
      <c r="AVB26" s="284"/>
      <c r="AVC26" s="284"/>
      <c r="AVD26" s="284"/>
      <c r="AVE26" s="284"/>
      <c r="AVF26" s="284"/>
      <c r="AVG26" s="284"/>
      <c r="AVH26" s="284"/>
      <c r="AVI26" s="284"/>
      <c r="AVJ26" s="284"/>
      <c r="AVK26" s="284"/>
      <c r="AVL26" s="284"/>
      <c r="AVM26" s="284"/>
      <c r="AVN26" s="284"/>
      <c r="AVO26" s="284"/>
      <c r="AVP26" s="284"/>
      <c r="AVQ26" s="284"/>
      <c r="AVR26" s="284"/>
      <c r="AVS26" s="284"/>
      <c r="AVT26" s="284"/>
      <c r="AVU26" s="284"/>
      <c r="AVV26" s="284"/>
      <c r="AVW26" s="284"/>
      <c r="AVX26" s="284"/>
      <c r="AVY26" s="284"/>
      <c r="AVZ26" s="284"/>
      <c r="AWA26" s="284"/>
      <c r="AWB26" s="284"/>
      <c r="AWC26" s="284"/>
      <c r="AWD26" s="284"/>
      <c r="AWE26" s="284"/>
      <c r="AWF26" s="284"/>
      <c r="AWG26" s="284"/>
      <c r="AWH26" s="284"/>
      <c r="AWI26" s="284"/>
      <c r="AWJ26" s="284"/>
      <c r="AWK26" s="284"/>
      <c r="AWL26" s="284"/>
      <c r="AWM26" s="284"/>
      <c r="AWN26" s="284"/>
      <c r="AWO26" s="284"/>
      <c r="AWP26" s="284"/>
      <c r="AWQ26" s="284"/>
      <c r="AWR26" s="284"/>
      <c r="AWS26" s="284"/>
      <c r="AWT26" s="284"/>
      <c r="AWU26" s="284"/>
      <c r="AWV26" s="284"/>
      <c r="AWW26" s="284"/>
      <c r="AWX26" s="284"/>
      <c r="AWY26" s="284"/>
      <c r="AWZ26" s="284"/>
      <c r="AXA26" s="284"/>
      <c r="AXB26" s="284"/>
      <c r="AXC26" s="284"/>
      <c r="AXD26" s="284"/>
      <c r="AXE26" s="284"/>
      <c r="AXF26" s="284"/>
      <c r="AXG26" s="284"/>
      <c r="AXH26" s="284"/>
      <c r="AXI26" s="284"/>
      <c r="AXJ26" s="284"/>
      <c r="AXK26" s="284"/>
      <c r="AXL26" s="284"/>
      <c r="AXM26" s="284"/>
      <c r="AXN26" s="284"/>
      <c r="AXO26" s="284"/>
      <c r="AXP26" s="284"/>
      <c r="AXQ26" s="284"/>
      <c r="AXR26" s="284"/>
      <c r="AXS26" s="284"/>
      <c r="AXT26" s="284"/>
      <c r="AXU26" s="284"/>
      <c r="AXV26" s="284"/>
      <c r="AXW26" s="284"/>
      <c r="AXX26" s="284"/>
      <c r="AXY26" s="284"/>
      <c r="AXZ26" s="284"/>
      <c r="AYA26" s="284"/>
      <c r="AYB26" s="284"/>
      <c r="AYC26" s="284"/>
      <c r="AYD26" s="284"/>
      <c r="AYE26" s="284"/>
      <c r="AYF26" s="284"/>
      <c r="AYG26" s="284"/>
      <c r="AYH26" s="284"/>
      <c r="AYI26" s="284"/>
      <c r="AYJ26" s="284"/>
      <c r="AYK26" s="284"/>
      <c r="AYL26" s="284"/>
      <c r="AYM26" s="284"/>
      <c r="AYN26" s="284"/>
      <c r="AYO26" s="284"/>
      <c r="AYP26" s="284"/>
      <c r="AYQ26" s="284"/>
      <c r="AYR26" s="284"/>
      <c r="AYS26" s="284"/>
      <c r="AYT26" s="284"/>
      <c r="AYU26" s="284"/>
      <c r="AYV26" s="284"/>
      <c r="AYW26" s="284"/>
      <c r="AYX26" s="284"/>
      <c r="AYY26" s="284"/>
      <c r="AYZ26" s="284"/>
      <c r="AZA26" s="284"/>
      <c r="AZB26" s="284"/>
      <c r="AZC26" s="284"/>
      <c r="AZD26" s="284"/>
      <c r="AZE26" s="284"/>
      <c r="AZF26" s="284"/>
      <c r="AZG26" s="284"/>
      <c r="AZH26" s="284"/>
      <c r="AZI26" s="284"/>
      <c r="AZJ26" s="284"/>
      <c r="AZK26" s="284"/>
      <c r="AZL26" s="284"/>
      <c r="AZM26" s="284"/>
      <c r="AZN26" s="284"/>
      <c r="AZO26" s="284"/>
      <c r="AZP26" s="284"/>
      <c r="AZQ26" s="284"/>
      <c r="AZR26" s="284"/>
      <c r="AZS26" s="284"/>
      <c r="AZT26" s="284"/>
      <c r="AZU26" s="284"/>
      <c r="AZV26" s="284"/>
      <c r="AZW26" s="284"/>
      <c r="AZX26" s="284"/>
      <c r="AZY26" s="284"/>
      <c r="AZZ26" s="284"/>
      <c r="BAA26" s="284"/>
      <c r="BAB26" s="284"/>
      <c r="BAC26" s="284"/>
      <c r="BAD26" s="284"/>
      <c r="BAE26" s="284"/>
      <c r="BAF26" s="284"/>
      <c r="BAG26" s="284"/>
      <c r="BAH26" s="284"/>
      <c r="BAI26" s="284"/>
      <c r="BAJ26" s="284"/>
      <c r="BAK26" s="284"/>
      <c r="BAL26" s="284"/>
      <c r="BAM26" s="284"/>
      <c r="BAN26" s="284"/>
      <c r="BAO26" s="284"/>
      <c r="BAP26" s="284"/>
      <c r="BAQ26" s="284"/>
      <c r="BAR26" s="284"/>
      <c r="BAS26" s="284"/>
      <c r="BAT26" s="284"/>
      <c r="BAU26" s="284"/>
      <c r="BAV26" s="284"/>
      <c r="BAW26" s="284"/>
      <c r="BAX26" s="284"/>
      <c r="BAY26" s="284"/>
      <c r="BAZ26" s="284"/>
      <c r="BBA26" s="284"/>
      <c r="BBB26" s="284"/>
      <c r="BBC26" s="284"/>
      <c r="BBD26" s="284"/>
      <c r="BBE26" s="284"/>
      <c r="BBF26" s="284"/>
      <c r="BBG26" s="284"/>
      <c r="BBH26" s="284"/>
      <c r="BBI26" s="284"/>
      <c r="BBJ26" s="284"/>
      <c r="BBK26" s="284"/>
      <c r="BBL26" s="284"/>
      <c r="BBM26" s="284"/>
      <c r="BBN26" s="284"/>
      <c r="BBO26" s="284"/>
      <c r="BBP26" s="284"/>
      <c r="BBQ26" s="284"/>
      <c r="BBR26" s="284"/>
      <c r="BBS26" s="284"/>
      <c r="BBT26" s="284"/>
      <c r="BBU26" s="284"/>
      <c r="BBV26" s="284"/>
      <c r="BBW26" s="284"/>
      <c r="BBX26" s="284"/>
      <c r="BBY26" s="284"/>
      <c r="BBZ26" s="284"/>
      <c r="BCA26" s="284"/>
      <c r="BCB26" s="284"/>
      <c r="BCC26" s="284"/>
      <c r="BCD26" s="284"/>
      <c r="BCE26" s="284"/>
      <c r="BCF26" s="284"/>
      <c r="BCG26" s="284"/>
      <c r="BCH26" s="284"/>
      <c r="BCI26" s="284"/>
      <c r="BCJ26" s="284"/>
      <c r="BCK26" s="284"/>
      <c r="BCL26" s="284"/>
      <c r="BCM26" s="284"/>
      <c r="BCN26" s="284"/>
      <c r="BCO26" s="284"/>
      <c r="BCP26" s="284"/>
      <c r="BCQ26" s="284"/>
      <c r="BCR26" s="284"/>
      <c r="BCS26" s="284"/>
      <c r="BCT26" s="284"/>
      <c r="BCU26" s="284"/>
      <c r="BCV26" s="284"/>
      <c r="BCW26" s="284"/>
      <c r="BCX26" s="284"/>
      <c r="BCY26" s="284"/>
      <c r="BCZ26" s="284"/>
      <c r="BDA26" s="284"/>
      <c r="BDB26" s="284"/>
      <c r="BDC26" s="284"/>
      <c r="BDD26" s="284"/>
      <c r="BDE26" s="284"/>
      <c r="BDF26" s="284"/>
      <c r="BDG26" s="284"/>
      <c r="BDH26" s="284"/>
      <c r="BDI26" s="284"/>
      <c r="BDJ26" s="284"/>
      <c r="BDK26" s="284"/>
      <c r="BDL26" s="284"/>
      <c r="BDM26" s="284"/>
      <c r="BDN26" s="284"/>
      <c r="BDO26" s="284"/>
      <c r="BDP26" s="284"/>
      <c r="BDQ26" s="284"/>
      <c r="BDR26" s="284"/>
      <c r="BDS26" s="284"/>
      <c r="BDT26" s="284"/>
      <c r="BDU26" s="284"/>
      <c r="BDV26" s="284"/>
      <c r="BDW26" s="284"/>
      <c r="BDX26" s="284"/>
      <c r="BDY26" s="284"/>
      <c r="BDZ26" s="284"/>
      <c r="BEA26" s="284"/>
      <c r="BEB26" s="284"/>
      <c r="BEC26" s="284"/>
      <c r="BED26" s="284"/>
      <c r="BEE26" s="284"/>
      <c r="BEF26" s="284"/>
      <c r="BEG26" s="284"/>
      <c r="BEH26" s="284"/>
      <c r="BEI26" s="284"/>
      <c r="BEJ26" s="284"/>
      <c r="BEK26" s="284"/>
      <c r="BEL26" s="284"/>
      <c r="BEM26" s="284"/>
      <c r="BEN26" s="284"/>
      <c r="BEO26" s="284"/>
      <c r="BEP26" s="284"/>
      <c r="BEQ26" s="284"/>
      <c r="BER26" s="284"/>
      <c r="BES26" s="284"/>
      <c r="BET26" s="284"/>
      <c r="BEU26" s="284"/>
      <c r="BEV26" s="284"/>
      <c r="BEW26" s="284"/>
      <c r="BEX26" s="284"/>
      <c r="BEY26" s="284"/>
      <c r="BEZ26" s="284"/>
      <c r="BFA26" s="284"/>
      <c r="BFB26" s="284"/>
      <c r="BFC26" s="284"/>
      <c r="BFD26" s="284"/>
      <c r="BFE26" s="284"/>
      <c r="BFF26" s="284"/>
      <c r="BFG26" s="284"/>
      <c r="BFH26" s="284"/>
      <c r="BFI26" s="284"/>
      <c r="BFJ26" s="284"/>
      <c r="BFK26" s="284"/>
      <c r="BFL26" s="284"/>
      <c r="BFM26" s="284"/>
      <c r="BFN26" s="284"/>
      <c r="BFO26" s="284"/>
      <c r="BFP26" s="284"/>
      <c r="BFQ26" s="284"/>
      <c r="BFR26" s="284"/>
      <c r="BFS26" s="284"/>
      <c r="BFT26" s="284"/>
      <c r="BFU26" s="284"/>
      <c r="BFV26" s="284"/>
      <c r="BFW26" s="284"/>
      <c r="BFX26" s="284"/>
      <c r="BFY26" s="284"/>
      <c r="BFZ26" s="284"/>
      <c r="BGA26" s="284"/>
      <c r="BGB26" s="284"/>
      <c r="BGC26" s="284"/>
      <c r="BGD26" s="284"/>
      <c r="BGE26" s="284"/>
      <c r="BGF26" s="284"/>
      <c r="BGG26" s="284"/>
      <c r="BGH26" s="284"/>
      <c r="BGI26" s="284"/>
      <c r="BGJ26" s="284"/>
      <c r="BGK26" s="284"/>
      <c r="BGL26" s="284"/>
      <c r="BGM26" s="284"/>
      <c r="BGN26" s="284"/>
      <c r="BGO26" s="284"/>
      <c r="BGP26" s="284"/>
      <c r="BGQ26" s="284"/>
      <c r="BGR26" s="284"/>
      <c r="BGS26" s="284"/>
      <c r="BGT26" s="284"/>
      <c r="BGU26" s="284"/>
      <c r="BGV26" s="284"/>
      <c r="BGW26" s="284"/>
      <c r="BGX26" s="284"/>
      <c r="BGY26" s="284"/>
      <c r="BGZ26" s="284"/>
      <c r="BHA26" s="284"/>
      <c r="BHB26" s="284"/>
      <c r="BHC26" s="284"/>
      <c r="BHD26" s="284"/>
      <c r="BHE26" s="284"/>
      <c r="BHF26" s="284"/>
      <c r="BHG26" s="284"/>
      <c r="BHH26" s="284"/>
      <c r="BHI26" s="284"/>
      <c r="BHJ26" s="284"/>
      <c r="BHK26" s="284"/>
      <c r="BHL26" s="284"/>
      <c r="BHM26" s="284"/>
      <c r="BHN26" s="284"/>
      <c r="BHO26" s="284"/>
      <c r="BHP26" s="284"/>
      <c r="BHQ26" s="284"/>
      <c r="BHR26" s="284"/>
      <c r="BHS26" s="284"/>
      <c r="BHT26" s="284"/>
      <c r="BHU26" s="284"/>
      <c r="BHV26" s="284"/>
      <c r="BHW26" s="284"/>
      <c r="BHX26" s="284"/>
      <c r="BHY26" s="284"/>
      <c r="BHZ26" s="284"/>
      <c r="BIA26" s="284"/>
      <c r="BIB26" s="284"/>
      <c r="BIC26" s="284"/>
      <c r="BID26" s="284"/>
      <c r="BIE26" s="284"/>
      <c r="BIF26" s="284"/>
      <c r="BIG26" s="284"/>
      <c r="BIH26" s="284"/>
      <c r="BII26" s="284"/>
      <c r="BIJ26" s="284"/>
      <c r="BIK26" s="284"/>
      <c r="BIL26" s="284"/>
      <c r="BIM26" s="284"/>
      <c r="BIN26" s="284"/>
      <c r="BIO26" s="284"/>
      <c r="BIP26" s="284"/>
      <c r="BIQ26" s="284"/>
      <c r="BIR26" s="284"/>
      <c r="BIS26" s="284"/>
      <c r="BIT26" s="284"/>
      <c r="BIU26" s="284"/>
      <c r="BIV26" s="284"/>
      <c r="BIW26" s="284"/>
      <c r="BIX26" s="284"/>
      <c r="BIY26" s="284"/>
      <c r="BIZ26" s="284"/>
      <c r="BJA26" s="284"/>
      <c r="BJB26" s="284"/>
      <c r="BJC26" s="284"/>
      <c r="BJD26" s="284"/>
      <c r="BJE26" s="284"/>
      <c r="BJF26" s="284"/>
      <c r="BJG26" s="284"/>
      <c r="BJH26" s="284"/>
      <c r="BJI26" s="284"/>
      <c r="BJJ26" s="284"/>
      <c r="BJK26" s="284"/>
      <c r="BJL26" s="284"/>
      <c r="BJM26" s="284"/>
      <c r="BJN26" s="284"/>
      <c r="BJO26" s="284"/>
      <c r="BJP26" s="284"/>
      <c r="BJQ26" s="284"/>
      <c r="BJR26" s="284"/>
      <c r="BJS26" s="284"/>
      <c r="BJT26" s="284"/>
      <c r="BJU26" s="284"/>
      <c r="BJV26" s="284"/>
      <c r="BJW26" s="284"/>
      <c r="BJX26" s="284"/>
      <c r="BJY26" s="284"/>
      <c r="BJZ26" s="284"/>
      <c r="BKA26" s="284"/>
      <c r="BKB26" s="284"/>
      <c r="BKC26" s="284"/>
      <c r="BKD26" s="284"/>
      <c r="BKE26" s="284"/>
      <c r="BKF26" s="284"/>
      <c r="BKG26" s="284"/>
      <c r="BKH26" s="284"/>
      <c r="BKI26" s="284"/>
      <c r="BKJ26" s="284"/>
      <c r="BKK26" s="284"/>
      <c r="BKL26" s="284"/>
      <c r="BKM26" s="284"/>
      <c r="BKN26" s="284"/>
      <c r="BKO26" s="284"/>
      <c r="BKP26" s="284"/>
      <c r="BKQ26" s="284"/>
      <c r="BKR26" s="284"/>
      <c r="BKS26" s="284"/>
      <c r="BKT26" s="284"/>
      <c r="BKU26" s="284"/>
      <c r="BKV26" s="284"/>
      <c r="BKW26" s="284"/>
      <c r="BKX26" s="284"/>
      <c r="BKY26" s="284"/>
      <c r="BKZ26" s="284"/>
      <c r="BLA26" s="284"/>
      <c r="BLB26" s="284"/>
      <c r="BLC26" s="284"/>
      <c r="BLD26" s="284"/>
      <c r="BLE26" s="284"/>
      <c r="BLF26" s="284"/>
      <c r="BLG26" s="284"/>
      <c r="BLH26" s="284"/>
      <c r="BLI26" s="284"/>
      <c r="BLJ26" s="284"/>
      <c r="BLK26" s="284"/>
      <c r="BLL26" s="284"/>
      <c r="BLM26" s="284"/>
      <c r="BLN26" s="284"/>
      <c r="BLO26" s="284"/>
      <c r="BLP26" s="284"/>
      <c r="BLQ26" s="284"/>
      <c r="BLR26" s="284"/>
      <c r="BLS26" s="284"/>
      <c r="BLT26" s="284"/>
      <c r="BLU26" s="284"/>
      <c r="BLV26" s="284"/>
      <c r="BLW26" s="284"/>
      <c r="BLX26" s="284"/>
      <c r="BLY26" s="284"/>
      <c r="BLZ26" s="284"/>
      <c r="BMA26" s="284"/>
      <c r="BMB26" s="284"/>
      <c r="BMC26" s="284"/>
      <c r="BMD26" s="284"/>
      <c r="BME26" s="284"/>
      <c r="BMF26" s="284"/>
      <c r="BMG26" s="284"/>
      <c r="BMH26" s="284"/>
      <c r="BMI26" s="284"/>
      <c r="BMJ26" s="284"/>
      <c r="BMK26" s="284"/>
      <c r="BML26" s="284"/>
      <c r="BMM26" s="284"/>
      <c r="BMN26" s="284"/>
      <c r="BMO26" s="284"/>
      <c r="BMP26" s="284"/>
      <c r="BMQ26" s="284"/>
      <c r="BMR26" s="284"/>
      <c r="BMS26" s="284"/>
      <c r="BMT26" s="284"/>
      <c r="BMU26" s="284"/>
      <c r="BMV26" s="284"/>
      <c r="BMW26" s="284"/>
      <c r="BMX26" s="284"/>
      <c r="BMY26" s="284"/>
      <c r="BMZ26" s="284"/>
      <c r="BNA26" s="284"/>
      <c r="BNB26" s="284"/>
      <c r="BNC26" s="284"/>
      <c r="BND26" s="284"/>
      <c r="BNE26" s="284"/>
      <c r="BNF26" s="284"/>
      <c r="BNG26" s="284"/>
      <c r="BNH26" s="284"/>
      <c r="BNI26" s="284"/>
      <c r="BNJ26" s="284"/>
      <c r="BNK26" s="284"/>
      <c r="BNL26" s="284"/>
      <c r="BNM26" s="284"/>
      <c r="BNN26" s="284"/>
      <c r="BNO26" s="284"/>
      <c r="BNP26" s="284"/>
      <c r="BNQ26" s="284"/>
      <c r="BNR26" s="284"/>
      <c r="BNS26" s="284"/>
      <c r="BNT26" s="284"/>
      <c r="BNU26" s="284"/>
      <c r="BNV26" s="284"/>
      <c r="BNW26" s="284"/>
      <c r="BNX26" s="284"/>
      <c r="BNY26" s="284"/>
      <c r="BNZ26" s="284"/>
      <c r="BOA26" s="284"/>
      <c r="BOB26" s="284"/>
      <c r="BOC26" s="284"/>
      <c r="BOD26" s="284"/>
      <c r="BOE26" s="284"/>
      <c r="BOF26" s="284"/>
      <c r="BOG26" s="284"/>
      <c r="BOH26" s="284"/>
      <c r="BOI26" s="284"/>
      <c r="BOJ26" s="284"/>
      <c r="BOK26" s="284"/>
      <c r="BOL26" s="284"/>
      <c r="BOM26" s="284"/>
      <c r="BON26" s="284"/>
      <c r="BOO26" s="284"/>
      <c r="BOP26" s="284"/>
      <c r="BOQ26" s="284"/>
      <c r="BOR26" s="284"/>
      <c r="BOS26" s="284"/>
      <c r="BOT26" s="284"/>
      <c r="BOU26" s="284"/>
      <c r="BOV26" s="284"/>
      <c r="BOW26" s="284"/>
      <c r="BOX26" s="284"/>
      <c r="BOY26" s="284"/>
      <c r="BOZ26" s="284"/>
      <c r="BPA26" s="284"/>
      <c r="BPB26" s="284"/>
      <c r="BPC26" s="284"/>
      <c r="BPD26" s="284"/>
      <c r="BPE26" s="284"/>
      <c r="BPF26" s="284"/>
      <c r="BPG26" s="284"/>
      <c r="BPH26" s="284"/>
      <c r="BPI26" s="284"/>
      <c r="BPJ26" s="284"/>
      <c r="BPK26" s="284"/>
      <c r="BPL26" s="284"/>
      <c r="BPM26" s="284"/>
      <c r="BPN26" s="284"/>
      <c r="BPO26" s="284"/>
      <c r="BPP26" s="284"/>
      <c r="BPQ26" s="284"/>
      <c r="BPR26" s="284"/>
      <c r="BPS26" s="284"/>
      <c r="BPT26" s="284"/>
      <c r="BPU26" s="284"/>
      <c r="BPV26" s="284"/>
      <c r="BPW26" s="284"/>
      <c r="BPX26" s="284"/>
      <c r="BPY26" s="284"/>
      <c r="BPZ26" s="284"/>
      <c r="BQA26" s="284"/>
      <c r="BQB26" s="284"/>
      <c r="BQC26" s="284"/>
      <c r="BQD26" s="284"/>
      <c r="BQE26" s="284"/>
      <c r="BQF26" s="284"/>
      <c r="BQG26" s="284"/>
      <c r="BQH26" s="284"/>
      <c r="BQI26" s="284"/>
      <c r="BQJ26" s="284"/>
      <c r="BQK26" s="284"/>
      <c r="BQL26" s="284"/>
      <c r="BQM26" s="284"/>
      <c r="BQN26" s="284"/>
      <c r="BQO26" s="284"/>
      <c r="BQP26" s="284"/>
      <c r="BQQ26" s="284"/>
      <c r="BQR26" s="284"/>
      <c r="BQS26" s="284"/>
      <c r="BQT26" s="284"/>
      <c r="BQU26" s="284"/>
      <c r="BQV26" s="284"/>
      <c r="BQW26" s="284"/>
      <c r="BQX26" s="284"/>
      <c r="BQY26" s="284"/>
      <c r="BQZ26" s="284"/>
      <c r="BRA26" s="284"/>
      <c r="BRB26" s="284"/>
      <c r="BRC26" s="284"/>
      <c r="BRD26" s="284"/>
      <c r="BRE26" s="284"/>
      <c r="BRF26" s="284"/>
      <c r="BRG26" s="284"/>
      <c r="BRH26" s="284"/>
      <c r="BRI26" s="284"/>
      <c r="BRJ26" s="284"/>
      <c r="BRK26" s="284"/>
      <c r="BRL26" s="284"/>
      <c r="BRM26" s="284"/>
      <c r="BRN26" s="284"/>
      <c r="BRO26" s="284"/>
      <c r="BRP26" s="284"/>
      <c r="BRQ26" s="284"/>
      <c r="BRR26" s="284"/>
      <c r="BRS26" s="284"/>
      <c r="BRT26" s="284"/>
      <c r="BRU26" s="284"/>
      <c r="BRV26" s="284"/>
      <c r="BRW26" s="284"/>
      <c r="BRX26" s="284"/>
      <c r="BRY26" s="284"/>
      <c r="BRZ26" s="284"/>
      <c r="BSA26" s="284"/>
      <c r="BSB26" s="284"/>
      <c r="BSC26" s="284"/>
      <c r="BSD26" s="284"/>
      <c r="BSE26" s="284"/>
      <c r="BSF26" s="284"/>
      <c r="BSG26" s="284"/>
      <c r="BSH26" s="284"/>
      <c r="BSI26" s="284"/>
      <c r="BSJ26" s="284"/>
      <c r="BSK26" s="284"/>
      <c r="BSL26" s="284"/>
      <c r="BSM26" s="284"/>
      <c r="BSN26" s="284"/>
      <c r="BSO26" s="284"/>
      <c r="BSP26" s="284"/>
      <c r="BSQ26" s="284"/>
      <c r="BSR26" s="284"/>
      <c r="BSS26" s="284"/>
      <c r="BST26" s="284"/>
      <c r="BSU26" s="284"/>
      <c r="BSV26" s="284"/>
      <c r="BSW26" s="284"/>
      <c r="BSX26" s="284"/>
      <c r="BSY26" s="284"/>
      <c r="BSZ26" s="284"/>
      <c r="BTA26" s="284"/>
      <c r="BTB26" s="284"/>
      <c r="BTC26" s="284"/>
      <c r="BTD26" s="284"/>
      <c r="BTE26" s="284"/>
      <c r="BTF26" s="284"/>
      <c r="BTG26" s="284"/>
      <c r="BTH26" s="284"/>
      <c r="BTI26" s="284"/>
      <c r="BTJ26" s="284"/>
      <c r="BTK26" s="284"/>
      <c r="BTL26" s="284"/>
      <c r="BTM26" s="284"/>
      <c r="BTN26" s="284"/>
      <c r="BTO26" s="284"/>
      <c r="BTP26" s="284"/>
      <c r="BTQ26" s="284"/>
      <c r="BTR26" s="284"/>
      <c r="BTS26" s="284"/>
      <c r="BTT26" s="284"/>
      <c r="BTU26" s="284"/>
      <c r="BTV26" s="284"/>
      <c r="BTW26" s="284"/>
      <c r="BTX26" s="284"/>
      <c r="BTY26" s="284"/>
      <c r="BTZ26" s="284"/>
      <c r="BUA26" s="284"/>
      <c r="BUB26" s="284"/>
      <c r="BUC26" s="284"/>
      <c r="BUD26" s="284"/>
      <c r="BUE26" s="284"/>
      <c r="BUF26" s="284"/>
      <c r="BUG26" s="284"/>
      <c r="BUH26" s="284"/>
      <c r="BUI26" s="284"/>
      <c r="BUJ26" s="284"/>
      <c r="BUK26" s="284"/>
      <c r="BUL26" s="284"/>
      <c r="BUM26" s="284"/>
      <c r="BUN26" s="284"/>
      <c r="BUO26" s="284"/>
      <c r="BUP26" s="284"/>
      <c r="BUQ26" s="284"/>
      <c r="BUR26" s="284"/>
      <c r="BUS26" s="284"/>
      <c r="BUT26" s="284"/>
      <c r="BUU26" s="284"/>
      <c r="BUV26" s="284"/>
      <c r="BUW26" s="284"/>
      <c r="BUX26" s="284"/>
      <c r="BUY26" s="284"/>
      <c r="BUZ26" s="284"/>
      <c r="BVA26" s="284"/>
      <c r="BVB26" s="284"/>
      <c r="BVC26" s="284"/>
      <c r="BVD26" s="284"/>
      <c r="BVE26" s="284"/>
      <c r="BVF26" s="284"/>
      <c r="BVG26" s="284"/>
      <c r="BVH26" s="284"/>
      <c r="BVI26" s="284"/>
      <c r="BVJ26" s="284"/>
      <c r="BVK26" s="284"/>
      <c r="BVL26" s="284"/>
      <c r="BVM26" s="284"/>
      <c r="BVN26" s="284"/>
      <c r="BVO26" s="284"/>
      <c r="BVP26" s="284"/>
      <c r="BVQ26" s="284"/>
      <c r="BVR26" s="284"/>
      <c r="BVS26" s="284"/>
      <c r="BVT26" s="284"/>
      <c r="BVU26" s="284"/>
      <c r="BVV26" s="284"/>
      <c r="BVW26" s="284"/>
      <c r="BVX26" s="284"/>
      <c r="BVY26" s="284"/>
      <c r="BVZ26" s="284"/>
      <c r="BWA26" s="284"/>
      <c r="BWB26" s="284"/>
      <c r="BWC26" s="284"/>
      <c r="BWD26" s="284"/>
      <c r="BWE26" s="284"/>
      <c r="BWF26" s="284"/>
      <c r="BWG26" s="284"/>
      <c r="BWH26" s="284"/>
      <c r="BWI26" s="284"/>
      <c r="BWJ26" s="284"/>
      <c r="BWK26" s="284"/>
      <c r="BWL26" s="284"/>
      <c r="BWM26" s="284"/>
      <c r="BWN26" s="284"/>
      <c r="BWO26" s="284"/>
      <c r="BWP26" s="284"/>
      <c r="BWQ26" s="284"/>
      <c r="BWR26" s="284"/>
      <c r="BWS26" s="284"/>
      <c r="BWT26" s="284"/>
      <c r="BWU26" s="284"/>
      <c r="BWV26" s="284"/>
      <c r="BWW26" s="284"/>
      <c r="BWX26" s="284"/>
      <c r="BWY26" s="284"/>
      <c r="BWZ26" s="284"/>
      <c r="BXA26" s="284"/>
      <c r="BXB26" s="284"/>
      <c r="BXC26" s="284"/>
      <c r="BXD26" s="284"/>
      <c r="BXE26" s="284"/>
      <c r="BXF26" s="284"/>
      <c r="BXG26" s="284"/>
      <c r="BXH26" s="284"/>
      <c r="BXI26" s="284"/>
      <c r="BXJ26" s="284"/>
      <c r="BXK26" s="284"/>
      <c r="BXL26" s="284"/>
      <c r="BXM26" s="284"/>
      <c r="BXN26" s="284"/>
      <c r="BXO26" s="284"/>
      <c r="BXP26" s="284"/>
      <c r="BXQ26" s="284"/>
      <c r="BXR26" s="284"/>
      <c r="BXS26" s="284"/>
      <c r="BXT26" s="284"/>
      <c r="BXU26" s="284"/>
      <c r="BXV26" s="284"/>
      <c r="BXW26" s="284"/>
      <c r="BXX26" s="284"/>
      <c r="BXY26" s="284"/>
      <c r="BXZ26" s="284"/>
      <c r="BYA26" s="284"/>
      <c r="BYB26" s="284"/>
      <c r="BYC26" s="284"/>
      <c r="BYD26" s="284"/>
      <c r="BYE26" s="284"/>
      <c r="BYF26" s="284"/>
      <c r="BYG26" s="284"/>
      <c r="BYH26" s="284"/>
      <c r="BYI26" s="284"/>
      <c r="BYJ26" s="284"/>
      <c r="BYK26" s="284"/>
      <c r="BYL26" s="284"/>
      <c r="BYM26" s="284"/>
      <c r="BYN26" s="284"/>
      <c r="BYO26" s="284"/>
      <c r="BYP26" s="284"/>
      <c r="BYQ26" s="284"/>
      <c r="BYR26" s="284"/>
      <c r="BYS26" s="284"/>
      <c r="BYT26" s="284"/>
      <c r="BYU26" s="284"/>
      <c r="BYV26" s="284"/>
      <c r="BYW26" s="284"/>
      <c r="BYX26" s="284"/>
      <c r="BYY26" s="284"/>
      <c r="BYZ26" s="284"/>
      <c r="BZA26" s="284"/>
      <c r="BZB26" s="284"/>
      <c r="BZC26" s="284"/>
      <c r="BZD26" s="284"/>
      <c r="BZE26" s="284"/>
      <c r="BZF26" s="284"/>
      <c r="BZG26" s="284"/>
      <c r="BZH26" s="284"/>
      <c r="BZI26" s="284"/>
      <c r="BZJ26" s="284"/>
      <c r="BZK26" s="284"/>
      <c r="BZL26" s="284"/>
      <c r="BZM26" s="284"/>
      <c r="BZN26" s="284"/>
      <c r="BZO26" s="284"/>
      <c r="BZP26" s="284"/>
      <c r="BZQ26" s="284"/>
      <c r="BZR26" s="284"/>
      <c r="BZS26" s="284"/>
      <c r="BZT26" s="284"/>
      <c r="BZU26" s="284"/>
      <c r="BZV26" s="284"/>
      <c r="BZW26" s="284"/>
      <c r="BZX26" s="284"/>
      <c r="BZY26" s="284"/>
      <c r="BZZ26" s="284"/>
      <c r="CAA26" s="284"/>
      <c r="CAB26" s="284"/>
      <c r="CAC26" s="284"/>
      <c r="CAD26" s="284"/>
      <c r="CAE26" s="284"/>
      <c r="CAF26" s="284"/>
      <c r="CAG26" s="284"/>
      <c r="CAH26" s="284"/>
      <c r="CAI26" s="284"/>
      <c r="CAJ26" s="284"/>
      <c r="CAK26" s="284"/>
      <c r="CAL26" s="284"/>
      <c r="CAM26" s="284"/>
      <c r="CAN26" s="284"/>
      <c r="CAO26" s="284"/>
      <c r="CAP26" s="284"/>
      <c r="CAQ26" s="284"/>
      <c r="CAR26" s="284"/>
      <c r="CAS26" s="284"/>
      <c r="CAT26" s="284"/>
      <c r="CAU26" s="284"/>
      <c r="CAV26" s="284"/>
      <c r="CAW26" s="284"/>
      <c r="CAX26" s="284"/>
      <c r="CAY26" s="284"/>
      <c r="CAZ26" s="284"/>
      <c r="CBA26" s="284"/>
      <c r="CBB26" s="284"/>
      <c r="CBC26" s="284"/>
      <c r="CBD26" s="284"/>
      <c r="CBE26" s="284"/>
      <c r="CBF26" s="284"/>
      <c r="CBG26" s="284"/>
      <c r="CBH26" s="284"/>
      <c r="CBI26" s="284"/>
      <c r="CBJ26" s="284"/>
      <c r="CBK26" s="284"/>
      <c r="CBL26" s="284"/>
      <c r="CBM26" s="284"/>
      <c r="CBN26" s="284"/>
      <c r="CBO26" s="284"/>
      <c r="CBP26" s="284"/>
      <c r="CBQ26" s="284"/>
      <c r="CBR26" s="284"/>
      <c r="CBS26" s="284"/>
      <c r="CBT26" s="284"/>
      <c r="CBU26" s="284"/>
      <c r="CBV26" s="284"/>
      <c r="CBW26" s="284"/>
      <c r="CBX26" s="284"/>
      <c r="CBY26" s="284"/>
      <c r="CBZ26" s="284"/>
      <c r="CCA26" s="284"/>
      <c r="CCB26" s="284"/>
      <c r="CCC26" s="284"/>
      <c r="CCD26" s="284"/>
      <c r="CCE26" s="284"/>
      <c r="CCF26" s="284"/>
      <c r="CCG26" s="284"/>
      <c r="CCH26" s="284"/>
      <c r="CCI26" s="284"/>
      <c r="CCJ26" s="284"/>
      <c r="CCK26" s="284"/>
      <c r="CCL26" s="284"/>
      <c r="CCM26" s="284"/>
      <c r="CCN26" s="284"/>
      <c r="CCO26" s="284"/>
      <c r="CCP26" s="284"/>
      <c r="CCQ26" s="284"/>
      <c r="CCR26" s="284"/>
      <c r="CCS26" s="284"/>
      <c r="CCT26" s="284"/>
      <c r="CCU26" s="284"/>
      <c r="CCV26" s="284"/>
      <c r="CCW26" s="284"/>
      <c r="CCX26" s="284"/>
      <c r="CCY26" s="284"/>
      <c r="CCZ26" s="284"/>
      <c r="CDA26" s="284"/>
      <c r="CDB26" s="284"/>
      <c r="CDC26" s="284"/>
      <c r="CDD26" s="284"/>
      <c r="CDE26" s="284"/>
      <c r="CDF26" s="284"/>
      <c r="CDG26" s="284"/>
      <c r="CDH26" s="284"/>
      <c r="CDI26" s="284"/>
      <c r="CDJ26" s="284"/>
      <c r="CDK26" s="284"/>
      <c r="CDL26" s="284"/>
      <c r="CDM26" s="284"/>
      <c r="CDN26" s="284"/>
      <c r="CDO26" s="284"/>
      <c r="CDP26" s="284"/>
      <c r="CDQ26" s="284"/>
      <c r="CDR26" s="284"/>
      <c r="CDS26" s="284"/>
      <c r="CDT26" s="284"/>
      <c r="CDU26" s="284"/>
      <c r="CDV26" s="284"/>
      <c r="CDW26" s="284"/>
      <c r="CDX26" s="284"/>
      <c r="CDY26" s="284"/>
      <c r="CDZ26" s="284"/>
      <c r="CEA26" s="284"/>
      <c r="CEB26" s="284"/>
      <c r="CEC26" s="284"/>
      <c r="CED26" s="284"/>
      <c r="CEE26" s="284"/>
      <c r="CEF26" s="284"/>
      <c r="CEG26" s="284"/>
      <c r="CEH26" s="284"/>
      <c r="CEI26" s="284"/>
      <c r="CEJ26" s="284"/>
      <c r="CEK26" s="284"/>
      <c r="CEL26" s="284"/>
      <c r="CEM26" s="284"/>
      <c r="CEN26" s="284"/>
      <c r="CEO26" s="284"/>
      <c r="CEP26" s="284"/>
      <c r="CEQ26" s="284"/>
      <c r="CER26" s="284"/>
      <c r="CES26" s="284"/>
      <c r="CET26" s="284"/>
      <c r="CEU26" s="284"/>
      <c r="CEV26" s="284"/>
      <c r="CEW26" s="284"/>
      <c r="CEX26" s="284"/>
      <c r="CEY26" s="284"/>
      <c r="CEZ26" s="284"/>
      <c r="CFA26" s="284"/>
      <c r="CFB26" s="284"/>
      <c r="CFC26" s="284"/>
      <c r="CFD26" s="284"/>
      <c r="CFE26" s="284"/>
      <c r="CFF26" s="284"/>
      <c r="CFG26" s="284"/>
      <c r="CFH26" s="284"/>
      <c r="CFI26" s="284"/>
      <c r="CFJ26" s="284"/>
      <c r="CFK26" s="284"/>
      <c r="CFL26" s="284"/>
      <c r="CFM26" s="284"/>
      <c r="CFN26" s="284"/>
      <c r="CFO26" s="284"/>
      <c r="CFP26" s="284"/>
      <c r="CFQ26" s="284"/>
      <c r="CFR26" s="284"/>
      <c r="CFS26" s="284"/>
      <c r="CFT26" s="284"/>
      <c r="CFU26" s="284"/>
      <c r="CFV26" s="284"/>
      <c r="CFW26" s="284"/>
      <c r="CFX26" s="284"/>
      <c r="CFY26" s="284"/>
      <c r="CFZ26" s="284"/>
      <c r="CGA26" s="284"/>
      <c r="CGB26" s="284"/>
      <c r="CGC26" s="284"/>
      <c r="CGD26" s="284"/>
      <c r="CGE26" s="284"/>
      <c r="CGF26" s="284"/>
      <c r="CGG26" s="284"/>
      <c r="CGH26" s="284"/>
      <c r="CGI26" s="284"/>
      <c r="CGJ26" s="284"/>
      <c r="CGK26" s="284"/>
      <c r="CGL26" s="284"/>
      <c r="CGM26" s="284"/>
      <c r="CGN26" s="284"/>
      <c r="CGO26" s="284"/>
      <c r="CGP26" s="284"/>
      <c r="CGQ26" s="284"/>
      <c r="CGR26" s="284"/>
      <c r="CGS26" s="284"/>
      <c r="CGT26" s="284"/>
      <c r="CGU26" s="284"/>
      <c r="CGV26" s="284"/>
      <c r="CGW26" s="284"/>
      <c r="CGX26" s="284"/>
      <c r="CGY26" s="284"/>
      <c r="CGZ26" s="284"/>
      <c r="CHA26" s="284"/>
      <c r="CHB26" s="284"/>
      <c r="CHC26" s="284"/>
      <c r="CHD26" s="284"/>
      <c r="CHE26" s="284"/>
      <c r="CHF26" s="284"/>
      <c r="CHG26" s="284"/>
      <c r="CHH26" s="284"/>
      <c r="CHI26" s="284"/>
      <c r="CHJ26" s="284"/>
      <c r="CHK26" s="284"/>
      <c r="CHL26" s="284"/>
      <c r="CHM26" s="284"/>
      <c r="CHN26" s="284"/>
      <c r="CHO26" s="284"/>
      <c r="CHP26" s="284"/>
      <c r="CHQ26" s="284"/>
      <c r="CHR26" s="284"/>
      <c r="CHS26" s="284"/>
      <c r="CHT26" s="284"/>
      <c r="CHU26" s="284"/>
      <c r="CHV26" s="284"/>
      <c r="CHW26" s="284"/>
      <c r="CHX26" s="284"/>
      <c r="CHY26" s="284"/>
      <c r="CHZ26" s="284"/>
      <c r="CIA26" s="284"/>
      <c r="CIB26" s="284"/>
      <c r="CIC26" s="284"/>
      <c r="CID26" s="284"/>
      <c r="CIE26" s="284"/>
      <c r="CIF26" s="284"/>
      <c r="CIG26" s="284"/>
      <c r="CIH26" s="284"/>
      <c r="CII26" s="284"/>
      <c r="CIJ26" s="284"/>
      <c r="CIK26" s="284"/>
      <c r="CIL26" s="284"/>
      <c r="CIM26" s="284"/>
      <c r="CIN26" s="284"/>
      <c r="CIO26" s="284"/>
      <c r="CIP26" s="284"/>
      <c r="CIQ26" s="284"/>
      <c r="CIR26" s="284"/>
      <c r="CIS26" s="284"/>
      <c r="CIT26" s="284"/>
      <c r="CIU26" s="284"/>
      <c r="CIV26" s="284"/>
      <c r="CIW26" s="284"/>
      <c r="CIX26" s="284"/>
      <c r="CIY26" s="284"/>
      <c r="CIZ26" s="284"/>
      <c r="CJA26" s="284"/>
      <c r="CJB26" s="284"/>
      <c r="CJC26" s="284"/>
      <c r="CJD26" s="284"/>
      <c r="CJE26" s="284"/>
      <c r="CJF26" s="284"/>
      <c r="CJG26" s="284"/>
      <c r="CJH26" s="284"/>
      <c r="CJI26" s="284"/>
      <c r="CJJ26" s="284"/>
      <c r="CJK26" s="284"/>
      <c r="CJL26" s="284"/>
      <c r="CJM26" s="284"/>
      <c r="CJN26" s="284"/>
      <c r="CJO26" s="284"/>
      <c r="CJP26" s="284"/>
      <c r="CJQ26" s="284"/>
      <c r="CJR26" s="284"/>
      <c r="CJS26" s="284"/>
      <c r="CJT26" s="284"/>
      <c r="CJU26" s="284"/>
      <c r="CJV26" s="284"/>
      <c r="CJW26" s="284"/>
      <c r="CJX26" s="284"/>
      <c r="CJY26" s="284"/>
      <c r="CJZ26" s="284"/>
      <c r="CKA26" s="284"/>
      <c r="CKB26" s="284"/>
      <c r="CKC26" s="284"/>
      <c r="CKD26" s="284"/>
      <c r="CKE26" s="284"/>
      <c r="CKF26" s="284"/>
      <c r="CKG26" s="284"/>
      <c r="CKH26" s="284"/>
      <c r="CKI26" s="284"/>
      <c r="CKJ26" s="284"/>
      <c r="CKK26" s="284"/>
      <c r="CKL26" s="284"/>
      <c r="CKM26" s="284"/>
      <c r="CKN26" s="284"/>
      <c r="CKO26" s="284"/>
      <c r="CKP26" s="284"/>
      <c r="CKQ26" s="284"/>
      <c r="CKR26" s="284"/>
      <c r="CKS26" s="284"/>
      <c r="CKT26" s="284"/>
      <c r="CKU26" s="284"/>
      <c r="CKV26" s="284"/>
      <c r="CKW26" s="284"/>
      <c r="CKX26" s="284"/>
      <c r="CKY26" s="284"/>
      <c r="CKZ26" s="284"/>
      <c r="CLA26" s="284"/>
      <c r="CLB26" s="284"/>
      <c r="CLC26" s="284"/>
      <c r="CLD26" s="284"/>
      <c r="CLE26" s="284"/>
      <c r="CLF26" s="284"/>
      <c r="CLG26" s="284"/>
      <c r="CLH26" s="284"/>
      <c r="CLI26" s="284"/>
      <c r="CLJ26" s="284"/>
      <c r="CLK26" s="284"/>
      <c r="CLL26" s="284"/>
      <c r="CLM26" s="284"/>
      <c r="CLN26" s="284"/>
      <c r="CLO26" s="284"/>
      <c r="CLP26" s="284"/>
      <c r="CLQ26" s="284"/>
      <c r="CLR26" s="284"/>
      <c r="CLS26" s="284"/>
      <c r="CLT26" s="284"/>
      <c r="CLU26" s="284"/>
      <c r="CLV26" s="284"/>
      <c r="CLW26" s="284"/>
      <c r="CLX26" s="284"/>
      <c r="CLY26" s="284"/>
      <c r="CLZ26" s="284"/>
      <c r="CMA26" s="284"/>
      <c r="CMB26" s="284"/>
      <c r="CMC26" s="284"/>
      <c r="CMD26" s="284"/>
      <c r="CME26" s="284"/>
      <c r="CMF26" s="284"/>
      <c r="CMG26" s="284"/>
      <c r="CMH26" s="284"/>
      <c r="CMI26" s="284"/>
      <c r="CMJ26" s="284"/>
      <c r="CMK26" s="284"/>
      <c r="CML26" s="284"/>
      <c r="CMM26" s="284"/>
      <c r="CMN26" s="284"/>
      <c r="CMO26" s="284"/>
      <c r="CMP26" s="284"/>
      <c r="CMQ26" s="284"/>
      <c r="CMR26" s="284"/>
      <c r="CMS26" s="284"/>
      <c r="CMT26" s="284"/>
      <c r="CMU26" s="284"/>
      <c r="CMV26" s="284"/>
      <c r="CMW26" s="284"/>
      <c r="CMX26" s="284"/>
      <c r="CMY26" s="284"/>
      <c r="CMZ26" s="284"/>
      <c r="CNA26" s="284"/>
      <c r="CNB26" s="284"/>
      <c r="CNC26" s="284"/>
      <c r="CND26" s="284"/>
      <c r="CNE26" s="284"/>
      <c r="CNF26" s="284"/>
      <c r="CNG26" s="284"/>
      <c r="CNH26" s="284"/>
      <c r="CNI26" s="284"/>
      <c r="CNJ26" s="284"/>
      <c r="CNK26" s="284"/>
      <c r="CNL26" s="284"/>
      <c r="CNM26" s="284"/>
      <c r="CNN26" s="284"/>
      <c r="CNO26" s="284"/>
      <c r="CNP26" s="284"/>
      <c r="CNQ26" s="284"/>
      <c r="CNR26" s="284"/>
      <c r="CNS26" s="284"/>
      <c r="CNT26" s="284"/>
      <c r="CNU26" s="284"/>
      <c r="CNV26" s="284"/>
      <c r="CNW26" s="284"/>
      <c r="CNX26" s="284"/>
      <c r="CNY26" s="284"/>
      <c r="CNZ26" s="284"/>
      <c r="COA26" s="284"/>
      <c r="COB26" s="284"/>
      <c r="COC26" s="284"/>
      <c r="COD26" s="284"/>
      <c r="COE26" s="284"/>
      <c r="COF26" s="284"/>
      <c r="COG26" s="284"/>
      <c r="COH26" s="284"/>
      <c r="COI26" s="284"/>
      <c r="COJ26" s="284"/>
      <c r="COK26" s="284"/>
      <c r="COL26" s="284"/>
      <c r="COM26" s="284"/>
      <c r="CON26" s="284"/>
      <c r="COO26" s="284"/>
      <c r="COP26" s="284"/>
      <c r="COQ26" s="284"/>
      <c r="COR26" s="284"/>
      <c r="COS26" s="284"/>
      <c r="COT26" s="284"/>
      <c r="COU26" s="284"/>
      <c r="COV26" s="284"/>
      <c r="COW26" s="284"/>
      <c r="COX26" s="284"/>
      <c r="COY26" s="284"/>
      <c r="COZ26" s="284"/>
      <c r="CPA26" s="284"/>
      <c r="CPB26" s="284"/>
      <c r="CPC26" s="284"/>
      <c r="CPD26" s="284"/>
      <c r="CPE26" s="284"/>
      <c r="CPF26" s="284"/>
      <c r="CPG26" s="284"/>
      <c r="CPH26" s="284"/>
      <c r="CPI26" s="284"/>
      <c r="CPJ26" s="284"/>
      <c r="CPK26" s="284"/>
      <c r="CPL26" s="284"/>
      <c r="CPM26" s="284"/>
      <c r="CPN26" s="284"/>
      <c r="CPO26" s="284"/>
      <c r="CPP26" s="284"/>
      <c r="CPQ26" s="284"/>
      <c r="CPR26" s="284"/>
      <c r="CPS26" s="284"/>
      <c r="CPT26" s="284"/>
      <c r="CPU26" s="284"/>
      <c r="CPV26" s="284"/>
      <c r="CPW26" s="284"/>
      <c r="CPX26" s="284"/>
      <c r="CPY26" s="284"/>
      <c r="CPZ26" s="284"/>
      <c r="CQA26" s="284"/>
      <c r="CQB26" s="284"/>
      <c r="CQC26" s="284"/>
      <c r="CQD26" s="284"/>
      <c r="CQE26" s="284"/>
      <c r="CQF26" s="284"/>
      <c r="CQG26" s="284"/>
      <c r="CQH26" s="284"/>
      <c r="CQI26" s="284"/>
      <c r="CQJ26" s="284"/>
      <c r="CQK26" s="284"/>
      <c r="CQL26" s="284"/>
      <c r="CQM26" s="284"/>
      <c r="CQN26" s="284"/>
      <c r="CQO26" s="284"/>
      <c r="CQP26" s="284"/>
      <c r="CQQ26" s="284"/>
      <c r="CQR26" s="284"/>
      <c r="CQS26" s="284"/>
      <c r="CQT26" s="284"/>
      <c r="CQU26" s="284"/>
      <c r="CQV26" s="284"/>
      <c r="CQW26" s="284"/>
      <c r="CQX26" s="284"/>
      <c r="CQY26" s="284"/>
      <c r="CQZ26" s="284"/>
      <c r="CRA26" s="284"/>
      <c r="CRB26" s="284"/>
      <c r="CRC26" s="284"/>
      <c r="CRD26" s="284"/>
      <c r="CRE26" s="284"/>
      <c r="CRF26" s="284"/>
      <c r="CRG26" s="284"/>
      <c r="CRH26" s="284"/>
      <c r="CRI26" s="284"/>
      <c r="CRJ26" s="284"/>
      <c r="CRK26" s="284"/>
      <c r="CRL26" s="284"/>
      <c r="CRM26" s="284"/>
      <c r="CRN26" s="284"/>
      <c r="CRO26" s="284"/>
      <c r="CRP26" s="284"/>
      <c r="CRQ26" s="284"/>
      <c r="CRR26" s="284"/>
      <c r="CRS26" s="284"/>
      <c r="CRT26" s="284"/>
      <c r="CRU26" s="284"/>
      <c r="CRV26" s="284"/>
      <c r="CRW26" s="284"/>
      <c r="CRX26" s="284"/>
      <c r="CRY26" s="284"/>
      <c r="CRZ26" s="284"/>
      <c r="CSA26" s="284"/>
      <c r="CSB26" s="284"/>
      <c r="CSC26" s="284"/>
      <c r="CSD26" s="284"/>
      <c r="CSE26" s="284"/>
      <c r="CSF26" s="284"/>
      <c r="CSG26" s="284"/>
      <c r="CSH26" s="284"/>
      <c r="CSI26" s="284"/>
      <c r="CSJ26" s="284"/>
      <c r="CSK26" s="284"/>
      <c r="CSL26" s="284"/>
      <c r="CSM26" s="284"/>
      <c r="CSN26" s="284"/>
      <c r="CSO26" s="284"/>
      <c r="CSP26" s="284"/>
      <c r="CSQ26" s="284"/>
      <c r="CSR26" s="284"/>
      <c r="CSS26" s="284"/>
      <c r="CST26" s="284"/>
      <c r="CSU26" s="284"/>
      <c r="CSV26" s="284"/>
      <c r="CSW26" s="284"/>
      <c r="CSX26" s="284"/>
      <c r="CSY26" s="284"/>
      <c r="CSZ26" s="284"/>
      <c r="CTA26" s="284"/>
      <c r="CTB26" s="284"/>
      <c r="CTC26" s="284"/>
      <c r="CTD26" s="284"/>
      <c r="CTE26" s="284"/>
      <c r="CTF26" s="284"/>
      <c r="CTG26" s="284"/>
      <c r="CTH26" s="284"/>
      <c r="CTI26" s="284"/>
      <c r="CTJ26" s="284"/>
      <c r="CTK26" s="284"/>
      <c r="CTL26" s="284"/>
      <c r="CTM26" s="284"/>
      <c r="CTN26" s="284"/>
      <c r="CTO26" s="284"/>
      <c r="CTP26" s="284"/>
      <c r="CTQ26" s="284"/>
      <c r="CTR26" s="284"/>
      <c r="CTS26" s="284"/>
      <c r="CTT26" s="284"/>
      <c r="CTU26" s="284"/>
      <c r="CTV26" s="284"/>
      <c r="CTW26" s="284"/>
      <c r="CTX26" s="284"/>
      <c r="CTY26" s="284"/>
      <c r="CTZ26" s="284"/>
      <c r="CUA26" s="284"/>
      <c r="CUB26" s="284"/>
      <c r="CUC26" s="284"/>
      <c r="CUD26" s="284"/>
      <c r="CUE26" s="284"/>
      <c r="CUF26" s="284"/>
      <c r="CUG26" s="284"/>
      <c r="CUH26" s="284"/>
      <c r="CUI26" s="284"/>
      <c r="CUJ26" s="284"/>
      <c r="CUK26" s="284"/>
      <c r="CUL26" s="284"/>
      <c r="CUM26" s="284"/>
      <c r="CUN26" s="284"/>
      <c r="CUO26" s="284"/>
      <c r="CUP26" s="284"/>
      <c r="CUQ26" s="284"/>
      <c r="CUR26" s="284"/>
      <c r="CUS26" s="284"/>
      <c r="CUT26" s="284"/>
      <c r="CUU26" s="284"/>
      <c r="CUV26" s="284"/>
      <c r="CUW26" s="284"/>
      <c r="CUX26" s="284"/>
      <c r="CUY26" s="284"/>
      <c r="CUZ26" s="284"/>
      <c r="CVA26" s="284"/>
      <c r="CVB26" s="284"/>
      <c r="CVC26" s="284"/>
      <c r="CVD26" s="284"/>
      <c r="CVE26" s="284"/>
      <c r="CVF26" s="284"/>
      <c r="CVG26" s="284"/>
      <c r="CVH26" s="284"/>
      <c r="CVI26" s="284"/>
      <c r="CVJ26" s="284"/>
      <c r="CVK26" s="284"/>
      <c r="CVL26" s="284"/>
      <c r="CVM26" s="284"/>
      <c r="CVN26" s="284"/>
      <c r="CVO26" s="284"/>
      <c r="CVP26" s="284"/>
      <c r="CVQ26" s="284"/>
      <c r="CVR26" s="284"/>
      <c r="CVS26" s="284"/>
      <c r="CVT26" s="284"/>
      <c r="CVU26" s="284"/>
      <c r="CVV26" s="284"/>
      <c r="CVW26" s="284"/>
      <c r="CVX26" s="284"/>
      <c r="CVY26" s="284"/>
      <c r="CVZ26" s="284"/>
      <c r="CWA26" s="284"/>
      <c r="CWB26" s="284"/>
      <c r="CWC26" s="284"/>
      <c r="CWD26" s="284"/>
      <c r="CWE26" s="284"/>
      <c r="CWF26" s="284"/>
      <c r="CWG26" s="284"/>
      <c r="CWH26" s="284"/>
      <c r="CWI26" s="284"/>
      <c r="CWJ26" s="284"/>
      <c r="CWK26" s="284"/>
      <c r="CWL26" s="284"/>
      <c r="CWM26" s="284"/>
      <c r="CWN26" s="284"/>
      <c r="CWO26" s="284"/>
      <c r="CWP26" s="284"/>
      <c r="CWQ26" s="284"/>
      <c r="CWR26" s="284"/>
      <c r="CWS26" s="284"/>
      <c r="CWT26" s="284"/>
      <c r="CWU26" s="284"/>
      <c r="CWV26" s="284"/>
      <c r="CWW26" s="284"/>
      <c r="CWX26" s="284"/>
      <c r="CWY26" s="284"/>
      <c r="CWZ26" s="284"/>
      <c r="CXA26" s="284"/>
      <c r="CXB26" s="284"/>
      <c r="CXC26" s="284"/>
      <c r="CXD26" s="284"/>
      <c r="CXE26" s="284"/>
      <c r="CXF26" s="284"/>
      <c r="CXG26" s="284"/>
      <c r="CXH26" s="284"/>
      <c r="CXI26" s="284"/>
      <c r="CXJ26" s="284"/>
      <c r="CXK26" s="284"/>
      <c r="CXL26" s="284"/>
      <c r="CXM26" s="284"/>
      <c r="CXN26" s="284"/>
      <c r="CXO26" s="284"/>
      <c r="CXP26" s="284"/>
      <c r="CXQ26" s="284"/>
      <c r="CXR26" s="284"/>
      <c r="CXS26" s="284"/>
      <c r="CXT26" s="284"/>
      <c r="CXU26" s="284"/>
      <c r="CXV26" s="284"/>
      <c r="CXW26" s="284"/>
      <c r="CXX26" s="284"/>
      <c r="CXY26" s="284"/>
      <c r="CXZ26" s="284"/>
      <c r="CYA26" s="284"/>
      <c r="CYB26" s="284"/>
      <c r="CYC26" s="284"/>
      <c r="CYD26" s="284"/>
      <c r="CYE26" s="284"/>
      <c r="CYF26" s="284"/>
      <c r="CYG26" s="284"/>
      <c r="CYH26" s="284"/>
      <c r="CYI26" s="284"/>
      <c r="CYJ26" s="284"/>
      <c r="CYK26" s="284"/>
      <c r="CYL26" s="284"/>
      <c r="CYM26" s="284"/>
      <c r="CYN26" s="284"/>
      <c r="CYO26" s="284"/>
      <c r="CYP26" s="284"/>
      <c r="CYQ26" s="284"/>
      <c r="CYR26" s="284"/>
      <c r="CYS26" s="284"/>
      <c r="CYT26" s="284"/>
      <c r="CYU26" s="284"/>
      <c r="CYV26" s="284"/>
      <c r="CYW26" s="284"/>
      <c r="CYX26" s="284"/>
      <c r="CYY26" s="284"/>
      <c r="CYZ26" s="284"/>
      <c r="CZA26" s="284"/>
      <c r="CZB26" s="284"/>
      <c r="CZC26" s="284"/>
      <c r="CZD26" s="284"/>
      <c r="CZE26" s="284"/>
      <c r="CZF26" s="284"/>
      <c r="CZG26" s="284"/>
      <c r="CZH26" s="284"/>
      <c r="CZI26" s="284"/>
      <c r="CZJ26" s="284"/>
      <c r="CZK26" s="284"/>
      <c r="CZL26" s="284"/>
      <c r="CZM26" s="284"/>
      <c r="CZN26" s="284"/>
      <c r="CZO26" s="284"/>
      <c r="CZP26" s="284"/>
      <c r="CZQ26" s="284"/>
      <c r="CZR26" s="284"/>
      <c r="CZS26" s="284"/>
      <c r="CZT26" s="284"/>
      <c r="CZU26" s="284"/>
      <c r="CZV26" s="284"/>
      <c r="CZW26" s="284"/>
      <c r="CZX26" s="284"/>
      <c r="CZY26" s="284"/>
      <c r="CZZ26" s="284"/>
      <c r="DAA26" s="284"/>
      <c r="DAB26" s="284"/>
      <c r="DAC26" s="284"/>
      <c r="DAD26" s="284"/>
      <c r="DAE26" s="284"/>
      <c r="DAF26" s="284"/>
      <c r="DAG26" s="284"/>
      <c r="DAH26" s="284"/>
      <c r="DAI26" s="284"/>
      <c r="DAJ26" s="284"/>
      <c r="DAK26" s="284"/>
      <c r="DAL26" s="284"/>
      <c r="DAM26" s="284"/>
      <c r="DAN26" s="284"/>
      <c r="DAO26" s="284"/>
      <c r="DAP26" s="284"/>
      <c r="DAQ26" s="284"/>
      <c r="DAR26" s="284"/>
      <c r="DAS26" s="284"/>
      <c r="DAT26" s="284"/>
      <c r="DAU26" s="284"/>
      <c r="DAV26" s="284"/>
      <c r="DAW26" s="284"/>
      <c r="DAX26" s="284"/>
      <c r="DAY26" s="284"/>
      <c r="DAZ26" s="284"/>
      <c r="DBA26" s="284"/>
      <c r="DBB26" s="284"/>
      <c r="DBC26" s="284"/>
      <c r="DBD26" s="284"/>
      <c r="DBE26" s="284"/>
      <c r="DBF26" s="284"/>
      <c r="DBG26" s="284"/>
      <c r="DBH26" s="284"/>
      <c r="DBI26" s="284"/>
      <c r="DBJ26" s="284"/>
      <c r="DBK26" s="284"/>
      <c r="DBL26" s="284"/>
      <c r="DBM26" s="284"/>
      <c r="DBN26" s="284"/>
      <c r="DBO26" s="284"/>
      <c r="DBP26" s="284"/>
      <c r="DBQ26" s="284"/>
      <c r="DBR26" s="284"/>
      <c r="DBS26" s="284"/>
      <c r="DBT26" s="284"/>
      <c r="DBU26" s="284"/>
      <c r="DBV26" s="284"/>
      <c r="DBW26" s="284"/>
      <c r="DBX26" s="284"/>
      <c r="DBY26" s="284"/>
      <c r="DBZ26" s="284"/>
      <c r="DCA26" s="284"/>
      <c r="DCB26" s="284"/>
      <c r="DCC26" s="284"/>
      <c r="DCD26" s="284"/>
      <c r="DCE26" s="284"/>
      <c r="DCF26" s="284"/>
      <c r="DCG26" s="284"/>
      <c r="DCH26" s="284"/>
      <c r="DCI26" s="284"/>
      <c r="DCJ26" s="284"/>
      <c r="DCK26" s="284"/>
      <c r="DCL26" s="284"/>
      <c r="DCM26" s="284"/>
      <c r="DCN26" s="284"/>
      <c r="DCO26" s="284"/>
      <c r="DCP26" s="284"/>
      <c r="DCQ26" s="284"/>
      <c r="DCR26" s="284"/>
      <c r="DCS26" s="284"/>
      <c r="DCT26" s="284"/>
      <c r="DCU26" s="284"/>
      <c r="DCV26" s="284"/>
      <c r="DCW26" s="284"/>
      <c r="DCX26" s="284"/>
      <c r="DCY26" s="284"/>
      <c r="DCZ26" s="284"/>
      <c r="DDA26" s="284"/>
      <c r="DDB26" s="284"/>
      <c r="DDC26" s="284"/>
      <c r="DDD26" s="284"/>
      <c r="DDE26" s="284"/>
      <c r="DDF26" s="284"/>
      <c r="DDG26" s="284"/>
      <c r="DDH26" s="284"/>
      <c r="DDI26" s="284"/>
      <c r="DDJ26" s="284"/>
      <c r="DDK26" s="284"/>
      <c r="DDL26" s="284"/>
      <c r="DDM26" s="284"/>
      <c r="DDN26" s="284"/>
      <c r="DDO26" s="284"/>
      <c r="DDP26" s="284"/>
      <c r="DDQ26" s="284"/>
      <c r="DDR26" s="284"/>
      <c r="DDS26" s="284"/>
      <c r="DDT26" s="284"/>
      <c r="DDU26" s="284"/>
      <c r="DDV26" s="284"/>
      <c r="DDW26" s="284"/>
      <c r="DDX26" s="284"/>
      <c r="DDY26" s="284"/>
      <c r="DDZ26" s="284"/>
      <c r="DEA26" s="284"/>
      <c r="DEB26" s="284"/>
      <c r="DEC26" s="284"/>
      <c r="DED26" s="284"/>
      <c r="DEE26" s="284"/>
      <c r="DEF26" s="284"/>
      <c r="DEG26" s="284"/>
      <c r="DEH26" s="284"/>
      <c r="DEI26" s="284"/>
      <c r="DEJ26" s="284"/>
      <c r="DEK26" s="284"/>
      <c r="DEL26" s="284"/>
      <c r="DEM26" s="284"/>
      <c r="DEN26" s="284"/>
      <c r="DEO26" s="284"/>
      <c r="DEP26" s="284"/>
      <c r="DEQ26" s="284"/>
      <c r="DER26" s="284"/>
      <c r="DES26" s="284"/>
      <c r="DET26" s="284"/>
      <c r="DEU26" s="284"/>
      <c r="DEV26" s="284"/>
      <c r="DEW26" s="284"/>
      <c r="DEX26" s="284"/>
      <c r="DEY26" s="284"/>
      <c r="DEZ26" s="284"/>
      <c r="DFA26" s="284"/>
      <c r="DFB26" s="284"/>
      <c r="DFC26" s="284"/>
      <c r="DFD26" s="284"/>
      <c r="DFE26" s="284"/>
      <c r="DFF26" s="284"/>
      <c r="DFG26" s="284"/>
      <c r="DFH26" s="284"/>
      <c r="DFI26" s="284"/>
      <c r="DFJ26" s="284"/>
      <c r="DFK26" s="284"/>
      <c r="DFL26" s="284"/>
      <c r="DFM26" s="284"/>
      <c r="DFN26" s="284"/>
      <c r="DFO26" s="284"/>
      <c r="DFP26" s="284"/>
      <c r="DFQ26" s="284"/>
      <c r="DFR26" s="284"/>
      <c r="DFS26" s="284"/>
      <c r="DFT26" s="284"/>
      <c r="DFU26" s="284"/>
      <c r="DFV26" s="284"/>
      <c r="DFW26" s="284"/>
      <c r="DFX26" s="284"/>
      <c r="DFY26" s="284"/>
      <c r="DFZ26" s="284"/>
      <c r="DGA26" s="284"/>
      <c r="DGB26" s="284"/>
      <c r="DGC26" s="284"/>
      <c r="DGD26" s="284"/>
      <c r="DGE26" s="284"/>
      <c r="DGF26" s="284"/>
      <c r="DGG26" s="284"/>
      <c r="DGH26" s="284"/>
      <c r="DGI26" s="284"/>
      <c r="DGJ26" s="284"/>
      <c r="DGK26" s="284"/>
      <c r="DGL26" s="284"/>
      <c r="DGM26" s="284"/>
      <c r="DGN26" s="284"/>
      <c r="DGO26" s="284"/>
      <c r="DGP26" s="284"/>
      <c r="DGQ26" s="284"/>
      <c r="DGR26" s="284"/>
      <c r="DGS26" s="284"/>
      <c r="DGT26" s="284"/>
      <c r="DGU26" s="284"/>
      <c r="DGV26" s="284"/>
      <c r="DGW26" s="284"/>
      <c r="DGX26" s="284"/>
      <c r="DGY26" s="284"/>
      <c r="DGZ26" s="284"/>
      <c r="DHA26" s="284"/>
      <c r="DHB26" s="284"/>
      <c r="DHC26" s="284"/>
      <c r="DHD26" s="284"/>
      <c r="DHE26" s="284"/>
      <c r="DHF26" s="284"/>
      <c r="DHG26" s="284"/>
      <c r="DHH26" s="284"/>
      <c r="DHI26" s="284"/>
      <c r="DHJ26" s="284"/>
      <c r="DHK26" s="284"/>
      <c r="DHL26" s="284"/>
      <c r="DHM26" s="284"/>
      <c r="DHN26" s="284"/>
      <c r="DHO26" s="284"/>
      <c r="DHP26" s="284"/>
      <c r="DHQ26" s="284"/>
      <c r="DHR26" s="284"/>
      <c r="DHS26" s="284"/>
      <c r="DHT26" s="284"/>
      <c r="DHU26" s="284"/>
      <c r="DHV26" s="284"/>
      <c r="DHW26" s="284"/>
      <c r="DHX26" s="284"/>
      <c r="DHY26" s="284"/>
      <c r="DHZ26" s="284"/>
      <c r="DIA26" s="284"/>
      <c r="DIB26" s="284"/>
      <c r="DIC26" s="284"/>
      <c r="DID26" s="284"/>
      <c r="DIE26" s="284"/>
      <c r="DIF26" s="284"/>
      <c r="DIG26" s="284"/>
      <c r="DIH26" s="284"/>
      <c r="DII26" s="284"/>
      <c r="DIJ26" s="284"/>
      <c r="DIK26" s="284"/>
      <c r="DIL26" s="284"/>
      <c r="DIM26" s="284"/>
      <c r="DIN26" s="284"/>
      <c r="DIO26" s="284"/>
      <c r="DIP26" s="284"/>
      <c r="DIQ26" s="284"/>
      <c r="DIR26" s="284"/>
      <c r="DIS26" s="284"/>
      <c r="DIT26" s="284"/>
      <c r="DIU26" s="284"/>
      <c r="DIV26" s="284"/>
      <c r="DIW26" s="284"/>
      <c r="DIX26" s="284"/>
      <c r="DIY26" s="284"/>
      <c r="DIZ26" s="284"/>
      <c r="DJA26" s="284"/>
      <c r="DJB26" s="284"/>
      <c r="DJC26" s="284"/>
      <c r="DJD26" s="284"/>
      <c r="DJE26" s="284"/>
      <c r="DJF26" s="284"/>
      <c r="DJG26" s="284"/>
      <c r="DJH26" s="284"/>
      <c r="DJI26" s="284"/>
      <c r="DJJ26" s="284"/>
      <c r="DJK26" s="284"/>
      <c r="DJL26" s="284"/>
      <c r="DJM26" s="284"/>
      <c r="DJN26" s="284"/>
      <c r="DJO26" s="284"/>
      <c r="DJP26" s="284"/>
      <c r="DJQ26" s="284"/>
      <c r="DJR26" s="284"/>
      <c r="DJS26" s="284"/>
      <c r="DJT26" s="284"/>
      <c r="DJU26" s="284"/>
      <c r="DJV26" s="284"/>
      <c r="DJW26" s="284"/>
      <c r="DJX26" s="284"/>
      <c r="DJY26" s="284"/>
      <c r="DJZ26" s="284"/>
      <c r="DKA26" s="284"/>
      <c r="DKB26" s="284"/>
      <c r="DKC26" s="284"/>
      <c r="DKD26" s="284"/>
      <c r="DKE26" s="284"/>
      <c r="DKF26" s="284"/>
      <c r="DKG26" s="284"/>
      <c r="DKH26" s="284"/>
      <c r="DKI26" s="284"/>
      <c r="DKJ26" s="284"/>
      <c r="DKK26" s="284"/>
      <c r="DKL26" s="284"/>
      <c r="DKM26" s="284"/>
      <c r="DKN26" s="284"/>
      <c r="DKO26" s="284"/>
      <c r="DKP26" s="284"/>
      <c r="DKQ26" s="284"/>
      <c r="DKR26" s="284"/>
      <c r="DKS26" s="284"/>
      <c r="DKT26" s="284"/>
      <c r="DKU26" s="284"/>
      <c r="DKV26" s="284"/>
      <c r="DKW26" s="284"/>
      <c r="DKX26" s="284"/>
      <c r="DKY26" s="284"/>
      <c r="DKZ26" s="284"/>
      <c r="DLA26" s="284"/>
      <c r="DLB26" s="284"/>
      <c r="DLC26" s="284"/>
      <c r="DLD26" s="284"/>
      <c r="DLE26" s="284"/>
      <c r="DLF26" s="284"/>
      <c r="DLG26" s="284"/>
      <c r="DLH26" s="284"/>
      <c r="DLI26" s="284"/>
      <c r="DLJ26" s="284"/>
      <c r="DLK26" s="284"/>
      <c r="DLL26" s="284"/>
      <c r="DLM26" s="284"/>
      <c r="DLN26" s="284"/>
      <c r="DLO26" s="284"/>
      <c r="DLP26" s="284"/>
      <c r="DLQ26" s="284"/>
      <c r="DLR26" s="284"/>
      <c r="DLS26" s="284"/>
      <c r="DLT26" s="284"/>
      <c r="DLU26" s="284"/>
      <c r="DLV26" s="284"/>
      <c r="DLW26" s="284"/>
      <c r="DLX26" s="284"/>
      <c r="DLY26" s="284"/>
      <c r="DLZ26" s="284"/>
      <c r="DMA26" s="284"/>
      <c r="DMB26" s="284"/>
      <c r="DMC26" s="284"/>
      <c r="DMD26" s="284"/>
      <c r="DME26" s="284"/>
      <c r="DMF26" s="284"/>
      <c r="DMG26" s="284"/>
      <c r="DMH26" s="284"/>
      <c r="DMI26" s="284"/>
      <c r="DMJ26" s="284"/>
      <c r="DMK26" s="284"/>
      <c r="DML26" s="284"/>
      <c r="DMM26" s="284"/>
      <c r="DMN26" s="284"/>
      <c r="DMO26" s="284"/>
      <c r="DMP26" s="284"/>
      <c r="DMQ26" s="284"/>
      <c r="DMR26" s="284"/>
      <c r="DMS26" s="284"/>
      <c r="DMT26" s="284"/>
      <c r="DMU26" s="284"/>
      <c r="DMV26" s="284"/>
      <c r="DMW26" s="284"/>
      <c r="DMX26" s="284"/>
      <c r="DMY26" s="284"/>
      <c r="DMZ26" s="284"/>
      <c r="DNA26" s="284"/>
      <c r="DNB26" s="284"/>
      <c r="DNC26" s="284"/>
      <c r="DND26" s="284"/>
      <c r="DNE26" s="284"/>
      <c r="DNF26" s="284"/>
      <c r="DNG26" s="284"/>
      <c r="DNH26" s="284"/>
      <c r="DNI26" s="284"/>
      <c r="DNJ26" s="284"/>
      <c r="DNK26" s="284"/>
      <c r="DNL26" s="284"/>
      <c r="DNM26" s="284"/>
      <c r="DNN26" s="284"/>
      <c r="DNO26" s="284"/>
      <c r="DNP26" s="284"/>
      <c r="DNQ26" s="284"/>
      <c r="DNR26" s="284"/>
      <c r="DNS26" s="284"/>
      <c r="DNT26" s="284"/>
      <c r="DNU26" s="284"/>
      <c r="DNV26" s="284"/>
      <c r="DNW26" s="284"/>
      <c r="DNX26" s="284"/>
      <c r="DNY26" s="284"/>
      <c r="DNZ26" s="284"/>
      <c r="DOA26" s="284"/>
      <c r="DOB26" s="284"/>
      <c r="DOC26" s="284"/>
      <c r="DOD26" s="284"/>
      <c r="DOE26" s="284"/>
      <c r="DOF26" s="284"/>
      <c r="DOG26" s="284"/>
      <c r="DOH26" s="284"/>
      <c r="DOI26" s="284"/>
      <c r="DOJ26" s="284"/>
      <c r="DOK26" s="284"/>
      <c r="DOL26" s="284"/>
      <c r="DOM26" s="284"/>
      <c r="DON26" s="284"/>
      <c r="DOO26" s="284"/>
      <c r="DOP26" s="284"/>
      <c r="DOQ26" s="284"/>
      <c r="DOR26" s="284"/>
      <c r="DOS26" s="284"/>
      <c r="DOT26" s="284"/>
      <c r="DOU26" s="284"/>
      <c r="DOV26" s="284"/>
      <c r="DOW26" s="284"/>
      <c r="DOX26" s="284"/>
      <c r="DOY26" s="284"/>
      <c r="DOZ26" s="284"/>
      <c r="DPA26" s="284"/>
      <c r="DPB26" s="284"/>
      <c r="DPC26" s="284"/>
      <c r="DPD26" s="284"/>
      <c r="DPE26" s="284"/>
      <c r="DPF26" s="284"/>
      <c r="DPG26" s="284"/>
      <c r="DPH26" s="284"/>
      <c r="DPI26" s="284"/>
      <c r="DPJ26" s="284"/>
      <c r="DPK26" s="284"/>
      <c r="DPL26" s="284"/>
      <c r="DPM26" s="284"/>
      <c r="DPN26" s="284"/>
      <c r="DPO26" s="284"/>
      <c r="DPP26" s="284"/>
      <c r="DPQ26" s="284"/>
      <c r="DPR26" s="284"/>
      <c r="DPS26" s="284"/>
      <c r="DPT26" s="284"/>
      <c r="DPU26" s="284"/>
      <c r="DPV26" s="284"/>
      <c r="DPW26" s="284"/>
      <c r="DPX26" s="284"/>
      <c r="DPY26" s="284"/>
      <c r="DPZ26" s="284"/>
      <c r="DQA26" s="284"/>
      <c r="DQB26" s="284"/>
      <c r="DQC26" s="284"/>
      <c r="DQD26" s="284"/>
      <c r="DQE26" s="284"/>
      <c r="DQF26" s="284"/>
      <c r="DQG26" s="284"/>
      <c r="DQH26" s="284"/>
      <c r="DQI26" s="284"/>
      <c r="DQJ26" s="284"/>
      <c r="DQK26" s="284"/>
      <c r="DQL26" s="284"/>
      <c r="DQM26" s="284"/>
      <c r="DQN26" s="284"/>
      <c r="DQO26" s="284"/>
      <c r="DQP26" s="284"/>
      <c r="DQQ26" s="284"/>
      <c r="DQR26" s="284"/>
      <c r="DQS26" s="284"/>
      <c r="DQT26" s="284"/>
      <c r="DQU26" s="284"/>
      <c r="DQV26" s="284"/>
      <c r="DQW26" s="284"/>
      <c r="DQX26" s="284"/>
      <c r="DQY26" s="284"/>
      <c r="DQZ26" s="284"/>
      <c r="DRA26" s="284"/>
      <c r="DRB26" s="284"/>
      <c r="DRC26" s="284"/>
      <c r="DRD26" s="284"/>
      <c r="DRE26" s="284"/>
      <c r="DRF26" s="284"/>
      <c r="DRG26" s="284"/>
      <c r="DRH26" s="284"/>
      <c r="DRI26" s="284"/>
      <c r="DRJ26" s="284"/>
      <c r="DRK26" s="284"/>
      <c r="DRL26" s="284"/>
      <c r="DRM26" s="284"/>
      <c r="DRN26" s="284"/>
      <c r="DRO26" s="284"/>
      <c r="DRP26" s="284"/>
      <c r="DRQ26" s="284"/>
      <c r="DRR26" s="284"/>
      <c r="DRS26" s="284"/>
      <c r="DRT26" s="284"/>
      <c r="DRU26" s="284"/>
      <c r="DRV26" s="284"/>
      <c r="DRW26" s="284"/>
      <c r="DRX26" s="284"/>
      <c r="DRY26" s="284"/>
      <c r="DRZ26" s="284"/>
      <c r="DSA26" s="284"/>
      <c r="DSB26" s="284"/>
      <c r="DSC26" s="284"/>
      <c r="DSD26" s="284"/>
      <c r="DSE26" s="284"/>
      <c r="DSF26" s="284"/>
      <c r="DSG26" s="284"/>
      <c r="DSH26" s="284"/>
      <c r="DSI26" s="284"/>
      <c r="DSJ26" s="284"/>
      <c r="DSK26" s="284"/>
      <c r="DSL26" s="284"/>
      <c r="DSM26" s="284"/>
      <c r="DSN26" s="284"/>
      <c r="DSO26" s="284"/>
      <c r="DSP26" s="284"/>
      <c r="DSQ26" s="284"/>
      <c r="DSR26" s="284"/>
      <c r="DSS26" s="284"/>
      <c r="DST26" s="284"/>
      <c r="DSU26" s="284"/>
      <c r="DSV26" s="284"/>
      <c r="DSW26" s="284"/>
      <c r="DSX26" s="284"/>
      <c r="DSY26" s="284"/>
      <c r="DSZ26" s="284"/>
      <c r="DTA26" s="284"/>
      <c r="DTB26" s="284"/>
      <c r="DTC26" s="284"/>
      <c r="DTD26" s="284"/>
      <c r="DTE26" s="284"/>
      <c r="DTF26" s="284"/>
      <c r="DTG26" s="284"/>
      <c r="DTH26" s="284"/>
      <c r="DTI26" s="284"/>
      <c r="DTJ26" s="284"/>
      <c r="DTK26" s="284"/>
      <c r="DTL26" s="284"/>
      <c r="DTM26" s="284"/>
      <c r="DTN26" s="284"/>
      <c r="DTO26" s="284"/>
      <c r="DTP26" s="284"/>
      <c r="DTQ26" s="284"/>
      <c r="DTR26" s="284"/>
      <c r="DTS26" s="284"/>
      <c r="DTT26" s="284"/>
      <c r="DTU26" s="284"/>
      <c r="DTV26" s="284"/>
      <c r="DTW26" s="284"/>
      <c r="DTX26" s="284"/>
      <c r="DTY26" s="284"/>
      <c r="DTZ26" s="284"/>
      <c r="DUA26" s="284"/>
      <c r="DUB26" s="284"/>
      <c r="DUC26" s="284"/>
      <c r="DUD26" s="284"/>
      <c r="DUE26" s="284"/>
      <c r="DUF26" s="284"/>
      <c r="DUG26" s="284"/>
      <c r="DUH26" s="284"/>
      <c r="DUI26" s="284"/>
      <c r="DUJ26" s="284"/>
      <c r="DUK26" s="284"/>
      <c r="DUL26" s="284"/>
      <c r="DUM26" s="284"/>
      <c r="DUN26" s="284"/>
      <c r="DUO26" s="284"/>
      <c r="DUP26" s="284"/>
      <c r="DUQ26" s="284"/>
      <c r="DUR26" s="284"/>
      <c r="DUS26" s="284"/>
      <c r="DUT26" s="284"/>
      <c r="DUU26" s="284"/>
      <c r="DUV26" s="284"/>
      <c r="DUW26" s="284"/>
      <c r="DUX26" s="284"/>
      <c r="DUY26" s="284"/>
      <c r="DUZ26" s="284"/>
      <c r="DVA26" s="284"/>
      <c r="DVB26" s="284"/>
      <c r="DVC26" s="284"/>
      <c r="DVD26" s="284"/>
      <c r="DVE26" s="284"/>
      <c r="DVF26" s="284"/>
      <c r="DVG26" s="284"/>
      <c r="DVH26" s="284"/>
      <c r="DVI26" s="284"/>
      <c r="DVJ26" s="284"/>
      <c r="DVK26" s="284"/>
      <c r="DVL26" s="284"/>
      <c r="DVM26" s="284"/>
      <c r="DVN26" s="284"/>
      <c r="DVO26" s="284"/>
      <c r="DVP26" s="284"/>
      <c r="DVQ26" s="284"/>
      <c r="DVR26" s="284"/>
      <c r="DVS26" s="284"/>
      <c r="DVT26" s="284"/>
      <c r="DVU26" s="284"/>
      <c r="DVV26" s="284"/>
      <c r="DVW26" s="284"/>
      <c r="DVX26" s="284"/>
      <c r="DVY26" s="284"/>
      <c r="DVZ26" s="284"/>
      <c r="DWA26" s="284"/>
      <c r="DWB26" s="284"/>
      <c r="DWC26" s="284"/>
      <c r="DWD26" s="284"/>
      <c r="DWE26" s="284"/>
      <c r="DWF26" s="284"/>
      <c r="DWG26" s="284"/>
      <c r="DWH26" s="284"/>
      <c r="DWI26" s="284"/>
      <c r="DWJ26" s="284"/>
      <c r="DWK26" s="284"/>
      <c r="DWL26" s="284"/>
      <c r="DWM26" s="284"/>
      <c r="DWN26" s="284"/>
      <c r="DWO26" s="284"/>
      <c r="DWP26" s="284"/>
      <c r="DWQ26" s="284"/>
      <c r="DWR26" s="284"/>
      <c r="DWS26" s="284"/>
      <c r="DWT26" s="284"/>
      <c r="DWU26" s="284"/>
      <c r="DWV26" s="284"/>
      <c r="DWW26" s="284"/>
      <c r="DWX26" s="284"/>
      <c r="DWY26" s="284"/>
      <c r="DWZ26" s="284"/>
      <c r="DXA26" s="284"/>
      <c r="DXB26" s="284"/>
      <c r="DXC26" s="284"/>
      <c r="DXD26" s="284"/>
      <c r="DXE26" s="284"/>
      <c r="DXF26" s="284"/>
      <c r="DXG26" s="284"/>
      <c r="DXH26" s="284"/>
      <c r="DXI26" s="284"/>
      <c r="DXJ26" s="284"/>
      <c r="DXK26" s="284"/>
      <c r="DXL26" s="284"/>
      <c r="DXM26" s="284"/>
      <c r="DXN26" s="284"/>
      <c r="DXO26" s="284"/>
      <c r="DXP26" s="284"/>
      <c r="DXQ26" s="284"/>
      <c r="DXR26" s="284"/>
      <c r="DXS26" s="284"/>
      <c r="DXT26" s="284"/>
      <c r="DXU26" s="284"/>
      <c r="DXV26" s="284"/>
      <c r="DXW26" s="284"/>
      <c r="DXX26" s="284"/>
      <c r="DXY26" s="284"/>
      <c r="DXZ26" s="284"/>
      <c r="DYA26" s="284"/>
      <c r="DYB26" s="284"/>
      <c r="DYC26" s="284"/>
      <c r="DYD26" s="284"/>
      <c r="DYE26" s="284"/>
      <c r="DYF26" s="284"/>
      <c r="DYG26" s="284"/>
      <c r="DYH26" s="284"/>
      <c r="DYI26" s="284"/>
      <c r="DYJ26" s="284"/>
      <c r="DYK26" s="284"/>
      <c r="DYL26" s="284"/>
      <c r="DYM26" s="284"/>
      <c r="DYN26" s="284"/>
      <c r="DYO26" s="284"/>
      <c r="DYP26" s="284"/>
      <c r="DYQ26" s="284"/>
      <c r="DYR26" s="284"/>
      <c r="DYS26" s="284"/>
      <c r="DYT26" s="284"/>
      <c r="DYU26" s="284"/>
      <c r="DYV26" s="284"/>
      <c r="DYW26" s="284"/>
      <c r="DYX26" s="284"/>
      <c r="DYY26" s="284"/>
      <c r="DYZ26" s="284"/>
      <c r="DZA26" s="284"/>
      <c r="DZB26" s="284"/>
      <c r="DZC26" s="284"/>
      <c r="DZD26" s="284"/>
      <c r="DZE26" s="284"/>
      <c r="DZF26" s="284"/>
      <c r="DZG26" s="284"/>
      <c r="DZH26" s="284"/>
      <c r="DZI26" s="284"/>
      <c r="DZJ26" s="284"/>
      <c r="DZK26" s="284"/>
      <c r="DZL26" s="284"/>
      <c r="DZM26" s="284"/>
      <c r="DZN26" s="284"/>
      <c r="DZO26" s="284"/>
      <c r="DZP26" s="284"/>
      <c r="DZQ26" s="284"/>
      <c r="DZR26" s="284"/>
      <c r="DZS26" s="284"/>
      <c r="DZT26" s="284"/>
      <c r="DZU26" s="284"/>
      <c r="DZV26" s="284"/>
      <c r="DZW26" s="284"/>
      <c r="DZX26" s="284"/>
      <c r="DZY26" s="284"/>
      <c r="DZZ26" s="284"/>
      <c r="EAA26" s="284"/>
      <c r="EAB26" s="284"/>
      <c r="EAC26" s="284"/>
      <c r="EAD26" s="284"/>
      <c r="EAE26" s="284"/>
      <c r="EAF26" s="284"/>
      <c r="EAG26" s="284"/>
      <c r="EAH26" s="284"/>
      <c r="EAI26" s="284"/>
      <c r="EAJ26" s="284"/>
      <c r="EAK26" s="284"/>
      <c r="EAL26" s="284"/>
      <c r="EAM26" s="284"/>
      <c r="EAN26" s="284"/>
      <c r="EAO26" s="284"/>
      <c r="EAP26" s="284"/>
      <c r="EAQ26" s="284"/>
      <c r="EAR26" s="284"/>
      <c r="EAS26" s="284"/>
      <c r="EAT26" s="284"/>
      <c r="EAU26" s="284"/>
      <c r="EAV26" s="284"/>
      <c r="EAW26" s="284"/>
      <c r="EAX26" s="284"/>
      <c r="EAY26" s="284"/>
      <c r="EAZ26" s="284"/>
      <c r="EBA26" s="284"/>
      <c r="EBB26" s="284"/>
      <c r="EBC26" s="284"/>
      <c r="EBD26" s="284"/>
      <c r="EBE26" s="284"/>
      <c r="EBF26" s="284"/>
      <c r="EBG26" s="284"/>
      <c r="EBH26" s="284"/>
      <c r="EBI26" s="284"/>
      <c r="EBJ26" s="284"/>
      <c r="EBK26" s="284"/>
      <c r="EBL26" s="284"/>
      <c r="EBM26" s="284"/>
      <c r="EBN26" s="284"/>
      <c r="EBO26" s="284"/>
      <c r="EBP26" s="284"/>
      <c r="EBQ26" s="284"/>
      <c r="EBR26" s="284"/>
      <c r="EBS26" s="284"/>
      <c r="EBT26" s="284"/>
      <c r="EBU26" s="284"/>
      <c r="EBV26" s="284"/>
      <c r="EBW26" s="284"/>
      <c r="EBX26" s="284"/>
      <c r="EBY26" s="284"/>
      <c r="EBZ26" s="284"/>
      <c r="ECA26" s="284"/>
      <c r="ECB26" s="284"/>
      <c r="ECC26" s="284"/>
      <c r="ECD26" s="284"/>
      <c r="ECE26" s="284"/>
      <c r="ECF26" s="284"/>
      <c r="ECG26" s="284"/>
      <c r="ECH26" s="284"/>
      <c r="ECI26" s="284"/>
      <c r="ECJ26" s="284"/>
      <c r="ECK26" s="284"/>
      <c r="ECL26" s="284"/>
      <c r="ECM26" s="284"/>
      <c r="ECN26" s="284"/>
      <c r="ECO26" s="284"/>
      <c r="ECP26" s="284"/>
      <c r="ECQ26" s="284"/>
      <c r="ECR26" s="284"/>
      <c r="ECS26" s="284"/>
      <c r="ECT26" s="284"/>
      <c r="ECU26" s="284"/>
      <c r="ECV26" s="284"/>
      <c r="ECW26" s="284"/>
      <c r="ECX26" s="284"/>
      <c r="ECY26" s="284"/>
      <c r="ECZ26" s="284"/>
      <c r="EDA26" s="284"/>
      <c r="EDB26" s="284"/>
      <c r="EDC26" s="284"/>
      <c r="EDD26" s="284"/>
      <c r="EDE26" s="284"/>
      <c r="EDF26" s="284"/>
      <c r="EDG26" s="284"/>
      <c r="EDH26" s="284"/>
      <c r="EDI26" s="284"/>
      <c r="EDJ26" s="284"/>
      <c r="EDK26" s="284"/>
      <c r="EDL26" s="284"/>
      <c r="EDM26" s="284"/>
      <c r="EDN26" s="284"/>
      <c r="EDO26" s="284"/>
      <c r="EDP26" s="284"/>
      <c r="EDQ26" s="284"/>
      <c r="EDR26" s="284"/>
      <c r="EDS26" s="284"/>
      <c r="EDT26" s="284"/>
      <c r="EDU26" s="284"/>
      <c r="EDV26" s="284"/>
      <c r="EDW26" s="284"/>
      <c r="EDX26" s="284"/>
      <c r="EDY26" s="284"/>
      <c r="EDZ26" s="284"/>
      <c r="EEA26" s="284"/>
      <c r="EEB26" s="284"/>
      <c r="EEC26" s="284"/>
      <c r="EED26" s="284"/>
      <c r="EEE26" s="284"/>
      <c r="EEF26" s="284"/>
      <c r="EEG26" s="284"/>
      <c r="EEH26" s="284"/>
      <c r="EEI26" s="284"/>
      <c r="EEJ26" s="284"/>
      <c r="EEK26" s="284"/>
      <c r="EEL26" s="284"/>
      <c r="EEM26" s="284"/>
      <c r="EEN26" s="284"/>
      <c r="EEO26" s="284"/>
      <c r="EEP26" s="284"/>
      <c r="EEQ26" s="284"/>
      <c r="EER26" s="284"/>
      <c r="EES26" s="284"/>
      <c r="EET26" s="284"/>
      <c r="EEU26" s="284"/>
      <c r="EEV26" s="284"/>
      <c r="EEW26" s="284"/>
      <c r="EEX26" s="284"/>
      <c r="EEY26" s="284"/>
      <c r="EEZ26" s="284"/>
      <c r="EFA26" s="284"/>
      <c r="EFB26" s="284"/>
      <c r="EFC26" s="284"/>
      <c r="EFD26" s="284"/>
      <c r="EFE26" s="284"/>
      <c r="EFF26" s="284"/>
      <c r="EFG26" s="284"/>
      <c r="EFH26" s="284"/>
      <c r="EFI26" s="284"/>
      <c r="EFJ26" s="284"/>
      <c r="EFK26" s="284"/>
      <c r="EFL26" s="284"/>
      <c r="EFM26" s="284"/>
      <c r="EFN26" s="284"/>
      <c r="EFO26" s="284"/>
      <c r="EFP26" s="284"/>
      <c r="EFQ26" s="284"/>
      <c r="EFR26" s="284"/>
      <c r="EFS26" s="284"/>
      <c r="EFT26" s="284"/>
      <c r="EFU26" s="284"/>
      <c r="EFV26" s="284"/>
      <c r="EFW26" s="284"/>
      <c r="EFX26" s="284"/>
      <c r="EFY26" s="284"/>
      <c r="EFZ26" s="284"/>
      <c r="EGA26" s="284"/>
      <c r="EGB26" s="284"/>
      <c r="EGC26" s="284"/>
      <c r="EGD26" s="284"/>
      <c r="EGE26" s="284"/>
      <c r="EGF26" s="284"/>
      <c r="EGG26" s="284"/>
      <c r="EGH26" s="284"/>
      <c r="EGI26" s="284"/>
      <c r="EGJ26" s="284"/>
      <c r="EGK26" s="284"/>
      <c r="EGL26" s="284"/>
      <c r="EGM26" s="284"/>
      <c r="EGN26" s="284"/>
      <c r="EGO26" s="284"/>
      <c r="EGP26" s="284"/>
      <c r="EGQ26" s="284"/>
      <c r="EGR26" s="284"/>
      <c r="EGS26" s="284"/>
      <c r="EGT26" s="284"/>
      <c r="EGU26" s="284"/>
      <c r="EGV26" s="284"/>
      <c r="EGW26" s="284"/>
      <c r="EGX26" s="284"/>
      <c r="EGY26" s="284"/>
      <c r="EGZ26" s="284"/>
      <c r="EHA26" s="284"/>
      <c r="EHB26" s="284"/>
      <c r="EHC26" s="284"/>
      <c r="EHD26" s="284"/>
      <c r="EHE26" s="284"/>
      <c r="EHF26" s="284"/>
      <c r="EHG26" s="284"/>
      <c r="EHH26" s="284"/>
      <c r="EHI26" s="284"/>
      <c r="EHJ26" s="284"/>
      <c r="EHK26" s="284"/>
      <c r="EHL26" s="284"/>
      <c r="EHM26" s="284"/>
      <c r="EHN26" s="284"/>
      <c r="EHO26" s="284"/>
      <c r="EHP26" s="284"/>
      <c r="EHQ26" s="284"/>
      <c r="EHR26" s="284"/>
      <c r="EHS26" s="284"/>
      <c r="EHT26" s="284"/>
      <c r="EHU26" s="284"/>
      <c r="EHV26" s="284"/>
      <c r="EHW26" s="284"/>
      <c r="EHX26" s="284"/>
      <c r="EHY26" s="284"/>
      <c r="EHZ26" s="284"/>
      <c r="EIA26" s="284"/>
      <c r="EIB26" s="284"/>
      <c r="EIC26" s="284"/>
      <c r="EID26" s="284"/>
      <c r="EIE26" s="284"/>
      <c r="EIF26" s="284"/>
      <c r="EIG26" s="284"/>
      <c r="EIH26" s="284"/>
      <c r="EII26" s="284"/>
      <c r="EIJ26" s="284"/>
      <c r="EIK26" s="284"/>
      <c r="EIL26" s="284"/>
      <c r="EIM26" s="284"/>
      <c r="EIN26" s="284"/>
      <c r="EIO26" s="284"/>
      <c r="EIP26" s="284"/>
      <c r="EIQ26" s="284"/>
      <c r="EIR26" s="284"/>
      <c r="EIS26" s="284"/>
      <c r="EIT26" s="284"/>
      <c r="EIU26" s="284"/>
      <c r="EIV26" s="284"/>
      <c r="EIW26" s="284"/>
      <c r="EIX26" s="284"/>
      <c r="EIY26" s="284"/>
      <c r="EIZ26" s="284"/>
      <c r="EJA26" s="284"/>
      <c r="EJB26" s="284"/>
      <c r="EJC26" s="284"/>
      <c r="EJD26" s="284"/>
      <c r="EJE26" s="284"/>
      <c r="EJF26" s="284"/>
      <c r="EJG26" s="284"/>
      <c r="EJH26" s="284"/>
      <c r="EJI26" s="284"/>
      <c r="EJJ26" s="284"/>
      <c r="EJK26" s="284"/>
      <c r="EJL26" s="284"/>
      <c r="EJM26" s="284"/>
      <c r="EJN26" s="284"/>
      <c r="EJO26" s="284"/>
      <c r="EJP26" s="284"/>
      <c r="EJQ26" s="284"/>
      <c r="EJR26" s="284"/>
      <c r="EJS26" s="284"/>
      <c r="EJT26" s="284"/>
      <c r="EJU26" s="284"/>
      <c r="EJV26" s="284"/>
      <c r="EJW26" s="284"/>
      <c r="EJX26" s="284"/>
      <c r="EJY26" s="284"/>
      <c r="EJZ26" s="284"/>
      <c r="EKA26" s="284"/>
      <c r="EKB26" s="284"/>
      <c r="EKC26" s="284"/>
      <c r="EKD26" s="284"/>
      <c r="EKE26" s="284"/>
      <c r="EKF26" s="284"/>
      <c r="EKG26" s="284"/>
      <c r="EKH26" s="284"/>
      <c r="EKI26" s="284"/>
      <c r="EKJ26" s="284"/>
      <c r="EKK26" s="284"/>
      <c r="EKL26" s="284"/>
      <c r="EKM26" s="284"/>
      <c r="EKN26" s="284"/>
      <c r="EKO26" s="284"/>
      <c r="EKP26" s="284"/>
      <c r="EKQ26" s="284"/>
      <c r="EKR26" s="284"/>
      <c r="EKS26" s="284"/>
      <c r="EKT26" s="284"/>
      <c r="EKU26" s="284"/>
      <c r="EKV26" s="284"/>
      <c r="EKW26" s="284"/>
      <c r="EKX26" s="284"/>
      <c r="EKY26" s="284"/>
      <c r="EKZ26" s="284"/>
      <c r="ELA26" s="284"/>
      <c r="ELB26" s="284"/>
      <c r="ELC26" s="284"/>
      <c r="ELD26" s="284"/>
      <c r="ELE26" s="284"/>
      <c r="ELF26" s="284"/>
      <c r="ELG26" s="284"/>
      <c r="ELH26" s="284"/>
      <c r="ELI26" s="284"/>
      <c r="ELJ26" s="284"/>
      <c r="ELK26" s="284"/>
      <c r="ELL26" s="284"/>
      <c r="ELM26" s="284"/>
      <c r="ELN26" s="284"/>
      <c r="ELO26" s="284"/>
      <c r="ELP26" s="284"/>
      <c r="ELQ26" s="284"/>
      <c r="ELR26" s="284"/>
      <c r="ELS26" s="284"/>
      <c r="ELT26" s="284"/>
      <c r="ELU26" s="284"/>
      <c r="ELV26" s="284"/>
      <c r="ELW26" s="284"/>
      <c r="ELX26" s="284"/>
      <c r="ELY26" s="284"/>
      <c r="ELZ26" s="284"/>
      <c r="EMA26" s="284"/>
      <c r="EMB26" s="284"/>
      <c r="EMC26" s="284"/>
      <c r="EMD26" s="284"/>
      <c r="EME26" s="284"/>
      <c r="EMF26" s="284"/>
      <c r="EMG26" s="284"/>
      <c r="EMH26" s="284"/>
      <c r="EMI26" s="284"/>
      <c r="EMJ26" s="284"/>
      <c r="EMK26" s="284"/>
      <c r="EML26" s="284"/>
      <c r="EMM26" s="284"/>
      <c r="EMN26" s="284"/>
      <c r="EMO26" s="284"/>
      <c r="EMP26" s="284"/>
      <c r="EMQ26" s="284"/>
      <c r="EMR26" s="284"/>
      <c r="EMS26" s="284"/>
      <c r="EMT26" s="284"/>
      <c r="EMU26" s="284"/>
      <c r="EMV26" s="284"/>
      <c r="EMW26" s="284"/>
      <c r="EMX26" s="284"/>
      <c r="EMY26" s="284"/>
      <c r="EMZ26" s="284"/>
      <c r="ENA26" s="284"/>
      <c r="ENB26" s="284"/>
      <c r="ENC26" s="284"/>
      <c r="END26" s="284"/>
      <c r="ENE26" s="284"/>
      <c r="ENF26" s="284"/>
      <c r="ENG26" s="284"/>
      <c r="ENH26" s="284"/>
      <c r="ENI26" s="284"/>
      <c r="ENJ26" s="284"/>
      <c r="ENK26" s="284"/>
      <c r="ENL26" s="284"/>
      <c r="ENM26" s="284"/>
      <c r="ENN26" s="284"/>
      <c r="ENO26" s="284"/>
      <c r="ENP26" s="284"/>
      <c r="ENQ26" s="284"/>
      <c r="ENR26" s="284"/>
      <c r="ENS26" s="284"/>
      <c r="ENT26" s="284"/>
      <c r="ENU26" s="284"/>
      <c r="ENV26" s="284"/>
      <c r="ENW26" s="284"/>
      <c r="ENX26" s="284"/>
      <c r="ENY26" s="284"/>
      <c r="ENZ26" s="284"/>
      <c r="EOA26" s="284"/>
      <c r="EOB26" s="284"/>
      <c r="EOC26" s="284"/>
      <c r="EOD26" s="284"/>
      <c r="EOE26" s="284"/>
      <c r="EOF26" s="284"/>
      <c r="EOG26" s="284"/>
      <c r="EOH26" s="284"/>
      <c r="EOI26" s="284"/>
      <c r="EOJ26" s="284"/>
      <c r="EOK26" s="284"/>
      <c r="EOL26" s="284"/>
      <c r="EOM26" s="284"/>
      <c r="EON26" s="284"/>
      <c r="EOO26" s="284"/>
      <c r="EOP26" s="284"/>
      <c r="EOQ26" s="284"/>
      <c r="EOR26" s="284"/>
      <c r="EOS26" s="284"/>
      <c r="EOT26" s="284"/>
      <c r="EOU26" s="284"/>
      <c r="EOV26" s="284"/>
      <c r="EOW26" s="284"/>
      <c r="EOX26" s="284"/>
      <c r="EOY26" s="284"/>
      <c r="EOZ26" s="284"/>
      <c r="EPA26" s="284"/>
      <c r="EPB26" s="284"/>
      <c r="EPC26" s="284"/>
      <c r="EPD26" s="284"/>
      <c r="EPE26" s="284"/>
      <c r="EPF26" s="284"/>
      <c r="EPG26" s="284"/>
      <c r="EPH26" s="284"/>
      <c r="EPI26" s="284"/>
      <c r="EPJ26" s="284"/>
      <c r="EPK26" s="284"/>
      <c r="EPL26" s="284"/>
      <c r="EPM26" s="284"/>
      <c r="EPN26" s="284"/>
      <c r="EPO26" s="284"/>
      <c r="EPP26" s="284"/>
      <c r="EPQ26" s="284"/>
      <c r="EPR26" s="284"/>
      <c r="EPS26" s="284"/>
      <c r="EPT26" s="284"/>
      <c r="EPU26" s="284"/>
      <c r="EPV26" s="284"/>
      <c r="EPW26" s="284"/>
      <c r="EPX26" s="284"/>
      <c r="EPY26" s="284"/>
      <c r="EPZ26" s="284"/>
      <c r="EQA26" s="284"/>
      <c r="EQB26" s="284"/>
      <c r="EQC26" s="284"/>
      <c r="EQD26" s="284"/>
      <c r="EQE26" s="284"/>
      <c r="EQF26" s="284"/>
      <c r="EQG26" s="284"/>
      <c r="EQH26" s="284"/>
      <c r="EQI26" s="284"/>
      <c r="EQJ26" s="284"/>
      <c r="EQK26" s="284"/>
      <c r="EQL26" s="284"/>
      <c r="EQM26" s="284"/>
      <c r="EQN26" s="284"/>
      <c r="EQO26" s="284"/>
      <c r="EQP26" s="284"/>
      <c r="EQQ26" s="284"/>
      <c r="EQR26" s="284"/>
      <c r="EQS26" s="284"/>
      <c r="EQT26" s="284"/>
      <c r="EQU26" s="284"/>
      <c r="EQV26" s="284"/>
      <c r="EQW26" s="284"/>
      <c r="EQX26" s="284"/>
      <c r="EQY26" s="284"/>
      <c r="EQZ26" s="284"/>
      <c r="ERA26" s="284"/>
      <c r="ERB26" s="284"/>
      <c r="ERC26" s="284"/>
      <c r="ERD26" s="284"/>
      <c r="ERE26" s="284"/>
      <c r="ERF26" s="284"/>
      <c r="ERG26" s="284"/>
      <c r="ERH26" s="284"/>
      <c r="ERI26" s="284"/>
      <c r="ERJ26" s="284"/>
      <c r="ERK26" s="284"/>
      <c r="ERL26" s="284"/>
      <c r="ERM26" s="284"/>
      <c r="ERN26" s="284"/>
      <c r="ERO26" s="284"/>
      <c r="ERP26" s="284"/>
      <c r="ERQ26" s="284"/>
      <c r="ERR26" s="284"/>
      <c r="ERS26" s="284"/>
      <c r="ERT26" s="284"/>
      <c r="ERU26" s="284"/>
      <c r="ERV26" s="284"/>
      <c r="ERW26" s="284"/>
      <c r="ERX26" s="284"/>
      <c r="ERY26" s="284"/>
      <c r="ERZ26" s="284"/>
      <c r="ESA26" s="284"/>
      <c r="ESB26" s="284"/>
      <c r="ESC26" s="284"/>
      <c r="ESD26" s="284"/>
      <c r="ESE26" s="284"/>
      <c r="ESF26" s="284"/>
      <c r="ESG26" s="284"/>
      <c r="ESH26" s="284"/>
      <c r="ESI26" s="284"/>
      <c r="ESJ26" s="284"/>
      <c r="ESK26" s="284"/>
      <c r="ESL26" s="284"/>
      <c r="ESM26" s="284"/>
      <c r="ESN26" s="284"/>
      <c r="ESO26" s="284"/>
      <c r="ESP26" s="284"/>
      <c r="ESQ26" s="284"/>
      <c r="ESR26" s="284"/>
      <c r="ESS26" s="284"/>
      <c r="EST26" s="284"/>
      <c r="ESU26" s="284"/>
      <c r="ESV26" s="284"/>
      <c r="ESW26" s="284"/>
      <c r="ESX26" s="284"/>
      <c r="ESY26" s="284"/>
      <c r="ESZ26" s="284"/>
      <c r="ETA26" s="284"/>
      <c r="ETB26" s="284"/>
      <c r="ETC26" s="284"/>
      <c r="ETD26" s="284"/>
      <c r="ETE26" s="284"/>
      <c r="ETF26" s="284"/>
      <c r="ETG26" s="284"/>
      <c r="ETH26" s="284"/>
      <c r="ETI26" s="284"/>
      <c r="ETJ26" s="284"/>
      <c r="ETK26" s="284"/>
      <c r="ETL26" s="284"/>
      <c r="ETM26" s="284"/>
      <c r="ETN26" s="284"/>
      <c r="ETO26" s="284"/>
      <c r="ETP26" s="284"/>
      <c r="ETQ26" s="284"/>
      <c r="ETR26" s="284"/>
      <c r="ETS26" s="284"/>
      <c r="ETT26" s="284"/>
      <c r="ETU26" s="284"/>
      <c r="ETV26" s="284"/>
      <c r="ETW26" s="284"/>
      <c r="ETX26" s="284"/>
      <c r="ETY26" s="284"/>
      <c r="ETZ26" s="284"/>
      <c r="EUA26" s="284"/>
      <c r="EUB26" s="284"/>
      <c r="EUC26" s="284"/>
      <c r="EUD26" s="284"/>
      <c r="EUE26" s="284"/>
      <c r="EUF26" s="284"/>
      <c r="EUG26" s="284"/>
      <c r="EUH26" s="284"/>
      <c r="EUI26" s="284"/>
      <c r="EUJ26" s="284"/>
      <c r="EUK26" s="284"/>
      <c r="EUL26" s="284"/>
      <c r="EUM26" s="284"/>
      <c r="EUN26" s="284"/>
      <c r="EUO26" s="284"/>
      <c r="EUP26" s="284"/>
      <c r="EUQ26" s="284"/>
      <c r="EUR26" s="284"/>
      <c r="EUS26" s="284"/>
      <c r="EUT26" s="284"/>
      <c r="EUU26" s="284"/>
      <c r="EUV26" s="284"/>
      <c r="EUW26" s="284"/>
      <c r="EUX26" s="284"/>
      <c r="EUY26" s="284"/>
      <c r="EUZ26" s="284"/>
      <c r="EVA26" s="284"/>
      <c r="EVB26" s="284"/>
      <c r="EVC26" s="284"/>
      <c r="EVD26" s="284"/>
      <c r="EVE26" s="284"/>
      <c r="EVF26" s="284"/>
      <c r="EVG26" s="284"/>
      <c r="EVH26" s="284"/>
      <c r="EVI26" s="284"/>
      <c r="EVJ26" s="284"/>
      <c r="EVK26" s="284"/>
      <c r="EVL26" s="284"/>
      <c r="EVM26" s="284"/>
      <c r="EVN26" s="284"/>
      <c r="EVO26" s="284"/>
      <c r="EVP26" s="284"/>
      <c r="EVQ26" s="284"/>
      <c r="EVR26" s="284"/>
      <c r="EVS26" s="284"/>
      <c r="EVT26" s="284"/>
      <c r="EVU26" s="284"/>
      <c r="EVV26" s="284"/>
      <c r="EVW26" s="284"/>
      <c r="EVX26" s="284"/>
      <c r="EVY26" s="284"/>
      <c r="EVZ26" s="284"/>
      <c r="EWA26" s="284"/>
      <c r="EWB26" s="284"/>
      <c r="EWC26" s="284"/>
      <c r="EWD26" s="284"/>
      <c r="EWE26" s="284"/>
      <c r="EWF26" s="284"/>
      <c r="EWG26" s="284"/>
      <c r="EWH26" s="284"/>
      <c r="EWI26" s="284"/>
      <c r="EWJ26" s="284"/>
      <c r="EWK26" s="284"/>
      <c r="EWL26" s="284"/>
      <c r="EWM26" s="284"/>
      <c r="EWN26" s="284"/>
      <c r="EWO26" s="284"/>
      <c r="EWP26" s="284"/>
      <c r="EWQ26" s="284"/>
      <c r="EWR26" s="284"/>
      <c r="EWS26" s="284"/>
      <c r="EWT26" s="284"/>
      <c r="EWU26" s="284"/>
      <c r="EWV26" s="284"/>
      <c r="EWW26" s="284"/>
      <c r="EWX26" s="284"/>
      <c r="EWY26" s="284"/>
      <c r="EWZ26" s="284"/>
      <c r="EXA26" s="284"/>
      <c r="EXB26" s="284"/>
      <c r="EXC26" s="284"/>
      <c r="EXD26" s="284"/>
      <c r="EXE26" s="284"/>
      <c r="EXF26" s="284"/>
      <c r="EXG26" s="284"/>
      <c r="EXH26" s="284"/>
      <c r="EXI26" s="284"/>
      <c r="EXJ26" s="284"/>
      <c r="EXK26" s="284"/>
      <c r="EXL26" s="284"/>
      <c r="EXM26" s="284"/>
      <c r="EXN26" s="284"/>
      <c r="EXO26" s="284"/>
      <c r="EXP26" s="284"/>
      <c r="EXQ26" s="284"/>
      <c r="EXR26" s="284"/>
      <c r="EXS26" s="284"/>
      <c r="EXT26" s="284"/>
      <c r="EXU26" s="284"/>
      <c r="EXV26" s="284"/>
      <c r="EXW26" s="284"/>
      <c r="EXX26" s="284"/>
      <c r="EXY26" s="284"/>
      <c r="EXZ26" s="284"/>
      <c r="EYA26" s="284"/>
      <c r="EYB26" s="284"/>
      <c r="EYC26" s="284"/>
      <c r="EYD26" s="284"/>
      <c r="EYE26" s="284"/>
      <c r="EYF26" s="284"/>
      <c r="EYG26" s="284"/>
      <c r="EYH26" s="284"/>
      <c r="EYI26" s="284"/>
      <c r="EYJ26" s="284"/>
      <c r="EYK26" s="284"/>
      <c r="EYL26" s="284"/>
      <c r="EYM26" s="284"/>
      <c r="EYN26" s="284"/>
      <c r="EYO26" s="284"/>
      <c r="EYP26" s="284"/>
      <c r="EYQ26" s="284"/>
      <c r="EYR26" s="284"/>
      <c r="EYS26" s="284"/>
      <c r="EYT26" s="284"/>
      <c r="EYU26" s="284"/>
      <c r="EYV26" s="284"/>
      <c r="EYW26" s="284"/>
      <c r="EYX26" s="284"/>
      <c r="EYY26" s="284"/>
      <c r="EYZ26" s="284"/>
      <c r="EZA26" s="284"/>
      <c r="EZB26" s="284"/>
      <c r="EZC26" s="284"/>
      <c r="EZD26" s="284"/>
      <c r="EZE26" s="284"/>
      <c r="EZF26" s="284"/>
      <c r="EZG26" s="284"/>
      <c r="EZH26" s="284"/>
      <c r="EZI26" s="284"/>
      <c r="EZJ26" s="284"/>
      <c r="EZK26" s="284"/>
      <c r="EZL26" s="284"/>
      <c r="EZM26" s="284"/>
      <c r="EZN26" s="284"/>
      <c r="EZO26" s="284"/>
      <c r="EZP26" s="284"/>
      <c r="EZQ26" s="284"/>
      <c r="EZR26" s="284"/>
      <c r="EZS26" s="284"/>
      <c r="EZT26" s="284"/>
      <c r="EZU26" s="284"/>
      <c r="EZV26" s="284"/>
      <c r="EZW26" s="284"/>
      <c r="EZX26" s="284"/>
      <c r="EZY26" s="284"/>
      <c r="EZZ26" s="284"/>
      <c r="FAA26" s="284"/>
      <c r="FAB26" s="284"/>
      <c r="FAC26" s="284"/>
      <c r="FAD26" s="284"/>
      <c r="FAE26" s="284"/>
      <c r="FAF26" s="284"/>
      <c r="FAG26" s="284"/>
      <c r="FAH26" s="284"/>
      <c r="FAI26" s="284"/>
      <c r="FAJ26" s="284"/>
      <c r="FAK26" s="284"/>
      <c r="FAL26" s="284"/>
      <c r="FAM26" s="284"/>
      <c r="FAN26" s="284"/>
      <c r="FAO26" s="284"/>
      <c r="FAP26" s="284"/>
      <c r="FAQ26" s="284"/>
      <c r="FAR26" s="284"/>
      <c r="FAS26" s="284"/>
      <c r="FAT26" s="284"/>
      <c r="FAU26" s="284"/>
      <c r="FAV26" s="284"/>
      <c r="FAW26" s="284"/>
      <c r="FAX26" s="284"/>
      <c r="FAY26" s="284"/>
      <c r="FAZ26" s="284"/>
      <c r="FBA26" s="284"/>
      <c r="FBB26" s="284"/>
      <c r="FBC26" s="284"/>
      <c r="FBD26" s="284"/>
      <c r="FBE26" s="284"/>
      <c r="FBF26" s="284"/>
      <c r="FBG26" s="284"/>
      <c r="FBH26" s="284"/>
      <c r="FBI26" s="284"/>
      <c r="FBJ26" s="284"/>
      <c r="FBK26" s="284"/>
      <c r="FBL26" s="284"/>
      <c r="FBM26" s="284"/>
      <c r="FBN26" s="284"/>
      <c r="FBO26" s="284"/>
      <c r="FBP26" s="284"/>
      <c r="FBQ26" s="284"/>
      <c r="FBR26" s="284"/>
      <c r="FBS26" s="284"/>
      <c r="FBT26" s="284"/>
      <c r="FBU26" s="284"/>
      <c r="FBV26" s="284"/>
      <c r="FBW26" s="284"/>
      <c r="FBX26" s="284"/>
      <c r="FBY26" s="284"/>
      <c r="FBZ26" s="284"/>
      <c r="FCA26" s="284"/>
      <c r="FCB26" s="284"/>
      <c r="FCC26" s="284"/>
      <c r="FCD26" s="284"/>
      <c r="FCE26" s="284"/>
      <c r="FCF26" s="284"/>
      <c r="FCG26" s="284"/>
      <c r="FCH26" s="284"/>
      <c r="FCI26" s="284"/>
      <c r="FCJ26" s="284"/>
      <c r="FCK26" s="284"/>
      <c r="FCL26" s="284"/>
      <c r="FCM26" s="284"/>
      <c r="FCN26" s="284"/>
      <c r="FCO26" s="284"/>
      <c r="FCP26" s="284"/>
      <c r="FCQ26" s="284"/>
      <c r="FCR26" s="284"/>
      <c r="FCS26" s="284"/>
      <c r="FCT26" s="284"/>
      <c r="FCU26" s="284"/>
      <c r="FCV26" s="284"/>
      <c r="FCW26" s="284"/>
      <c r="FCX26" s="284"/>
      <c r="FCY26" s="284"/>
      <c r="FCZ26" s="284"/>
      <c r="FDA26" s="284"/>
      <c r="FDB26" s="284"/>
      <c r="FDC26" s="284"/>
      <c r="FDD26" s="284"/>
      <c r="FDE26" s="284"/>
      <c r="FDF26" s="284"/>
      <c r="FDG26" s="284"/>
      <c r="FDH26" s="284"/>
      <c r="FDI26" s="284"/>
      <c r="FDJ26" s="284"/>
      <c r="FDK26" s="284"/>
      <c r="FDL26" s="284"/>
      <c r="FDM26" s="284"/>
      <c r="FDN26" s="284"/>
      <c r="FDO26" s="284"/>
      <c r="FDP26" s="284"/>
      <c r="FDQ26" s="284"/>
      <c r="FDR26" s="284"/>
      <c r="FDS26" s="284"/>
      <c r="FDT26" s="284"/>
      <c r="FDU26" s="284"/>
      <c r="FDV26" s="284"/>
      <c r="FDW26" s="284"/>
      <c r="FDX26" s="284"/>
      <c r="FDY26" s="284"/>
      <c r="FDZ26" s="284"/>
      <c r="FEA26" s="284"/>
      <c r="FEB26" s="284"/>
      <c r="FEC26" s="284"/>
      <c r="FED26" s="284"/>
      <c r="FEE26" s="284"/>
      <c r="FEF26" s="284"/>
      <c r="FEG26" s="284"/>
      <c r="FEH26" s="284"/>
      <c r="FEI26" s="284"/>
      <c r="FEJ26" s="284"/>
      <c r="FEK26" s="284"/>
      <c r="FEL26" s="284"/>
      <c r="FEM26" s="284"/>
      <c r="FEN26" s="284"/>
      <c r="FEO26" s="284"/>
      <c r="FEP26" s="284"/>
      <c r="FEQ26" s="284"/>
      <c r="FER26" s="284"/>
      <c r="FES26" s="284"/>
      <c r="FET26" s="284"/>
      <c r="FEU26" s="284"/>
      <c r="FEV26" s="284"/>
      <c r="FEW26" s="284"/>
      <c r="FEX26" s="284"/>
      <c r="FEY26" s="284"/>
      <c r="FEZ26" s="284"/>
      <c r="FFA26" s="284"/>
      <c r="FFB26" s="284"/>
      <c r="FFC26" s="284"/>
      <c r="FFD26" s="284"/>
      <c r="FFE26" s="284"/>
      <c r="FFF26" s="284"/>
      <c r="FFG26" s="284"/>
      <c r="FFH26" s="284"/>
      <c r="FFI26" s="284"/>
      <c r="FFJ26" s="284"/>
      <c r="FFK26" s="284"/>
      <c r="FFL26" s="284"/>
      <c r="FFM26" s="284"/>
      <c r="FFN26" s="284"/>
      <c r="FFO26" s="284"/>
      <c r="FFP26" s="284"/>
      <c r="FFQ26" s="284"/>
      <c r="FFR26" s="284"/>
      <c r="FFS26" s="284"/>
      <c r="FFT26" s="284"/>
      <c r="FFU26" s="284"/>
      <c r="FFV26" s="284"/>
      <c r="FFW26" s="284"/>
      <c r="FFX26" s="284"/>
      <c r="FFY26" s="284"/>
      <c r="FFZ26" s="284"/>
      <c r="FGA26" s="284"/>
      <c r="FGB26" s="284"/>
      <c r="FGC26" s="284"/>
      <c r="FGD26" s="284"/>
      <c r="FGE26" s="284"/>
      <c r="FGF26" s="284"/>
      <c r="FGG26" s="284"/>
      <c r="FGH26" s="284"/>
      <c r="FGI26" s="284"/>
      <c r="FGJ26" s="284"/>
      <c r="FGK26" s="284"/>
      <c r="FGL26" s="284"/>
      <c r="FGM26" s="284"/>
      <c r="FGN26" s="284"/>
      <c r="FGO26" s="284"/>
      <c r="FGP26" s="284"/>
      <c r="FGQ26" s="284"/>
      <c r="FGR26" s="284"/>
      <c r="FGS26" s="284"/>
      <c r="FGT26" s="284"/>
      <c r="FGU26" s="284"/>
      <c r="FGV26" s="284"/>
      <c r="FGW26" s="284"/>
      <c r="FGX26" s="284"/>
      <c r="FGY26" s="284"/>
      <c r="FGZ26" s="284"/>
      <c r="FHA26" s="284"/>
      <c r="FHB26" s="284"/>
      <c r="FHC26" s="284"/>
      <c r="FHD26" s="284"/>
      <c r="FHE26" s="284"/>
      <c r="FHF26" s="284"/>
      <c r="FHG26" s="284"/>
      <c r="FHH26" s="284"/>
      <c r="FHI26" s="284"/>
      <c r="FHJ26" s="284"/>
      <c r="FHK26" s="284"/>
      <c r="FHL26" s="284"/>
      <c r="FHM26" s="284"/>
      <c r="FHN26" s="284"/>
      <c r="FHO26" s="284"/>
      <c r="FHP26" s="284"/>
      <c r="FHQ26" s="284"/>
      <c r="FHR26" s="284"/>
      <c r="FHS26" s="284"/>
      <c r="FHT26" s="284"/>
      <c r="FHU26" s="284"/>
      <c r="FHV26" s="284"/>
      <c r="FHW26" s="284"/>
      <c r="FHX26" s="284"/>
      <c r="FHY26" s="284"/>
      <c r="FHZ26" s="284"/>
      <c r="FIA26" s="284"/>
      <c r="FIB26" s="284"/>
      <c r="FIC26" s="284"/>
      <c r="FID26" s="284"/>
      <c r="FIE26" s="284"/>
      <c r="FIF26" s="284"/>
      <c r="FIG26" s="284"/>
      <c r="FIH26" s="284"/>
      <c r="FII26" s="284"/>
      <c r="FIJ26" s="284"/>
      <c r="FIK26" s="284"/>
      <c r="FIL26" s="284"/>
      <c r="FIM26" s="284"/>
      <c r="FIN26" s="284"/>
      <c r="FIO26" s="284"/>
      <c r="FIP26" s="284"/>
      <c r="FIQ26" s="284"/>
      <c r="FIR26" s="284"/>
      <c r="FIS26" s="284"/>
      <c r="FIT26" s="284"/>
      <c r="FIU26" s="284"/>
      <c r="FIV26" s="284"/>
      <c r="FIW26" s="284"/>
      <c r="FIX26" s="284"/>
      <c r="FIY26" s="284"/>
      <c r="FIZ26" s="284"/>
      <c r="FJA26" s="284"/>
      <c r="FJB26" s="284"/>
      <c r="FJC26" s="284"/>
      <c r="FJD26" s="284"/>
      <c r="FJE26" s="284"/>
      <c r="FJF26" s="284"/>
      <c r="FJG26" s="284"/>
      <c r="FJH26" s="284"/>
      <c r="FJI26" s="284"/>
      <c r="FJJ26" s="284"/>
      <c r="FJK26" s="284"/>
      <c r="FJL26" s="284"/>
      <c r="FJM26" s="284"/>
      <c r="FJN26" s="284"/>
      <c r="FJO26" s="284"/>
      <c r="FJP26" s="284"/>
      <c r="FJQ26" s="284"/>
      <c r="FJR26" s="284"/>
      <c r="FJS26" s="284"/>
      <c r="FJT26" s="284"/>
      <c r="FJU26" s="284"/>
      <c r="FJV26" s="284"/>
      <c r="FJW26" s="284"/>
      <c r="FJX26" s="284"/>
      <c r="FJY26" s="284"/>
      <c r="FJZ26" s="284"/>
      <c r="FKA26" s="284"/>
      <c r="FKB26" s="284"/>
      <c r="FKC26" s="284"/>
      <c r="FKD26" s="284"/>
      <c r="FKE26" s="284"/>
      <c r="FKF26" s="284"/>
      <c r="FKG26" s="284"/>
      <c r="FKH26" s="284"/>
      <c r="FKI26" s="284"/>
      <c r="FKJ26" s="284"/>
      <c r="FKK26" s="284"/>
      <c r="FKL26" s="284"/>
      <c r="FKM26" s="284"/>
      <c r="FKN26" s="284"/>
      <c r="FKO26" s="284"/>
      <c r="FKP26" s="284"/>
      <c r="FKQ26" s="284"/>
      <c r="FKR26" s="284"/>
      <c r="FKS26" s="284"/>
      <c r="FKT26" s="284"/>
      <c r="FKU26" s="284"/>
      <c r="FKV26" s="284"/>
      <c r="FKW26" s="284"/>
      <c r="FKX26" s="284"/>
      <c r="FKY26" s="284"/>
      <c r="FKZ26" s="284"/>
      <c r="FLA26" s="284"/>
      <c r="FLB26" s="284"/>
      <c r="FLC26" s="284"/>
      <c r="FLD26" s="284"/>
      <c r="FLE26" s="284"/>
      <c r="FLF26" s="284"/>
      <c r="FLG26" s="284"/>
      <c r="FLH26" s="284"/>
      <c r="FLI26" s="284"/>
      <c r="FLJ26" s="284"/>
      <c r="FLK26" s="284"/>
      <c r="FLL26" s="284"/>
      <c r="FLM26" s="284"/>
      <c r="FLN26" s="284"/>
      <c r="FLO26" s="284"/>
      <c r="FLP26" s="284"/>
      <c r="FLQ26" s="284"/>
      <c r="FLR26" s="284"/>
      <c r="FLS26" s="284"/>
      <c r="FLT26" s="284"/>
      <c r="FLU26" s="284"/>
      <c r="FLV26" s="284"/>
      <c r="FLW26" s="284"/>
      <c r="FLX26" s="284"/>
      <c r="FLY26" s="284"/>
      <c r="FLZ26" s="284"/>
      <c r="FMA26" s="284"/>
      <c r="FMB26" s="284"/>
      <c r="FMC26" s="284"/>
      <c r="FMD26" s="284"/>
      <c r="FME26" s="284"/>
      <c r="FMF26" s="284"/>
      <c r="FMG26" s="284"/>
      <c r="FMH26" s="284"/>
      <c r="FMI26" s="284"/>
      <c r="FMJ26" s="284"/>
      <c r="FMK26" s="284"/>
      <c r="FML26" s="284"/>
      <c r="FMM26" s="284"/>
      <c r="FMN26" s="284"/>
      <c r="FMO26" s="284"/>
      <c r="FMP26" s="284"/>
      <c r="FMQ26" s="284"/>
      <c r="FMR26" s="284"/>
      <c r="FMS26" s="284"/>
      <c r="FMT26" s="284"/>
      <c r="FMU26" s="284"/>
      <c r="FMV26" s="284"/>
      <c r="FMW26" s="284"/>
      <c r="FMX26" s="284"/>
      <c r="FMY26" s="284"/>
      <c r="FMZ26" s="284"/>
      <c r="FNA26" s="284"/>
      <c r="FNB26" s="284"/>
      <c r="FNC26" s="284"/>
      <c r="FND26" s="284"/>
      <c r="FNE26" s="284"/>
      <c r="FNF26" s="284"/>
      <c r="FNG26" s="284"/>
      <c r="FNH26" s="284"/>
      <c r="FNI26" s="284"/>
      <c r="FNJ26" s="284"/>
      <c r="FNK26" s="284"/>
      <c r="FNL26" s="284"/>
      <c r="FNM26" s="284"/>
      <c r="FNN26" s="284"/>
      <c r="FNO26" s="284"/>
      <c r="FNP26" s="284"/>
      <c r="FNQ26" s="284"/>
      <c r="FNR26" s="284"/>
      <c r="FNS26" s="284"/>
      <c r="FNT26" s="284"/>
      <c r="FNU26" s="284"/>
      <c r="FNV26" s="284"/>
      <c r="FNW26" s="284"/>
      <c r="FNX26" s="284"/>
      <c r="FNY26" s="284"/>
      <c r="FNZ26" s="284"/>
      <c r="FOA26" s="284"/>
      <c r="FOB26" s="284"/>
      <c r="FOC26" s="284"/>
      <c r="FOD26" s="284"/>
      <c r="FOE26" s="284"/>
      <c r="FOF26" s="284"/>
      <c r="FOG26" s="284"/>
      <c r="FOH26" s="284"/>
      <c r="FOI26" s="284"/>
      <c r="FOJ26" s="284"/>
      <c r="FOK26" s="284"/>
      <c r="FOL26" s="284"/>
      <c r="FOM26" s="284"/>
      <c r="FON26" s="284"/>
      <c r="FOO26" s="284"/>
      <c r="FOP26" s="284"/>
      <c r="FOQ26" s="284"/>
      <c r="FOR26" s="284"/>
      <c r="FOS26" s="284"/>
      <c r="FOT26" s="284"/>
      <c r="FOU26" s="284"/>
      <c r="FOV26" s="284"/>
      <c r="FOW26" s="284"/>
      <c r="FOX26" s="284"/>
      <c r="FOY26" s="284"/>
      <c r="FOZ26" s="284"/>
      <c r="FPA26" s="284"/>
      <c r="FPB26" s="284"/>
      <c r="FPC26" s="284"/>
      <c r="FPD26" s="284"/>
      <c r="FPE26" s="284"/>
      <c r="FPF26" s="284"/>
      <c r="FPG26" s="284"/>
      <c r="FPH26" s="284"/>
      <c r="FPI26" s="284"/>
      <c r="FPJ26" s="284"/>
      <c r="FPK26" s="284"/>
      <c r="FPL26" s="284"/>
      <c r="FPM26" s="284"/>
      <c r="FPN26" s="284"/>
      <c r="FPO26" s="284"/>
      <c r="FPP26" s="284"/>
      <c r="FPQ26" s="284"/>
      <c r="FPR26" s="284"/>
      <c r="FPS26" s="284"/>
      <c r="FPT26" s="284"/>
      <c r="FPU26" s="284"/>
      <c r="FPV26" s="284"/>
      <c r="FPW26" s="284"/>
      <c r="FPX26" s="284"/>
      <c r="FPY26" s="284"/>
      <c r="FPZ26" s="284"/>
      <c r="FQA26" s="284"/>
      <c r="FQB26" s="284"/>
      <c r="FQC26" s="284"/>
      <c r="FQD26" s="284"/>
      <c r="FQE26" s="284"/>
      <c r="FQF26" s="284"/>
      <c r="FQG26" s="284"/>
      <c r="FQH26" s="284"/>
      <c r="FQI26" s="284"/>
      <c r="FQJ26" s="284"/>
      <c r="FQK26" s="284"/>
      <c r="FQL26" s="284"/>
      <c r="FQM26" s="284"/>
      <c r="FQN26" s="284"/>
      <c r="FQO26" s="284"/>
      <c r="FQP26" s="284"/>
      <c r="FQQ26" s="284"/>
      <c r="FQR26" s="284"/>
      <c r="FQS26" s="284"/>
      <c r="FQT26" s="284"/>
      <c r="FQU26" s="284"/>
      <c r="FQV26" s="284"/>
      <c r="FQW26" s="284"/>
      <c r="FQX26" s="284"/>
      <c r="FQY26" s="284"/>
      <c r="FQZ26" s="284"/>
      <c r="FRA26" s="284"/>
      <c r="FRB26" s="284"/>
      <c r="FRC26" s="284"/>
      <c r="FRD26" s="284"/>
      <c r="FRE26" s="284"/>
      <c r="FRF26" s="284"/>
      <c r="FRG26" s="284"/>
      <c r="FRH26" s="284"/>
      <c r="FRI26" s="284"/>
      <c r="FRJ26" s="284"/>
      <c r="FRK26" s="284"/>
      <c r="FRL26" s="284"/>
      <c r="FRM26" s="284"/>
      <c r="FRN26" s="284"/>
      <c r="FRO26" s="284"/>
      <c r="FRP26" s="284"/>
      <c r="FRQ26" s="284"/>
      <c r="FRR26" s="284"/>
      <c r="FRS26" s="284"/>
      <c r="FRT26" s="284"/>
      <c r="FRU26" s="284"/>
      <c r="FRV26" s="284"/>
      <c r="FRW26" s="284"/>
      <c r="FRX26" s="284"/>
      <c r="FRY26" s="284"/>
      <c r="FRZ26" s="284"/>
      <c r="FSA26" s="284"/>
      <c r="FSB26" s="284"/>
      <c r="FSC26" s="284"/>
      <c r="FSD26" s="284"/>
      <c r="FSE26" s="284"/>
      <c r="FSF26" s="284"/>
      <c r="FSG26" s="284"/>
      <c r="FSH26" s="284"/>
      <c r="FSI26" s="284"/>
      <c r="FSJ26" s="284"/>
      <c r="FSK26" s="284"/>
      <c r="FSL26" s="284"/>
      <c r="FSM26" s="284"/>
      <c r="FSN26" s="284"/>
      <c r="FSO26" s="284"/>
      <c r="FSP26" s="284"/>
      <c r="FSQ26" s="284"/>
      <c r="FSR26" s="284"/>
      <c r="FSS26" s="284"/>
      <c r="FST26" s="284"/>
      <c r="FSU26" s="284"/>
      <c r="FSV26" s="284"/>
      <c r="FSW26" s="284"/>
      <c r="FSX26" s="284"/>
      <c r="FSY26" s="284"/>
      <c r="FSZ26" s="284"/>
      <c r="FTA26" s="284"/>
      <c r="FTB26" s="284"/>
      <c r="FTC26" s="284"/>
      <c r="FTD26" s="284"/>
      <c r="FTE26" s="284"/>
      <c r="FTF26" s="284"/>
      <c r="FTG26" s="284"/>
      <c r="FTH26" s="284"/>
      <c r="FTI26" s="284"/>
      <c r="FTJ26" s="284"/>
      <c r="FTK26" s="284"/>
      <c r="FTL26" s="284"/>
      <c r="FTM26" s="284"/>
      <c r="FTN26" s="284"/>
      <c r="FTO26" s="284"/>
      <c r="FTP26" s="284"/>
      <c r="FTQ26" s="284"/>
      <c r="FTR26" s="284"/>
      <c r="FTS26" s="284"/>
      <c r="FTT26" s="284"/>
      <c r="FTU26" s="284"/>
      <c r="FTV26" s="284"/>
      <c r="FTW26" s="284"/>
      <c r="FTX26" s="284"/>
      <c r="FTY26" s="284"/>
      <c r="FTZ26" s="284"/>
      <c r="FUA26" s="284"/>
      <c r="FUB26" s="284"/>
      <c r="FUC26" s="284"/>
      <c r="FUD26" s="284"/>
      <c r="FUE26" s="284"/>
      <c r="FUF26" s="284"/>
      <c r="FUG26" s="284"/>
      <c r="FUH26" s="284"/>
      <c r="FUI26" s="284"/>
      <c r="FUJ26" s="284"/>
      <c r="FUK26" s="284"/>
      <c r="FUL26" s="284"/>
      <c r="FUM26" s="284"/>
      <c r="FUN26" s="284"/>
      <c r="FUO26" s="284"/>
      <c r="FUP26" s="284"/>
      <c r="FUQ26" s="284"/>
      <c r="FUR26" s="284"/>
      <c r="FUS26" s="284"/>
      <c r="FUT26" s="284"/>
      <c r="FUU26" s="284"/>
      <c r="FUV26" s="284"/>
      <c r="FUW26" s="284"/>
      <c r="FUX26" s="284"/>
      <c r="FUY26" s="284"/>
      <c r="FUZ26" s="284"/>
      <c r="FVA26" s="284"/>
      <c r="FVB26" s="284"/>
      <c r="FVC26" s="284"/>
      <c r="FVD26" s="284"/>
      <c r="FVE26" s="284"/>
      <c r="FVF26" s="284"/>
      <c r="FVG26" s="284"/>
      <c r="FVH26" s="284"/>
      <c r="FVI26" s="284"/>
      <c r="FVJ26" s="284"/>
      <c r="FVK26" s="284"/>
      <c r="FVL26" s="284"/>
      <c r="FVM26" s="284"/>
      <c r="FVN26" s="284"/>
      <c r="FVO26" s="284"/>
      <c r="FVP26" s="284"/>
      <c r="FVQ26" s="284"/>
      <c r="FVR26" s="284"/>
      <c r="FVS26" s="284"/>
      <c r="FVT26" s="284"/>
      <c r="FVU26" s="284"/>
      <c r="FVV26" s="284"/>
      <c r="FVW26" s="284"/>
      <c r="FVX26" s="284"/>
      <c r="FVY26" s="284"/>
      <c r="FVZ26" s="284"/>
      <c r="FWA26" s="284"/>
      <c r="FWB26" s="284"/>
      <c r="FWC26" s="284"/>
      <c r="FWD26" s="284"/>
      <c r="FWE26" s="284"/>
      <c r="FWF26" s="284"/>
      <c r="FWG26" s="284"/>
      <c r="FWH26" s="284"/>
      <c r="FWI26" s="284"/>
      <c r="FWJ26" s="284"/>
      <c r="FWK26" s="284"/>
      <c r="FWL26" s="284"/>
      <c r="FWM26" s="284"/>
      <c r="FWN26" s="284"/>
      <c r="FWO26" s="284"/>
      <c r="FWP26" s="284"/>
      <c r="FWQ26" s="284"/>
      <c r="FWR26" s="284"/>
      <c r="FWS26" s="284"/>
      <c r="FWT26" s="284"/>
      <c r="FWU26" s="284"/>
      <c r="FWV26" s="284"/>
      <c r="FWW26" s="284"/>
      <c r="FWX26" s="284"/>
      <c r="FWY26" s="284"/>
      <c r="FWZ26" s="284"/>
      <c r="FXA26" s="284"/>
      <c r="FXB26" s="284"/>
      <c r="FXC26" s="284"/>
      <c r="FXD26" s="284"/>
      <c r="FXE26" s="284"/>
      <c r="FXF26" s="284"/>
      <c r="FXG26" s="284"/>
      <c r="FXH26" s="284"/>
      <c r="FXI26" s="284"/>
      <c r="FXJ26" s="284"/>
      <c r="FXK26" s="284"/>
      <c r="FXL26" s="284"/>
      <c r="FXM26" s="284"/>
      <c r="FXN26" s="284"/>
      <c r="FXO26" s="284"/>
      <c r="FXP26" s="284"/>
      <c r="FXQ26" s="284"/>
      <c r="FXR26" s="284"/>
      <c r="FXS26" s="284"/>
      <c r="FXT26" s="284"/>
      <c r="FXU26" s="284"/>
      <c r="FXV26" s="284"/>
      <c r="FXW26" s="284"/>
      <c r="FXX26" s="284"/>
      <c r="FXY26" s="284"/>
      <c r="FXZ26" s="284"/>
      <c r="FYA26" s="284"/>
      <c r="FYB26" s="284"/>
      <c r="FYC26" s="284"/>
      <c r="FYD26" s="284"/>
      <c r="FYE26" s="284"/>
      <c r="FYF26" s="284"/>
      <c r="FYG26" s="284"/>
      <c r="FYH26" s="284"/>
      <c r="FYI26" s="284"/>
      <c r="FYJ26" s="284"/>
      <c r="FYK26" s="284"/>
      <c r="FYL26" s="284"/>
      <c r="FYM26" s="284"/>
      <c r="FYN26" s="284"/>
      <c r="FYO26" s="284"/>
      <c r="FYP26" s="284"/>
      <c r="FYQ26" s="284"/>
      <c r="FYR26" s="284"/>
      <c r="FYS26" s="284"/>
      <c r="FYT26" s="284"/>
      <c r="FYU26" s="284"/>
      <c r="FYV26" s="284"/>
      <c r="FYW26" s="284"/>
      <c r="FYX26" s="284"/>
      <c r="FYY26" s="284"/>
      <c r="FYZ26" s="284"/>
      <c r="FZA26" s="284"/>
      <c r="FZB26" s="284"/>
      <c r="FZC26" s="284"/>
      <c r="FZD26" s="284"/>
      <c r="FZE26" s="284"/>
      <c r="FZF26" s="284"/>
      <c r="FZG26" s="284"/>
      <c r="FZH26" s="284"/>
      <c r="FZI26" s="284"/>
      <c r="FZJ26" s="284"/>
      <c r="FZK26" s="284"/>
      <c r="FZL26" s="284"/>
      <c r="FZM26" s="284"/>
      <c r="FZN26" s="284"/>
      <c r="FZO26" s="284"/>
      <c r="FZP26" s="284"/>
      <c r="FZQ26" s="284"/>
      <c r="FZR26" s="284"/>
      <c r="FZS26" s="284"/>
      <c r="FZT26" s="284"/>
      <c r="FZU26" s="284"/>
      <c r="FZV26" s="284"/>
      <c r="FZW26" s="284"/>
      <c r="FZX26" s="284"/>
      <c r="FZY26" s="284"/>
      <c r="FZZ26" s="284"/>
      <c r="GAA26" s="284"/>
      <c r="GAB26" s="284"/>
      <c r="GAC26" s="284"/>
      <c r="GAD26" s="284"/>
      <c r="GAE26" s="284"/>
      <c r="GAF26" s="284"/>
      <c r="GAG26" s="284"/>
      <c r="GAH26" s="284"/>
      <c r="GAI26" s="284"/>
      <c r="GAJ26" s="284"/>
      <c r="GAK26" s="284"/>
      <c r="GAL26" s="284"/>
      <c r="GAM26" s="284"/>
      <c r="GAN26" s="284"/>
      <c r="GAO26" s="284"/>
      <c r="GAP26" s="284"/>
      <c r="GAQ26" s="284"/>
      <c r="GAR26" s="284"/>
      <c r="GAS26" s="284"/>
      <c r="GAT26" s="284"/>
      <c r="GAU26" s="284"/>
      <c r="GAV26" s="284"/>
      <c r="GAW26" s="284"/>
      <c r="GAX26" s="284"/>
      <c r="GAY26" s="284"/>
      <c r="GAZ26" s="284"/>
      <c r="GBA26" s="284"/>
      <c r="GBB26" s="284"/>
      <c r="GBC26" s="284"/>
      <c r="GBD26" s="284"/>
      <c r="GBE26" s="284"/>
      <c r="GBF26" s="284"/>
      <c r="GBG26" s="284"/>
      <c r="GBH26" s="284"/>
      <c r="GBI26" s="284"/>
      <c r="GBJ26" s="284"/>
      <c r="GBK26" s="284"/>
      <c r="GBL26" s="284"/>
      <c r="GBM26" s="284"/>
      <c r="GBN26" s="284"/>
      <c r="GBO26" s="284"/>
      <c r="GBP26" s="284"/>
      <c r="GBQ26" s="284"/>
      <c r="GBR26" s="284"/>
      <c r="GBS26" s="284"/>
      <c r="GBT26" s="284"/>
      <c r="GBU26" s="284"/>
      <c r="GBV26" s="284"/>
      <c r="GBW26" s="284"/>
      <c r="GBX26" s="284"/>
      <c r="GBY26" s="284"/>
      <c r="GBZ26" s="284"/>
      <c r="GCA26" s="284"/>
      <c r="GCB26" s="284"/>
      <c r="GCC26" s="284"/>
      <c r="GCD26" s="284"/>
      <c r="GCE26" s="284"/>
      <c r="GCF26" s="284"/>
      <c r="GCG26" s="284"/>
      <c r="GCH26" s="284"/>
      <c r="GCI26" s="284"/>
      <c r="GCJ26" s="284"/>
      <c r="GCK26" s="284"/>
      <c r="GCL26" s="284"/>
      <c r="GCM26" s="284"/>
      <c r="GCN26" s="284"/>
      <c r="GCO26" s="284"/>
      <c r="GCP26" s="284"/>
      <c r="GCQ26" s="284"/>
      <c r="GCR26" s="284"/>
      <c r="GCS26" s="284"/>
      <c r="GCT26" s="284"/>
      <c r="GCU26" s="284"/>
      <c r="GCV26" s="284"/>
      <c r="GCW26" s="284"/>
      <c r="GCX26" s="284"/>
      <c r="GCY26" s="284"/>
      <c r="GCZ26" s="284"/>
      <c r="GDA26" s="284"/>
      <c r="GDB26" s="284"/>
      <c r="GDC26" s="284"/>
      <c r="GDD26" s="284"/>
      <c r="GDE26" s="284"/>
      <c r="GDF26" s="284"/>
      <c r="GDG26" s="284"/>
      <c r="GDH26" s="284"/>
      <c r="GDI26" s="284"/>
      <c r="GDJ26" s="284"/>
      <c r="GDK26" s="284"/>
      <c r="GDL26" s="284"/>
      <c r="GDM26" s="284"/>
      <c r="GDN26" s="284"/>
      <c r="GDO26" s="284"/>
      <c r="GDP26" s="284"/>
      <c r="GDQ26" s="284"/>
      <c r="GDR26" s="284"/>
      <c r="GDS26" s="284"/>
      <c r="GDT26" s="284"/>
      <c r="GDU26" s="284"/>
      <c r="GDV26" s="284"/>
      <c r="GDW26" s="284"/>
      <c r="GDX26" s="284"/>
      <c r="GDY26" s="284"/>
      <c r="GDZ26" s="284"/>
      <c r="GEA26" s="284"/>
      <c r="GEB26" s="284"/>
      <c r="GEC26" s="284"/>
      <c r="GED26" s="284"/>
      <c r="GEE26" s="284"/>
      <c r="GEF26" s="284"/>
      <c r="GEG26" s="284"/>
      <c r="GEH26" s="284"/>
      <c r="GEI26" s="284"/>
      <c r="GEJ26" s="284"/>
      <c r="GEK26" s="284"/>
      <c r="GEL26" s="284"/>
      <c r="GEM26" s="284"/>
      <c r="GEN26" s="284"/>
      <c r="GEO26" s="284"/>
      <c r="GEP26" s="284"/>
      <c r="GEQ26" s="284"/>
      <c r="GER26" s="284"/>
      <c r="GES26" s="284"/>
      <c r="GET26" s="284"/>
      <c r="GEU26" s="284"/>
      <c r="GEV26" s="284"/>
      <c r="GEW26" s="284"/>
      <c r="GEX26" s="284"/>
      <c r="GEY26" s="284"/>
      <c r="GEZ26" s="284"/>
      <c r="GFA26" s="284"/>
      <c r="GFB26" s="284"/>
      <c r="GFC26" s="284"/>
      <c r="GFD26" s="284"/>
      <c r="GFE26" s="284"/>
      <c r="GFF26" s="284"/>
      <c r="GFG26" s="284"/>
      <c r="GFH26" s="284"/>
      <c r="GFI26" s="284"/>
      <c r="GFJ26" s="284"/>
      <c r="GFK26" s="284"/>
      <c r="GFL26" s="284"/>
      <c r="GFM26" s="284"/>
      <c r="GFN26" s="284"/>
      <c r="GFO26" s="284"/>
      <c r="GFP26" s="284"/>
      <c r="GFQ26" s="284"/>
      <c r="GFR26" s="284"/>
      <c r="GFS26" s="284"/>
      <c r="GFT26" s="284"/>
      <c r="GFU26" s="284"/>
      <c r="GFV26" s="284"/>
      <c r="GFW26" s="284"/>
      <c r="GFX26" s="284"/>
      <c r="GFY26" s="284"/>
      <c r="GFZ26" s="284"/>
      <c r="GGA26" s="284"/>
      <c r="GGB26" s="284"/>
      <c r="GGC26" s="284"/>
      <c r="GGD26" s="284"/>
      <c r="GGE26" s="284"/>
      <c r="GGF26" s="284"/>
      <c r="GGG26" s="284"/>
      <c r="GGH26" s="284"/>
      <c r="GGI26" s="284"/>
      <c r="GGJ26" s="284"/>
      <c r="GGK26" s="284"/>
      <c r="GGL26" s="284"/>
      <c r="GGM26" s="284"/>
      <c r="GGN26" s="284"/>
      <c r="GGO26" s="284"/>
      <c r="GGP26" s="284"/>
      <c r="GGQ26" s="284"/>
      <c r="GGR26" s="284"/>
      <c r="GGS26" s="284"/>
      <c r="GGT26" s="284"/>
      <c r="GGU26" s="284"/>
      <c r="GGV26" s="284"/>
      <c r="GGW26" s="284"/>
      <c r="GGX26" s="284"/>
      <c r="GGY26" s="284"/>
      <c r="GGZ26" s="284"/>
      <c r="GHA26" s="284"/>
      <c r="GHB26" s="284"/>
      <c r="GHC26" s="284"/>
      <c r="GHD26" s="284"/>
      <c r="GHE26" s="284"/>
      <c r="GHF26" s="284"/>
      <c r="GHG26" s="284"/>
      <c r="GHH26" s="284"/>
      <c r="GHI26" s="284"/>
      <c r="GHJ26" s="284"/>
      <c r="GHK26" s="284"/>
      <c r="GHL26" s="284"/>
      <c r="GHM26" s="284"/>
      <c r="GHN26" s="284"/>
      <c r="GHO26" s="284"/>
      <c r="GHP26" s="284"/>
      <c r="GHQ26" s="284"/>
      <c r="GHR26" s="284"/>
      <c r="GHS26" s="284"/>
      <c r="GHT26" s="284"/>
      <c r="GHU26" s="284"/>
      <c r="GHV26" s="284"/>
      <c r="GHW26" s="284"/>
      <c r="GHX26" s="284"/>
      <c r="GHY26" s="284"/>
      <c r="GHZ26" s="284"/>
      <c r="GIA26" s="284"/>
      <c r="GIB26" s="284"/>
      <c r="GIC26" s="284"/>
      <c r="GID26" s="284"/>
      <c r="GIE26" s="284"/>
      <c r="GIF26" s="284"/>
      <c r="GIG26" s="284"/>
      <c r="GIH26" s="284"/>
      <c r="GII26" s="284"/>
      <c r="GIJ26" s="284"/>
      <c r="GIK26" s="284"/>
      <c r="GIL26" s="284"/>
      <c r="GIM26" s="284"/>
      <c r="GIN26" s="284"/>
      <c r="GIO26" s="284"/>
      <c r="GIP26" s="284"/>
      <c r="GIQ26" s="284"/>
      <c r="GIR26" s="284"/>
      <c r="GIS26" s="284"/>
      <c r="GIT26" s="284"/>
      <c r="GIU26" s="284"/>
      <c r="GIV26" s="284"/>
      <c r="GIW26" s="284"/>
      <c r="GIX26" s="284"/>
      <c r="GIY26" s="284"/>
      <c r="GIZ26" s="284"/>
      <c r="GJA26" s="284"/>
      <c r="GJB26" s="284"/>
      <c r="GJC26" s="284"/>
      <c r="GJD26" s="284"/>
      <c r="GJE26" s="284"/>
      <c r="GJF26" s="284"/>
      <c r="GJG26" s="284"/>
      <c r="GJH26" s="284"/>
      <c r="GJI26" s="284"/>
      <c r="GJJ26" s="284"/>
      <c r="GJK26" s="284"/>
      <c r="GJL26" s="284"/>
      <c r="GJM26" s="284"/>
      <c r="GJN26" s="284"/>
      <c r="GJO26" s="284"/>
      <c r="GJP26" s="284"/>
      <c r="GJQ26" s="284"/>
      <c r="GJR26" s="284"/>
      <c r="GJS26" s="284"/>
      <c r="GJT26" s="284"/>
      <c r="GJU26" s="284"/>
      <c r="GJV26" s="284"/>
      <c r="GJW26" s="284"/>
      <c r="GJX26" s="284"/>
      <c r="GJY26" s="284"/>
      <c r="GJZ26" s="284"/>
      <c r="GKA26" s="284"/>
      <c r="GKB26" s="284"/>
      <c r="GKC26" s="284"/>
      <c r="GKD26" s="284"/>
      <c r="GKE26" s="284"/>
      <c r="GKF26" s="284"/>
      <c r="GKG26" s="284"/>
      <c r="GKH26" s="284"/>
      <c r="GKI26" s="284"/>
      <c r="GKJ26" s="284"/>
      <c r="GKK26" s="284"/>
      <c r="GKL26" s="284"/>
      <c r="GKM26" s="284"/>
      <c r="GKN26" s="284"/>
      <c r="GKO26" s="284"/>
      <c r="GKP26" s="284"/>
      <c r="GKQ26" s="284"/>
      <c r="GKR26" s="284"/>
      <c r="GKS26" s="284"/>
      <c r="GKT26" s="284"/>
      <c r="GKU26" s="284"/>
      <c r="GKV26" s="284"/>
      <c r="GKW26" s="284"/>
      <c r="GKX26" s="284"/>
      <c r="GKY26" s="284"/>
      <c r="GKZ26" s="284"/>
      <c r="GLA26" s="284"/>
      <c r="GLB26" s="284"/>
      <c r="GLC26" s="284"/>
      <c r="GLD26" s="284"/>
      <c r="GLE26" s="284"/>
      <c r="GLF26" s="284"/>
      <c r="GLG26" s="284"/>
      <c r="GLH26" s="284"/>
      <c r="GLI26" s="284"/>
      <c r="GLJ26" s="284"/>
      <c r="GLK26" s="284"/>
      <c r="GLL26" s="284"/>
      <c r="GLM26" s="284"/>
      <c r="GLN26" s="284"/>
      <c r="GLO26" s="284"/>
      <c r="GLP26" s="284"/>
      <c r="GLQ26" s="284"/>
      <c r="GLR26" s="284"/>
      <c r="GLS26" s="284"/>
      <c r="GLT26" s="284"/>
      <c r="GLU26" s="284"/>
      <c r="GLV26" s="284"/>
      <c r="GLW26" s="284"/>
      <c r="GLX26" s="284"/>
      <c r="GLY26" s="284"/>
      <c r="GLZ26" s="284"/>
      <c r="GMA26" s="284"/>
      <c r="GMB26" s="284"/>
      <c r="GMC26" s="284"/>
      <c r="GMD26" s="284"/>
      <c r="GME26" s="284"/>
      <c r="GMF26" s="284"/>
      <c r="GMG26" s="284"/>
      <c r="GMH26" s="284"/>
      <c r="GMI26" s="284"/>
      <c r="GMJ26" s="284"/>
      <c r="GMK26" s="284"/>
      <c r="GML26" s="284"/>
      <c r="GMM26" s="284"/>
      <c r="GMN26" s="284"/>
      <c r="GMO26" s="284"/>
      <c r="GMP26" s="284"/>
      <c r="GMQ26" s="284"/>
      <c r="GMR26" s="284"/>
      <c r="GMS26" s="284"/>
      <c r="GMT26" s="284"/>
      <c r="GMU26" s="284"/>
      <c r="GMV26" s="284"/>
      <c r="GMW26" s="284"/>
      <c r="GMX26" s="284"/>
      <c r="GMY26" s="284"/>
      <c r="GMZ26" s="284"/>
      <c r="GNA26" s="284"/>
      <c r="GNB26" s="284"/>
      <c r="GNC26" s="284"/>
      <c r="GND26" s="284"/>
      <c r="GNE26" s="284"/>
      <c r="GNF26" s="284"/>
      <c r="GNG26" s="284"/>
      <c r="GNH26" s="284"/>
      <c r="GNI26" s="284"/>
      <c r="GNJ26" s="284"/>
      <c r="GNK26" s="284"/>
      <c r="GNL26" s="284"/>
      <c r="GNM26" s="284"/>
      <c r="GNN26" s="284"/>
      <c r="GNO26" s="284"/>
      <c r="GNP26" s="284"/>
      <c r="GNQ26" s="284"/>
      <c r="GNR26" s="284"/>
      <c r="GNS26" s="284"/>
      <c r="GNT26" s="284"/>
      <c r="GNU26" s="284"/>
      <c r="GNV26" s="284"/>
      <c r="GNW26" s="284"/>
      <c r="GNX26" s="284"/>
      <c r="GNY26" s="284"/>
      <c r="GNZ26" s="284"/>
      <c r="GOA26" s="284"/>
      <c r="GOB26" s="284"/>
      <c r="GOC26" s="284"/>
      <c r="GOD26" s="284"/>
      <c r="GOE26" s="284"/>
      <c r="GOF26" s="284"/>
      <c r="GOG26" s="284"/>
      <c r="GOH26" s="284"/>
      <c r="GOI26" s="284"/>
      <c r="GOJ26" s="284"/>
      <c r="GOK26" s="284"/>
      <c r="GOL26" s="284"/>
      <c r="GOM26" s="284"/>
      <c r="GON26" s="284"/>
      <c r="GOO26" s="284"/>
      <c r="GOP26" s="284"/>
      <c r="GOQ26" s="284"/>
      <c r="GOR26" s="284"/>
      <c r="GOS26" s="284"/>
      <c r="GOT26" s="284"/>
      <c r="GOU26" s="284"/>
      <c r="GOV26" s="284"/>
      <c r="GOW26" s="284"/>
      <c r="GOX26" s="284"/>
      <c r="GOY26" s="284"/>
      <c r="GOZ26" s="284"/>
      <c r="GPA26" s="284"/>
      <c r="GPB26" s="284"/>
      <c r="GPC26" s="284"/>
      <c r="GPD26" s="284"/>
      <c r="GPE26" s="284"/>
      <c r="GPF26" s="284"/>
      <c r="GPG26" s="284"/>
      <c r="GPH26" s="284"/>
      <c r="GPI26" s="284"/>
      <c r="GPJ26" s="284"/>
      <c r="GPK26" s="284"/>
      <c r="GPL26" s="284"/>
      <c r="GPM26" s="284"/>
      <c r="GPN26" s="284"/>
      <c r="GPO26" s="284"/>
      <c r="GPP26" s="284"/>
      <c r="GPQ26" s="284"/>
      <c r="GPR26" s="284"/>
      <c r="GPS26" s="284"/>
      <c r="GPT26" s="284"/>
      <c r="GPU26" s="284"/>
      <c r="GPV26" s="284"/>
      <c r="GPW26" s="284"/>
      <c r="GPX26" s="284"/>
      <c r="GPY26" s="284"/>
      <c r="GPZ26" s="284"/>
      <c r="GQA26" s="284"/>
      <c r="GQB26" s="284"/>
      <c r="GQC26" s="284"/>
      <c r="GQD26" s="284"/>
      <c r="GQE26" s="284"/>
      <c r="GQF26" s="284"/>
      <c r="GQG26" s="284"/>
      <c r="GQH26" s="284"/>
      <c r="GQI26" s="284"/>
      <c r="GQJ26" s="284"/>
      <c r="GQK26" s="284"/>
      <c r="GQL26" s="284"/>
      <c r="GQM26" s="284"/>
      <c r="GQN26" s="284"/>
      <c r="GQO26" s="284"/>
      <c r="GQP26" s="284"/>
      <c r="GQQ26" s="284"/>
      <c r="GQR26" s="284"/>
      <c r="GQS26" s="284"/>
      <c r="GQT26" s="284"/>
      <c r="GQU26" s="284"/>
      <c r="GQV26" s="284"/>
      <c r="GQW26" s="284"/>
      <c r="GQX26" s="284"/>
      <c r="GQY26" s="284"/>
      <c r="GQZ26" s="284"/>
      <c r="GRA26" s="284"/>
      <c r="GRB26" s="284"/>
      <c r="GRC26" s="284"/>
      <c r="GRD26" s="284"/>
      <c r="GRE26" s="284"/>
      <c r="GRF26" s="284"/>
      <c r="GRG26" s="284"/>
      <c r="GRH26" s="284"/>
      <c r="GRI26" s="284"/>
      <c r="GRJ26" s="284"/>
      <c r="GRK26" s="284"/>
      <c r="GRL26" s="284"/>
      <c r="GRM26" s="284"/>
      <c r="GRN26" s="284"/>
      <c r="GRO26" s="284"/>
      <c r="GRP26" s="284"/>
      <c r="GRQ26" s="284"/>
      <c r="GRR26" s="284"/>
      <c r="GRS26" s="284"/>
      <c r="GRT26" s="284"/>
      <c r="GRU26" s="284"/>
      <c r="GRV26" s="284"/>
      <c r="GRW26" s="284"/>
      <c r="GRX26" s="284"/>
      <c r="GRY26" s="284"/>
      <c r="GRZ26" s="284"/>
      <c r="GSA26" s="284"/>
      <c r="GSB26" s="284"/>
      <c r="GSC26" s="284"/>
      <c r="GSD26" s="284"/>
      <c r="GSE26" s="284"/>
      <c r="GSF26" s="284"/>
      <c r="GSG26" s="284"/>
      <c r="GSH26" s="284"/>
      <c r="GSI26" s="284"/>
      <c r="GSJ26" s="284"/>
      <c r="GSK26" s="284"/>
      <c r="GSL26" s="284"/>
      <c r="GSM26" s="284"/>
      <c r="GSN26" s="284"/>
      <c r="GSO26" s="284"/>
      <c r="GSP26" s="284"/>
      <c r="GSQ26" s="284"/>
      <c r="GSR26" s="284"/>
      <c r="GSS26" s="284"/>
      <c r="GST26" s="284"/>
      <c r="GSU26" s="284"/>
      <c r="GSV26" s="284"/>
      <c r="GSW26" s="284"/>
      <c r="GSX26" s="284"/>
      <c r="GSY26" s="284"/>
      <c r="GSZ26" s="284"/>
      <c r="GTA26" s="284"/>
      <c r="GTB26" s="284"/>
      <c r="GTC26" s="284"/>
      <c r="GTD26" s="284"/>
      <c r="GTE26" s="284"/>
      <c r="GTF26" s="284"/>
      <c r="GTG26" s="284"/>
      <c r="GTH26" s="284"/>
      <c r="GTI26" s="284"/>
      <c r="GTJ26" s="284"/>
      <c r="GTK26" s="284"/>
      <c r="GTL26" s="284"/>
      <c r="GTM26" s="284"/>
      <c r="GTN26" s="284"/>
      <c r="GTO26" s="284"/>
      <c r="GTP26" s="284"/>
      <c r="GTQ26" s="284"/>
      <c r="GTR26" s="284"/>
      <c r="GTS26" s="284"/>
      <c r="GTT26" s="284"/>
      <c r="GTU26" s="284"/>
      <c r="GTV26" s="284"/>
      <c r="GTW26" s="284"/>
      <c r="GTX26" s="284"/>
      <c r="GTY26" s="284"/>
      <c r="GTZ26" s="284"/>
      <c r="GUA26" s="284"/>
      <c r="GUB26" s="284"/>
      <c r="GUC26" s="284"/>
      <c r="GUD26" s="284"/>
      <c r="GUE26" s="284"/>
      <c r="GUF26" s="284"/>
      <c r="GUG26" s="284"/>
      <c r="GUH26" s="284"/>
      <c r="GUI26" s="284"/>
      <c r="GUJ26" s="284"/>
      <c r="GUK26" s="284"/>
      <c r="GUL26" s="284"/>
      <c r="GUM26" s="284"/>
      <c r="GUN26" s="284"/>
      <c r="GUO26" s="284"/>
      <c r="GUP26" s="284"/>
      <c r="GUQ26" s="284"/>
      <c r="GUR26" s="284"/>
      <c r="GUS26" s="284"/>
      <c r="GUT26" s="284"/>
      <c r="GUU26" s="284"/>
      <c r="GUV26" s="284"/>
      <c r="GUW26" s="284"/>
      <c r="GUX26" s="284"/>
      <c r="GUY26" s="284"/>
      <c r="GUZ26" s="284"/>
      <c r="GVA26" s="284"/>
      <c r="GVB26" s="284"/>
      <c r="GVC26" s="284"/>
      <c r="GVD26" s="284"/>
      <c r="GVE26" s="284"/>
      <c r="GVF26" s="284"/>
      <c r="GVG26" s="284"/>
      <c r="GVH26" s="284"/>
      <c r="GVI26" s="284"/>
      <c r="GVJ26" s="284"/>
      <c r="GVK26" s="284"/>
      <c r="GVL26" s="284"/>
      <c r="GVM26" s="284"/>
      <c r="GVN26" s="284"/>
      <c r="GVO26" s="284"/>
      <c r="GVP26" s="284"/>
      <c r="GVQ26" s="284"/>
      <c r="GVR26" s="284"/>
      <c r="GVS26" s="284"/>
      <c r="GVT26" s="284"/>
      <c r="GVU26" s="284"/>
      <c r="GVV26" s="284"/>
      <c r="GVW26" s="284"/>
      <c r="GVX26" s="284"/>
      <c r="GVY26" s="284"/>
      <c r="GVZ26" s="284"/>
      <c r="GWA26" s="284"/>
      <c r="GWB26" s="284"/>
      <c r="GWC26" s="284"/>
      <c r="GWD26" s="284"/>
      <c r="GWE26" s="284"/>
      <c r="GWF26" s="284"/>
      <c r="GWG26" s="284"/>
      <c r="GWH26" s="284"/>
      <c r="GWI26" s="284"/>
      <c r="GWJ26" s="284"/>
      <c r="GWK26" s="284"/>
      <c r="GWL26" s="284"/>
      <c r="GWM26" s="284"/>
      <c r="GWN26" s="284"/>
      <c r="GWO26" s="284"/>
      <c r="GWP26" s="284"/>
      <c r="GWQ26" s="284"/>
      <c r="GWR26" s="284"/>
      <c r="GWS26" s="284"/>
      <c r="GWT26" s="284"/>
      <c r="GWU26" s="284"/>
      <c r="GWV26" s="284"/>
      <c r="GWW26" s="284"/>
      <c r="GWX26" s="284"/>
      <c r="GWY26" s="284"/>
      <c r="GWZ26" s="284"/>
      <c r="GXA26" s="284"/>
      <c r="GXB26" s="284"/>
      <c r="GXC26" s="284"/>
      <c r="GXD26" s="284"/>
      <c r="GXE26" s="284"/>
      <c r="GXF26" s="284"/>
      <c r="GXG26" s="284"/>
      <c r="GXH26" s="284"/>
      <c r="GXI26" s="284"/>
      <c r="GXJ26" s="284"/>
      <c r="GXK26" s="284"/>
      <c r="GXL26" s="284"/>
      <c r="GXM26" s="284"/>
      <c r="GXN26" s="284"/>
      <c r="GXO26" s="284"/>
      <c r="GXP26" s="284"/>
      <c r="GXQ26" s="284"/>
      <c r="GXR26" s="284"/>
      <c r="GXS26" s="284"/>
      <c r="GXT26" s="284"/>
      <c r="GXU26" s="284"/>
      <c r="GXV26" s="284"/>
      <c r="GXW26" s="284"/>
      <c r="GXX26" s="284"/>
      <c r="GXY26" s="284"/>
      <c r="GXZ26" s="284"/>
      <c r="GYA26" s="284"/>
      <c r="GYB26" s="284"/>
      <c r="GYC26" s="284"/>
      <c r="GYD26" s="284"/>
      <c r="GYE26" s="284"/>
      <c r="GYF26" s="284"/>
      <c r="GYG26" s="284"/>
      <c r="GYH26" s="284"/>
      <c r="GYI26" s="284"/>
      <c r="GYJ26" s="284"/>
      <c r="GYK26" s="284"/>
      <c r="GYL26" s="284"/>
      <c r="GYM26" s="284"/>
      <c r="GYN26" s="284"/>
      <c r="GYO26" s="284"/>
      <c r="GYP26" s="284"/>
      <c r="GYQ26" s="284"/>
      <c r="GYR26" s="284"/>
      <c r="GYS26" s="284"/>
      <c r="GYT26" s="284"/>
      <c r="GYU26" s="284"/>
      <c r="GYV26" s="284"/>
      <c r="GYW26" s="284"/>
      <c r="GYX26" s="284"/>
      <c r="GYY26" s="284"/>
      <c r="GYZ26" s="284"/>
      <c r="GZA26" s="284"/>
      <c r="GZB26" s="284"/>
      <c r="GZC26" s="284"/>
      <c r="GZD26" s="284"/>
      <c r="GZE26" s="284"/>
      <c r="GZF26" s="284"/>
      <c r="GZG26" s="284"/>
      <c r="GZH26" s="284"/>
      <c r="GZI26" s="284"/>
      <c r="GZJ26" s="284"/>
      <c r="GZK26" s="284"/>
      <c r="GZL26" s="284"/>
      <c r="GZM26" s="284"/>
      <c r="GZN26" s="284"/>
      <c r="GZO26" s="284"/>
      <c r="GZP26" s="284"/>
      <c r="GZQ26" s="284"/>
      <c r="GZR26" s="284"/>
      <c r="GZS26" s="284"/>
      <c r="GZT26" s="284"/>
      <c r="GZU26" s="284"/>
      <c r="GZV26" s="284"/>
      <c r="GZW26" s="284"/>
      <c r="GZX26" s="284"/>
      <c r="GZY26" s="284"/>
      <c r="GZZ26" s="284"/>
      <c r="HAA26" s="284"/>
      <c r="HAB26" s="284"/>
      <c r="HAC26" s="284"/>
      <c r="HAD26" s="284"/>
      <c r="HAE26" s="284"/>
      <c r="HAF26" s="284"/>
      <c r="HAG26" s="284"/>
      <c r="HAH26" s="284"/>
      <c r="HAI26" s="284"/>
      <c r="HAJ26" s="284"/>
      <c r="HAK26" s="284"/>
      <c r="HAL26" s="284"/>
      <c r="HAM26" s="284"/>
      <c r="HAN26" s="284"/>
      <c r="HAO26" s="284"/>
      <c r="HAP26" s="284"/>
      <c r="HAQ26" s="284"/>
      <c r="HAR26" s="284"/>
      <c r="HAS26" s="284"/>
      <c r="HAT26" s="284"/>
      <c r="HAU26" s="284"/>
      <c r="HAV26" s="284"/>
      <c r="HAW26" s="284"/>
      <c r="HAX26" s="284"/>
      <c r="HAY26" s="284"/>
      <c r="HAZ26" s="284"/>
      <c r="HBA26" s="284"/>
      <c r="HBB26" s="284"/>
      <c r="HBC26" s="284"/>
      <c r="HBD26" s="284"/>
      <c r="HBE26" s="284"/>
      <c r="HBF26" s="284"/>
      <c r="HBG26" s="284"/>
      <c r="HBH26" s="284"/>
      <c r="HBI26" s="284"/>
      <c r="HBJ26" s="284"/>
      <c r="HBK26" s="284"/>
      <c r="HBL26" s="284"/>
      <c r="HBM26" s="284"/>
      <c r="HBN26" s="284"/>
      <c r="HBO26" s="284"/>
      <c r="HBP26" s="284"/>
      <c r="HBQ26" s="284"/>
      <c r="HBR26" s="284"/>
      <c r="HBS26" s="284"/>
      <c r="HBT26" s="284"/>
      <c r="HBU26" s="284"/>
      <c r="HBV26" s="284"/>
      <c r="HBW26" s="284"/>
      <c r="HBX26" s="284"/>
      <c r="HBY26" s="284"/>
      <c r="HBZ26" s="284"/>
      <c r="HCA26" s="284"/>
      <c r="HCB26" s="284"/>
      <c r="HCC26" s="284"/>
      <c r="HCD26" s="284"/>
      <c r="HCE26" s="284"/>
      <c r="HCF26" s="284"/>
      <c r="HCG26" s="284"/>
      <c r="HCH26" s="284"/>
      <c r="HCI26" s="284"/>
      <c r="HCJ26" s="284"/>
      <c r="HCK26" s="284"/>
      <c r="HCL26" s="284"/>
      <c r="HCM26" s="284"/>
      <c r="HCN26" s="284"/>
      <c r="HCO26" s="284"/>
      <c r="HCP26" s="284"/>
      <c r="HCQ26" s="284"/>
      <c r="HCR26" s="284"/>
      <c r="HCS26" s="284"/>
      <c r="HCT26" s="284"/>
      <c r="HCU26" s="284"/>
      <c r="HCV26" s="284"/>
      <c r="HCW26" s="284"/>
      <c r="HCX26" s="284"/>
      <c r="HCY26" s="284"/>
      <c r="HCZ26" s="284"/>
      <c r="HDA26" s="284"/>
      <c r="HDB26" s="284"/>
      <c r="HDC26" s="284"/>
      <c r="HDD26" s="284"/>
      <c r="HDE26" s="284"/>
      <c r="HDF26" s="284"/>
      <c r="HDG26" s="284"/>
      <c r="HDH26" s="284"/>
      <c r="HDI26" s="284"/>
      <c r="HDJ26" s="284"/>
      <c r="HDK26" s="284"/>
      <c r="HDL26" s="284"/>
      <c r="HDM26" s="284"/>
      <c r="HDN26" s="284"/>
      <c r="HDO26" s="284"/>
      <c r="HDP26" s="284"/>
      <c r="HDQ26" s="284"/>
      <c r="HDR26" s="284"/>
      <c r="HDS26" s="284"/>
      <c r="HDT26" s="284"/>
      <c r="HDU26" s="284"/>
      <c r="HDV26" s="284"/>
      <c r="HDW26" s="284"/>
      <c r="HDX26" s="284"/>
      <c r="HDY26" s="284"/>
      <c r="HDZ26" s="284"/>
      <c r="HEA26" s="284"/>
      <c r="HEB26" s="284"/>
      <c r="HEC26" s="284"/>
      <c r="HED26" s="284"/>
      <c r="HEE26" s="284"/>
      <c r="HEF26" s="284"/>
      <c r="HEG26" s="284"/>
      <c r="HEH26" s="284"/>
      <c r="HEI26" s="284"/>
      <c r="HEJ26" s="284"/>
      <c r="HEK26" s="284"/>
      <c r="HEL26" s="284"/>
      <c r="HEM26" s="284"/>
      <c r="HEN26" s="284"/>
      <c r="HEO26" s="284"/>
      <c r="HEP26" s="284"/>
      <c r="HEQ26" s="284"/>
      <c r="HER26" s="284"/>
      <c r="HES26" s="284"/>
      <c r="HET26" s="284"/>
      <c r="HEU26" s="284"/>
      <c r="HEV26" s="284"/>
      <c r="HEW26" s="284"/>
      <c r="HEX26" s="284"/>
      <c r="HEY26" s="284"/>
      <c r="HEZ26" s="284"/>
      <c r="HFA26" s="284"/>
      <c r="HFB26" s="284"/>
      <c r="HFC26" s="284"/>
      <c r="HFD26" s="284"/>
      <c r="HFE26" s="284"/>
      <c r="HFF26" s="284"/>
      <c r="HFG26" s="284"/>
      <c r="HFH26" s="284"/>
      <c r="HFI26" s="284"/>
      <c r="HFJ26" s="284"/>
      <c r="HFK26" s="284"/>
      <c r="HFL26" s="284"/>
      <c r="HFM26" s="284"/>
      <c r="HFN26" s="284"/>
      <c r="HFO26" s="284"/>
      <c r="HFP26" s="284"/>
      <c r="HFQ26" s="284"/>
      <c r="HFR26" s="284"/>
      <c r="HFS26" s="284"/>
      <c r="HFT26" s="284"/>
      <c r="HFU26" s="284"/>
      <c r="HFV26" s="284"/>
      <c r="HFW26" s="284"/>
      <c r="HFX26" s="284"/>
      <c r="HFY26" s="284"/>
      <c r="HFZ26" s="284"/>
      <c r="HGA26" s="284"/>
      <c r="HGB26" s="284"/>
      <c r="HGC26" s="284"/>
      <c r="HGD26" s="284"/>
      <c r="HGE26" s="284"/>
      <c r="HGF26" s="284"/>
      <c r="HGG26" s="284"/>
      <c r="HGH26" s="284"/>
      <c r="HGI26" s="284"/>
      <c r="HGJ26" s="284"/>
      <c r="HGK26" s="284"/>
      <c r="HGL26" s="284"/>
      <c r="HGM26" s="284"/>
      <c r="HGN26" s="284"/>
      <c r="HGO26" s="284"/>
      <c r="HGP26" s="284"/>
      <c r="HGQ26" s="284"/>
      <c r="HGR26" s="284"/>
      <c r="HGS26" s="284"/>
      <c r="HGT26" s="284"/>
      <c r="HGU26" s="284"/>
      <c r="HGV26" s="284"/>
      <c r="HGW26" s="284"/>
      <c r="HGX26" s="284"/>
      <c r="HGY26" s="284"/>
      <c r="HGZ26" s="284"/>
      <c r="HHA26" s="284"/>
      <c r="HHB26" s="284"/>
      <c r="HHC26" s="284"/>
      <c r="HHD26" s="284"/>
      <c r="HHE26" s="284"/>
      <c r="HHF26" s="284"/>
      <c r="HHG26" s="284"/>
      <c r="HHH26" s="284"/>
      <c r="HHI26" s="284"/>
      <c r="HHJ26" s="284"/>
      <c r="HHK26" s="284"/>
      <c r="HHL26" s="284"/>
      <c r="HHM26" s="284"/>
      <c r="HHN26" s="284"/>
      <c r="HHO26" s="284"/>
      <c r="HHP26" s="284"/>
      <c r="HHQ26" s="284"/>
      <c r="HHR26" s="284"/>
      <c r="HHS26" s="284"/>
      <c r="HHT26" s="284"/>
      <c r="HHU26" s="284"/>
      <c r="HHV26" s="284"/>
      <c r="HHW26" s="284"/>
      <c r="HHX26" s="284"/>
      <c r="HHY26" s="284"/>
      <c r="HHZ26" s="284"/>
      <c r="HIA26" s="284"/>
      <c r="HIB26" s="284"/>
      <c r="HIC26" s="284"/>
      <c r="HID26" s="284"/>
      <c r="HIE26" s="284"/>
      <c r="HIF26" s="284"/>
      <c r="HIG26" s="284"/>
      <c r="HIH26" s="284"/>
      <c r="HII26" s="284"/>
      <c r="HIJ26" s="284"/>
      <c r="HIK26" s="284"/>
      <c r="HIL26" s="284"/>
      <c r="HIM26" s="284"/>
      <c r="HIN26" s="284"/>
      <c r="HIO26" s="284"/>
      <c r="HIP26" s="284"/>
      <c r="HIQ26" s="284"/>
      <c r="HIR26" s="284"/>
      <c r="HIS26" s="284"/>
      <c r="HIT26" s="284"/>
      <c r="HIU26" s="284"/>
      <c r="HIV26" s="284"/>
      <c r="HIW26" s="284"/>
      <c r="HIX26" s="284"/>
      <c r="HIY26" s="284"/>
      <c r="HIZ26" s="284"/>
      <c r="HJA26" s="284"/>
      <c r="HJB26" s="284"/>
      <c r="HJC26" s="284"/>
      <c r="HJD26" s="284"/>
      <c r="HJE26" s="284"/>
      <c r="HJF26" s="284"/>
      <c r="HJG26" s="284"/>
      <c r="HJH26" s="284"/>
      <c r="HJI26" s="284"/>
      <c r="HJJ26" s="284"/>
      <c r="HJK26" s="284"/>
      <c r="HJL26" s="284"/>
      <c r="HJM26" s="284"/>
      <c r="HJN26" s="284"/>
      <c r="HJO26" s="284"/>
      <c r="HJP26" s="284"/>
      <c r="HJQ26" s="284"/>
      <c r="HJR26" s="284"/>
      <c r="HJS26" s="284"/>
      <c r="HJT26" s="284"/>
      <c r="HJU26" s="284"/>
      <c r="HJV26" s="284"/>
      <c r="HJW26" s="284"/>
      <c r="HJX26" s="284"/>
      <c r="HJY26" s="284"/>
      <c r="HJZ26" s="284"/>
      <c r="HKA26" s="284"/>
      <c r="HKB26" s="284"/>
      <c r="HKC26" s="284"/>
      <c r="HKD26" s="284"/>
      <c r="HKE26" s="284"/>
      <c r="HKF26" s="284"/>
      <c r="HKG26" s="284"/>
      <c r="HKH26" s="284"/>
      <c r="HKI26" s="284"/>
      <c r="HKJ26" s="284"/>
      <c r="HKK26" s="284"/>
      <c r="HKL26" s="284"/>
      <c r="HKM26" s="284"/>
      <c r="HKN26" s="284"/>
      <c r="HKO26" s="284"/>
      <c r="HKP26" s="284"/>
      <c r="HKQ26" s="284"/>
      <c r="HKR26" s="284"/>
      <c r="HKS26" s="284"/>
      <c r="HKT26" s="284"/>
      <c r="HKU26" s="284"/>
      <c r="HKV26" s="284"/>
      <c r="HKW26" s="284"/>
      <c r="HKX26" s="284"/>
      <c r="HKY26" s="284"/>
      <c r="HKZ26" s="284"/>
      <c r="HLA26" s="284"/>
      <c r="HLB26" s="284"/>
      <c r="HLC26" s="284"/>
      <c r="HLD26" s="284"/>
      <c r="HLE26" s="284"/>
      <c r="HLF26" s="284"/>
      <c r="HLG26" s="284"/>
      <c r="HLH26" s="284"/>
      <c r="HLI26" s="284"/>
      <c r="HLJ26" s="284"/>
      <c r="HLK26" s="284"/>
      <c r="HLL26" s="284"/>
      <c r="HLM26" s="284"/>
      <c r="HLN26" s="284"/>
      <c r="HLO26" s="284"/>
      <c r="HLP26" s="284"/>
      <c r="HLQ26" s="284"/>
      <c r="HLR26" s="284"/>
      <c r="HLS26" s="284"/>
      <c r="HLT26" s="284"/>
      <c r="HLU26" s="284"/>
      <c r="HLV26" s="284"/>
      <c r="HLW26" s="284"/>
      <c r="HLX26" s="284"/>
      <c r="HLY26" s="284"/>
      <c r="HLZ26" s="284"/>
      <c r="HMA26" s="284"/>
      <c r="HMB26" s="284"/>
      <c r="HMC26" s="284"/>
      <c r="HMD26" s="284"/>
      <c r="HME26" s="284"/>
      <c r="HMF26" s="284"/>
      <c r="HMG26" s="284"/>
      <c r="HMH26" s="284"/>
      <c r="HMI26" s="284"/>
      <c r="HMJ26" s="284"/>
      <c r="HMK26" s="284"/>
      <c r="HML26" s="284"/>
      <c r="HMM26" s="284"/>
      <c r="HMN26" s="284"/>
      <c r="HMO26" s="284"/>
      <c r="HMP26" s="284"/>
      <c r="HMQ26" s="284"/>
      <c r="HMR26" s="284"/>
      <c r="HMS26" s="284"/>
      <c r="HMT26" s="284"/>
      <c r="HMU26" s="284"/>
      <c r="HMV26" s="284"/>
      <c r="HMW26" s="284"/>
      <c r="HMX26" s="284"/>
      <c r="HMY26" s="284"/>
      <c r="HMZ26" s="284"/>
      <c r="HNA26" s="284"/>
      <c r="HNB26" s="284"/>
      <c r="HNC26" s="284"/>
      <c r="HND26" s="284"/>
      <c r="HNE26" s="284"/>
      <c r="HNF26" s="284"/>
      <c r="HNG26" s="284"/>
      <c r="HNH26" s="284"/>
      <c r="HNI26" s="284"/>
      <c r="HNJ26" s="284"/>
      <c r="HNK26" s="284"/>
      <c r="HNL26" s="284"/>
      <c r="HNM26" s="284"/>
      <c r="HNN26" s="284"/>
      <c r="HNO26" s="284"/>
      <c r="HNP26" s="284"/>
      <c r="HNQ26" s="284"/>
      <c r="HNR26" s="284"/>
      <c r="HNS26" s="284"/>
      <c r="HNT26" s="284"/>
      <c r="HNU26" s="284"/>
      <c r="HNV26" s="284"/>
      <c r="HNW26" s="284"/>
      <c r="HNX26" s="284"/>
      <c r="HNY26" s="284"/>
      <c r="HNZ26" s="284"/>
      <c r="HOA26" s="284"/>
      <c r="HOB26" s="284"/>
      <c r="HOC26" s="284"/>
      <c r="HOD26" s="284"/>
      <c r="HOE26" s="284"/>
      <c r="HOF26" s="284"/>
      <c r="HOG26" s="284"/>
      <c r="HOH26" s="284"/>
      <c r="HOI26" s="284"/>
      <c r="HOJ26" s="284"/>
      <c r="HOK26" s="284"/>
      <c r="HOL26" s="284"/>
      <c r="HOM26" s="284"/>
      <c r="HON26" s="284"/>
      <c r="HOO26" s="284"/>
      <c r="HOP26" s="284"/>
      <c r="HOQ26" s="284"/>
      <c r="HOR26" s="284"/>
      <c r="HOS26" s="284"/>
      <c r="HOT26" s="284"/>
      <c r="HOU26" s="284"/>
      <c r="HOV26" s="284"/>
      <c r="HOW26" s="284"/>
      <c r="HOX26" s="284"/>
      <c r="HOY26" s="284"/>
      <c r="HOZ26" s="284"/>
      <c r="HPA26" s="284"/>
      <c r="HPB26" s="284"/>
      <c r="HPC26" s="284"/>
      <c r="HPD26" s="284"/>
      <c r="HPE26" s="284"/>
      <c r="HPF26" s="284"/>
      <c r="HPG26" s="284"/>
      <c r="HPH26" s="284"/>
      <c r="HPI26" s="284"/>
      <c r="HPJ26" s="284"/>
      <c r="HPK26" s="284"/>
      <c r="HPL26" s="284"/>
      <c r="HPM26" s="284"/>
      <c r="HPN26" s="284"/>
      <c r="HPO26" s="284"/>
      <c r="HPP26" s="284"/>
      <c r="HPQ26" s="284"/>
      <c r="HPR26" s="284"/>
      <c r="HPS26" s="284"/>
      <c r="HPT26" s="284"/>
      <c r="HPU26" s="284"/>
      <c r="HPV26" s="284"/>
      <c r="HPW26" s="284"/>
      <c r="HPX26" s="284"/>
      <c r="HPY26" s="284"/>
      <c r="HPZ26" s="284"/>
      <c r="HQA26" s="284"/>
      <c r="HQB26" s="284"/>
      <c r="HQC26" s="284"/>
      <c r="HQD26" s="284"/>
      <c r="HQE26" s="284"/>
      <c r="HQF26" s="284"/>
      <c r="HQG26" s="284"/>
      <c r="HQH26" s="284"/>
      <c r="HQI26" s="284"/>
      <c r="HQJ26" s="284"/>
      <c r="HQK26" s="284"/>
      <c r="HQL26" s="284"/>
      <c r="HQM26" s="284"/>
      <c r="HQN26" s="284"/>
      <c r="HQO26" s="284"/>
      <c r="HQP26" s="284"/>
      <c r="HQQ26" s="284"/>
      <c r="HQR26" s="284"/>
      <c r="HQS26" s="284"/>
      <c r="HQT26" s="284"/>
      <c r="HQU26" s="284"/>
      <c r="HQV26" s="284"/>
      <c r="HQW26" s="284"/>
      <c r="HQX26" s="284"/>
      <c r="HQY26" s="284"/>
      <c r="HQZ26" s="284"/>
      <c r="HRA26" s="284"/>
      <c r="HRB26" s="284"/>
      <c r="HRC26" s="284"/>
      <c r="HRD26" s="284"/>
      <c r="HRE26" s="284"/>
      <c r="HRF26" s="284"/>
      <c r="HRG26" s="284"/>
      <c r="HRH26" s="284"/>
      <c r="HRI26" s="284"/>
      <c r="HRJ26" s="284"/>
      <c r="HRK26" s="284"/>
      <c r="HRL26" s="284"/>
      <c r="HRM26" s="284"/>
      <c r="HRN26" s="284"/>
      <c r="HRO26" s="284"/>
      <c r="HRP26" s="284"/>
      <c r="HRQ26" s="284"/>
      <c r="HRR26" s="284"/>
      <c r="HRS26" s="284"/>
      <c r="HRT26" s="284"/>
      <c r="HRU26" s="284"/>
      <c r="HRV26" s="284"/>
      <c r="HRW26" s="284"/>
      <c r="HRX26" s="284"/>
      <c r="HRY26" s="284"/>
      <c r="HRZ26" s="284"/>
      <c r="HSA26" s="284"/>
      <c r="HSB26" s="284"/>
      <c r="HSC26" s="284"/>
      <c r="HSD26" s="284"/>
      <c r="HSE26" s="284"/>
      <c r="HSF26" s="284"/>
      <c r="HSG26" s="284"/>
      <c r="HSH26" s="284"/>
      <c r="HSI26" s="284"/>
      <c r="HSJ26" s="284"/>
      <c r="HSK26" s="284"/>
      <c r="HSL26" s="284"/>
      <c r="HSM26" s="284"/>
      <c r="HSN26" s="284"/>
      <c r="HSO26" s="284"/>
      <c r="HSP26" s="284"/>
      <c r="HSQ26" s="284"/>
      <c r="HSR26" s="284"/>
      <c r="HSS26" s="284"/>
      <c r="HST26" s="284"/>
      <c r="HSU26" s="284"/>
      <c r="HSV26" s="284"/>
      <c r="HSW26" s="284"/>
      <c r="HSX26" s="284"/>
      <c r="HSY26" s="284"/>
      <c r="HSZ26" s="284"/>
      <c r="HTA26" s="284"/>
      <c r="HTB26" s="284"/>
      <c r="HTC26" s="284"/>
      <c r="HTD26" s="284"/>
      <c r="HTE26" s="284"/>
      <c r="HTF26" s="284"/>
      <c r="HTG26" s="284"/>
      <c r="HTH26" s="284"/>
      <c r="HTI26" s="284"/>
      <c r="HTJ26" s="284"/>
      <c r="HTK26" s="284"/>
      <c r="HTL26" s="284"/>
      <c r="HTM26" s="284"/>
      <c r="HTN26" s="284"/>
      <c r="HTO26" s="284"/>
      <c r="HTP26" s="284"/>
      <c r="HTQ26" s="284"/>
      <c r="HTR26" s="284"/>
      <c r="HTS26" s="284"/>
      <c r="HTT26" s="284"/>
      <c r="HTU26" s="284"/>
      <c r="HTV26" s="284"/>
      <c r="HTW26" s="284"/>
      <c r="HTX26" s="284"/>
      <c r="HTY26" s="284"/>
      <c r="HTZ26" s="284"/>
      <c r="HUA26" s="284"/>
      <c r="HUB26" s="284"/>
      <c r="HUC26" s="284"/>
      <c r="HUD26" s="284"/>
      <c r="HUE26" s="284"/>
      <c r="HUF26" s="284"/>
      <c r="HUG26" s="284"/>
      <c r="HUH26" s="284"/>
      <c r="HUI26" s="284"/>
      <c r="HUJ26" s="284"/>
      <c r="HUK26" s="284"/>
      <c r="HUL26" s="284"/>
      <c r="HUM26" s="284"/>
      <c r="HUN26" s="284"/>
      <c r="HUO26" s="284"/>
      <c r="HUP26" s="284"/>
      <c r="HUQ26" s="284"/>
      <c r="HUR26" s="284"/>
      <c r="HUS26" s="284"/>
      <c r="HUT26" s="284"/>
      <c r="HUU26" s="284"/>
      <c r="HUV26" s="284"/>
      <c r="HUW26" s="284"/>
      <c r="HUX26" s="284"/>
      <c r="HUY26" s="284"/>
      <c r="HUZ26" s="284"/>
      <c r="HVA26" s="284"/>
      <c r="HVB26" s="284"/>
      <c r="HVC26" s="284"/>
      <c r="HVD26" s="284"/>
      <c r="HVE26" s="284"/>
      <c r="HVF26" s="284"/>
      <c r="HVG26" s="284"/>
      <c r="HVH26" s="284"/>
      <c r="HVI26" s="284"/>
      <c r="HVJ26" s="284"/>
      <c r="HVK26" s="284"/>
      <c r="HVL26" s="284"/>
      <c r="HVM26" s="284"/>
      <c r="HVN26" s="284"/>
      <c r="HVO26" s="284"/>
      <c r="HVP26" s="284"/>
      <c r="HVQ26" s="284"/>
      <c r="HVR26" s="284"/>
      <c r="HVS26" s="284"/>
      <c r="HVT26" s="284"/>
      <c r="HVU26" s="284"/>
      <c r="HVV26" s="284"/>
      <c r="HVW26" s="284"/>
      <c r="HVX26" s="284"/>
      <c r="HVY26" s="284"/>
      <c r="HVZ26" s="284"/>
      <c r="HWA26" s="284"/>
      <c r="HWB26" s="284"/>
      <c r="HWC26" s="284"/>
      <c r="HWD26" s="284"/>
      <c r="HWE26" s="284"/>
      <c r="HWF26" s="284"/>
      <c r="HWG26" s="284"/>
      <c r="HWH26" s="284"/>
      <c r="HWI26" s="284"/>
      <c r="HWJ26" s="284"/>
      <c r="HWK26" s="284"/>
      <c r="HWL26" s="284"/>
      <c r="HWM26" s="284"/>
      <c r="HWN26" s="284"/>
      <c r="HWO26" s="284"/>
      <c r="HWP26" s="284"/>
      <c r="HWQ26" s="284"/>
      <c r="HWR26" s="284"/>
      <c r="HWS26" s="284"/>
      <c r="HWT26" s="284"/>
      <c r="HWU26" s="284"/>
      <c r="HWV26" s="284"/>
      <c r="HWW26" s="284"/>
      <c r="HWX26" s="284"/>
      <c r="HWY26" s="284"/>
      <c r="HWZ26" s="284"/>
      <c r="HXA26" s="284"/>
      <c r="HXB26" s="284"/>
      <c r="HXC26" s="284"/>
      <c r="HXD26" s="284"/>
      <c r="HXE26" s="284"/>
      <c r="HXF26" s="284"/>
      <c r="HXG26" s="284"/>
      <c r="HXH26" s="284"/>
      <c r="HXI26" s="284"/>
      <c r="HXJ26" s="284"/>
      <c r="HXK26" s="284"/>
      <c r="HXL26" s="284"/>
      <c r="HXM26" s="284"/>
      <c r="HXN26" s="284"/>
      <c r="HXO26" s="284"/>
      <c r="HXP26" s="284"/>
      <c r="HXQ26" s="284"/>
      <c r="HXR26" s="284"/>
      <c r="HXS26" s="284"/>
      <c r="HXT26" s="284"/>
      <c r="HXU26" s="284"/>
      <c r="HXV26" s="284"/>
      <c r="HXW26" s="284"/>
      <c r="HXX26" s="284"/>
      <c r="HXY26" s="284"/>
      <c r="HXZ26" s="284"/>
      <c r="HYA26" s="284"/>
      <c r="HYB26" s="284"/>
      <c r="HYC26" s="284"/>
      <c r="HYD26" s="284"/>
      <c r="HYE26" s="284"/>
      <c r="HYF26" s="284"/>
      <c r="HYG26" s="284"/>
      <c r="HYH26" s="284"/>
      <c r="HYI26" s="284"/>
      <c r="HYJ26" s="284"/>
      <c r="HYK26" s="284"/>
      <c r="HYL26" s="284"/>
      <c r="HYM26" s="284"/>
      <c r="HYN26" s="284"/>
      <c r="HYO26" s="284"/>
      <c r="HYP26" s="284"/>
      <c r="HYQ26" s="284"/>
      <c r="HYR26" s="284"/>
      <c r="HYS26" s="284"/>
      <c r="HYT26" s="284"/>
      <c r="HYU26" s="284"/>
      <c r="HYV26" s="284"/>
      <c r="HYW26" s="284"/>
      <c r="HYX26" s="284"/>
      <c r="HYY26" s="284"/>
      <c r="HYZ26" s="284"/>
      <c r="HZA26" s="284"/>
      <c r="HZB26" s="284"/>
      <c r="HZC26" s="284"/>
      <c r="HZD26" s="284"/>
      <c r="HZE26" s="284"/>
      <c r="HZF26" s="284"/>
      <c r="HZG26" s="284"/>
      <c r="HZH26" s="284"/>
      <c r="HZI26" s="284"/>
      <c r="HZJ26" s="284"/>
      <c r="HZK26" s="284"/>
      <c r="HZL26" s="284"/>
      <c r="HZM26" s="284"/>
      <c r="HZN26" s="284"/>
      <c r="HZO26" s="284"/>
      <c r="HZP26" s="284"/>
      <c r="HZQ26" s="284"/>
      <c r="HZR26" s="284"/>
      <c r="HZS26" s="284"/>
      <c r="HZT26" s="284"/>
      <c r="HZU26" s="284"/>
      <c r="HZV26" s="284"/>
      <c r="HZW26" s="284"/>
      <c r="HZX26" s="284"/>
      <c r="HZY26" s="284"/>
      <c r="HZZ26" s="284"/>
      <c r="IAA26" s="284"/>
      <c r="IAB26" s="284"/>
      <c r="IAC26" s="284"/>
      <c r="IAD26" s="284"/>
      <c r="IAE26" s="284"/>
      <c r="IAF26" s="284"/>
      <c r="IAG26" s="284"/>
      <c r="IAH26" s="284"/>
      <c r="IAI26" s="284"/>
      <c r="IAJ26" s="284"/>
      <c r="IAK26" s="284"/>
      <c r="IAL26" s="284"/>
      <c r="IAM26" s="284"/>
      <c r="IAN26" s="284"/>
      <c r="IAO26" s="284"/>
      <c r="IAP26" s="284"/>
      <c r="IAQ26" s="284"/>
      <c r="IAR26" s="284"/>
      <c r="IAS26" s="284"/>
      <c r="IAT26" s="284"/>
      <c r="IAU26" s="284"/>
      <c r="IAV26" s="284"/>
      <c r="IAW26" s="284"/>
      <c r="IAX26" s="284"/>
      <c r="IAY26" s="284"/>
      <c r="IAZ26" s="284"/>
      <c r="IBA26" s="284"/>
      <c r="IBB26" s="284"/>
      <c r="IBC26" s="284"/>
      <c r="IBD26" s="284"/>
      <c r="IBE26" s="284"/>
      <c r="IBF26" s="284"/>
      <c r="IBG26" s="284"/>
      <c r="IBH26" s="284"/>
      <c r="IBI26" s="284"/>
      <c r="IBJ26" s="284"/>
      <c r="IBK26" s="284"/>
      <c r="IBL26" s="284"/>
      <c r="IBM26" s="284"/>
      <c r="IBN26" s="284"/>
      <c r="IBO26" s="284"/>
      <c r="IBP26" s="284"/>
      <c r="IBQ26" s="284"/>
      <c r="IBR26" s="284"/>
      <c r="IBS26" s="284"/>
      <c r="IBT26" s="284"/>
      <c r="IBU26" s="284"/>
      <c r="IBV26" s="284"/>
      <c r="IBW26" s="284"/>
      <c r="IBX26" s="284"/>
      <c r="IBY26" s="284"/>
      <c r="IBZ26" s="284"/>
      <c r="ICA26" s="284"/>
      <c r="ICB26" s="284"/>
      <c r="ICC26" s="284"/>
      <c r="ICD26" s="284"/>
      <c r="ICE26" s="284"/>
      <c r="ICF26" s="284"/>
      <c r="ICG26" s="284"/>
      <c r="ICH26" s="284"/>
      <c r="ICI26" s="284"/>
      <c r="ICJ26" s="284"/>
      <c r="ICK26" s="284"/>
      <c r="ICL26" s="284"/>
      <c r="ICM26" s="284"/>
      <c r="ICN26" s="284"/>
      <c r="ICO26" s="284"/>
      <c r="ICP26" s="284"/>
      <c r="ICQ26" s="284"/>
      <c r="ICR26" s="284"/>
      <c r="ICS26" s="284"/>
      <c r="ICT26" s="284"/>
      <c r="ICU26" s="284"/>
      <c r="ICV26" s="284"/>
      <c r="ICW26" s="284"/>
      <c r="ICX26" s="284"/>
      <c r="ICY26" s="284"/>
      <c r="ICZ26" s="284"/>
      <c r="IDA26" s="284"/>
      <c r="IDB26" s="284"/>
      <c r="IDC26" s="284"/>
      <c r="IDD26" s="284"/>
      <c r="IDE26" s="284"/>
      <c r="IDF26" s="284"/>
      <c r="IDG26" s="284"/>
      <c r="IDH26" s="284"/>
      <c r="IDI26" s="284"/>
      <c r="IDJ26" s="284"/>
      <c r="IDK26" s="284"/>
      <c r="IDL26" s="284"/>
      <c r="IDM26" s="284"/>
      <c r="IDN26" s="284"/>
      <c r="IDO26" s="284"/>
      <c r="IDP26" s="284"/>
      <c r="IDQ26" s="284"/>
      <c r="IDR26" s="284"/>
      <c r="IDS26" s="284"/>
      <c r="IDT26" s="284"/>
      <c r="IDU26" s="284"/>
      <c r="IDV26" s="284"/>
      <c r="IDW26" s="284"/>
      <c r="IDX26" s="284"/>
      <c r="IDY26" s="284"/>
      <c r="IDZ26" s="284"/>
      <c r="IEA26" s="284"/>
      <c r="IEB26" s="284"/>
      <c r="IEC26" s="284"/>
      <c r="IED26" s="284"/>
      <c r="IEE26" s="284"/>
      <c r="IEF26" s="284"/>
      <c r="IEG26" s="284"/>
      <c r="IEH26" s="284"/>
      <c r="IEI26" s="284"/>
      <c r="IEJ26" s="284"/>
      <c r="IEK26" s="284"/>
      <c r="IEL26" s="284"/>
      <c r="IEM26" s="284"/>
      <c r="IEN26" s="284"/>
      <c r="IEO26" s="284"/>
      <c r="IEP26" s="284"/>
      <c r="IEQ26" s="284"/>
      <c r="IER26" s="284"/>
      <c r="IES26" s="284"/>
      <c r="IET26" s="284"/>
      <c r="IEU26" s="284"/>
      <c r="IEV26" s="284"/>
      <c r="IEW26" s="284"/>
      <c r="IEX26" s="284"/>
      <c r="IEY26" s="284"/>
      <c r="IEZ26" s="284"/>
      <c r="IFA26" s="284"/>
      <c r="IFB26" s="284"/>
      <c r="IFC26" s="284"/>
      <c r="IFD26" s="284"/>
      <c r="IFE26" s="284"/>
      <c r="IFF26" s="284"/>
      <c r="IFG26" s="284"/>
      <c r="IFH26" s="284"/>
      <c r="IFI26" s="284"/>
      <c r="IFJ26" s="284"/>
      <c r="IFK26" s="284"/>
      <c r="IFL26" s="284"/>
      <c r="IFM26" s="284"/>
      <c r="IFN26" s="284"/>
      <c r="IFO26" s="284"/>
      <c r="IFP26" s="284"/>
      <c r="IFQ26" s="284"/>
      <c r="IFR26" s="284"/>
      <c r="IFS26" s="284"/>
      <c r="IFT26" s="284"/>
      <c r="IFU26" s="284"/>
      <c r="IFV26" s="284"/>
      <c r="IFW26" s="284"/>
      <c r="IFX26" s="284"/>
      <c r="IFY26" s="284"/>
      <c r="IFZ26" s="284"/>
      <c r="IGA26" s="284"/>
      <c r="IGB26" s="284"/>
      <c r="IGC26" s="284"/>
      <c r="IGD26" s="284"/>
      <c r="IGE26" s="284"/>
      <c r="IGF26" s="284"/>
      <c r="IGG26" s="284"/>
      <c r="IGH26" s="284"/>
      <c r="IGI26" s="284"/>
      <c r="IGJ26" s="284"/>
      <c r="IGK26" s="284"/>
      <c r="IGL26" s="284"/>
      <c r="IGM26" s="284"/>
      <c r="IGN26" s="284"/>
      <c r="IGO26" s="284"/>
      <c r="IGP26" s="284"/>
      <c r="IGQ26" s="284"/>
      <c r="IGR26" s="284"/>
      <c r="IGS26" s="284"/>
      <c r="IGT26" s="284"/>
      <c r="IGU26" s="284"/>
      <c r="IGV26" s="284"/>
      <c r="IGW26" s="284"/>
      <c r="IGX26" s="284"/>
      <c r="IGY26" s="284"/>
      <c r="IGZ26" s="284"/>
      <c r="IHA26" s="284"/>
      <c r="IHB26" s="284"/>
      <c r="IHC26" s="284"/>
      <c r="IHD26" s="284"/>
      <c r="IHE26" s="284"/>
      <c r="IHF26" s="284"/>
      <c r="IHG26" s="284"/>
      <c r="IHH26" s="284"/>
      <c r="IHI26" s="284"/>
      <c r="IHJ26" s="284"/>
      <c r="IHK26" s="284"/>
      <c r="IHL26" s="284"/>
      <c r="IHM26" s="284"/>
      <c r="IHN26" s="284"/>
      <c r="IHO26" s="284"/>
      <c r="IHP26" s="284"/>
      <c r="IHQ26" s="284"/>
      <c r="IHR26" s="284"/>
      <c r="IHS26" s="284"/>
      <c r="IHT26" s="284"/>
      <c r="IHU26" s="284"/>
      <c r="IHV26" s="284"/>
      <c r="IHW26" s="284"/>
      <c r="IHX26" s="284"/>
      <c r="IHY26" s="284"/>
      <c r="IHZ26" s="284"/>
      <c r="IIA26" s="284"/>
      <c r="IIB26" s="284"/>
      <c r="IIC26" s="284"/>
      <c r="IID26" s="284"/>
      <c r="IIE26" s="284"/>
      <c r="IIF26" s="284"/>
      <c r="IIG26" s="284"/>
      <c r="IIH26" s="284"/>
      <c r="III26" s="284"/>
      <c r="IIJ26" s="284"/>
      <c r="IIK26" s="284"/>
      <c r="IIL26" s="284"/>
      <c r="IIM26" s="284"/>
      <c r="IIN26" s="284"/>
      <c r="IIO26" s="284"/>
      <c r="IIP26" s="284"/>
      <c r="IIQ26" s="284"/>
      <c r="IIR26" s="284"/>
      <c r="IIS26" s="284"/>
      <c r="IIT26" s="284"/>
      <c r="IIU26" s="284"/>
      <c r="IIV26" s="284"/>
      <c r="IIW26" s="284"/>
      <c r="IIX26" s="284"/>
      <c r="IIY26" s="284"/>
      <c r="IIZ26" s="284"/>
      <c r="IJA26" s="284"/>
      <c r="IJB26" s="284"/>
      <c r="IJC26" s="284"/>
      <c r="IJD26" s="284"/>
      <c r="IJE26" s="284"/>
      <c r="IJF26" s="284"/>
      <c r="IJG26" s="284"/>
      <c r="IJH26" s="284"/>
      <c r="IJI26" s="284"/>
      <c r="IJJ26" s="284"/>
      <c r="IJK26" s="284"/>
      <c r="IJL26" s="284"/>
      <c r="IJM26" s="284"/>
      <c r="IJN26" s="284"/>
      <c r="IJO26" s="284"/>
      <c r="IJP26" s="284"/>
      <c r="IJQ26" s="284"/>
      <c r="IJR26" s="284"/>
      <c r="IJS26" s="284"/>
      <c r="IJT26" s="284"/>
      <c r="IJU26" s="284"/>
      <c r="IJV26" s="284"/>
      <c r="IJW26" s="284"/>
      <c r="IJX26" s="284"/>
      <c r="IJY26" s="284"/>
      <c r="IJZ26" s="284"/>
      <c r="IKA26" s="284"/>
      <c r="IKB26" s="284"/>
      <c r="IKC26" s="284"/>
      <c r="IKD26" s="284"/>
      <c r="IKE26" s="284"/>
      <c r="IKF26" s="284"/>
      <c r="IKG26" s="284"/>
      <c r="IKH26" s="284"/>
      <c r="IKI26" s="284"/>
      <c r="IKJ26" s="284"/>
      <c r="IKK26" s="284"/>
      <c r="IKL26" s="284"/>
      <c r="IKM26" s="284"/>
      <c r="IKN26" s="284"/>
      <c r="IKO26" s="284"/>
      <c r="IKP26" s="284"/>
      <c r="IKQ26" s="284"/>
      <c r="IKR26" s="284"/>
      <c r="IKS26" s="284"/>
      <c r="IKT26" s="284"/>
      <c r="IKU26" s="284"/>
      <c r="IKV26" s="284"/>
      <c r="IKW26" s="284"/>
      <c r="IKX26" s="284"/>
      <c r="IKY26" s="284"/>
      <c r="IKZ26" s="284"/>
      <c r="ILA26" s="284"/>
      <c r="ILB26" s="284"/>
      <c r="ILC26" s="284"/>
      <c r="ILD26" s="284"/>
      <c r="ILE26" s="284"/>
      <c r="ILF26" s="284"/>
      <c r="ILG26" s="284"/>
      <c r="ILH26" s="284"/>
      <c r="ILI26" s="284"/>
      <c r="ILJ26" s="284"/>
      <c r="ILK26" s="284"/>
      <c r="ILL26" s="284"/>
      <c r="ILM26" s="284"/>
      <c r="ILN26" s="284"/>
      <c r="ILO26" s="284"/>
      <c r="ILP26" s="284"/>
      <c r="ILQ26" s="284"/>
      <c r="ILR26" s="284"/>
      <c r="ILS26" s="284"/>
      <c r="ILT26" s="284"/>
      <c r="ILU26" s="284"/>
      <c r="ILV26" s="284"/>
      <c r="ILW26" s="284"/>
      <c r="ILX26" s="284"/>
      <c r="ILY26" s="284"/>
      <c r="ILZ26" s="284"/>
      <c r="IMA26" s="284"/>
      <c r="IMB26" s="284"/>
      <c r="IMC26" s="284"/>
      <c r="IMD26" s="284"/>
      <c r="IME26" s="284"/>
      <c r="IMF26" s="284"/>
      <c r="IMG26" s="284"/>
      <c r="IMH26" s="284"/>
      <c r="IMI26" s="284"/>
      <c r="IMJ26" s="284"/>
      <c r="IMK26" s="284"/>
      <c r="IML26" s="284"/>
      <c r="IMM26" s="284"/>
      <c r="IMN26" s="284"/>
      <c r="IMO26" s="284"/>
      <c r="IMP26" s="284"/>
      <c r="IMQ26" s="284"/>
      <c r="IMR26" s="284"/>
      <c r="IMS26" s="284"/>
      <c r="IMT26" s="284"/>
      <c r="IMU26" s="284"/>
      <c r="IMV26" s="284"/>
      <c r="IMW26" s="284"/>
      <c r="IMX26" s="284"/>
      <c r="IMY26" s="284"/>
      <c r="IMZ26" s="284"/>
      <c r="INA26" s="284"/>
      <c r="INB26" s="284"/>
      <c r="INC26" s="284"/>
      <c r="IND26" s="284"/>
      <c r="INE26" s="284"/>
      <c r="INF26" s="284"/>
      <c r="ING26" s="284"/>
      <c r="INH26" s="284"/>
      <c r="INI26" s="284"/>
      <c r="INJ26" s="284"/>
      <c r="INK26" s="284"/>
      <c r="INL26" s="284"/>
      <c r="INM26" s="284"/>
      <c r="INN26" s="284"/>
      <c r="INO26" s="284"/>
      <c r="INP26" s="284"/>
      <c r="INQ26" s="284"/>
      <c r="INR26" s="284"/>
      <c r="INS26" s="284"/>
      <c r="INT26" s="284"/>
      <c r="INU26" s="284"/>
      <c r="INV26" s="284"/>
      <c r="INW26" s="284"/>
      <c r="INX26" s="284"/>
      <c r="INY26" s="284"/>
      <c r="INZ26" s="284"/>
      <c r="IOA26" s="284"/>
      <c r="IOB26" s="284"/>
      <c r="IOC26" s="284"/>
      <c r="IOD26" s="284"/>
      <c r="IOE26" s="284"/>
      <c r="IOF26" s="284"/>
      <c r="IOG26" s="284"/>
      <c r="IOH26" s="284"/>
      <c r="IOI26" s="284"/>
      <c r="IOJ26" s="284"/>
      <c r="IOK26" s="284"/>
      <c r="IOL26" s="284"/>
      <c r="IOM26" s="284"/>
      <c r="ION26" s="284"/>
      <c r="IOO26" s="284"/>
      <c r="IOP26" s="284"/>
      <c r="IOQ26" s="284"/>
      <c r="IOR26" s="284"/>
      <c r="IOS26" s="284"/>
      <c r="IOT26" s="284"/>
      <c r="IOU26" s="284"/>
      <c r="IOV26" s="284"/>
      <c r="IOW26" s="284"/>
      <c r="IOX26" s="284"/>
      <c r="IOY26" s="284"/>
      <c r="IOZ26" s="284"/>
      <c r="IPA26" s="284"/>
      <c r="IPB26" s="284"/>
      <c r="IPC26" s="284"/>
      <c r="IPD26" s="284"/>
      <c r="IPE26" s="284"/>
      <c r="IPF26" s="284"/>
      <c r="IPG26" s="284"/>
      <c r="IPH26" s="284"/>
      <c r="IPI26" s="284"/>
      <c r="IPJ26" s="284"/>
      <c r="IPK26" s="284"/>
      <c r="IPL26" s="284"/>
      <c r="IPM26" s="284"/>
      <c r="IPN26" s="284"/>
      <c r="IPO26" s="284"/>
      <c r="IPP26" s="284"/>
      <c r="IPQ26" s="284"/>
      <c r="IPR26" s="284"/>
      <c r="IPS26" s="284"/>
      <c r="IPT26" s="284"/>
      <c r="IPU26" s="284"/>
      <c r="IPV26" s="284"/>
      <c r="IPW26" s="284"/>
      <c r="IPX26" s="284"/>
      <c r="IPY26" s="284"/>
      <c r="IPZ26" s="284"/>
      <c r="IQA26" s="284"/>
      <c r="IQB26" s="284"/>
      <c r="IQC26" s="284"/>
      <c r="IQD26" s="284"/>
      <c r="IQE26" s="284"/>
      <c r="IQF26" s="284"/>
      <c r="IQG26" s="284"/>
      <c r="IQH26" s="284"/>
      <c r="IQI26" s="284"/>
      <c r="IQJ26" s="284"/>
      <c r="IQK26" s="284"/>
      <c r="IQL26" s="284"/>
      <c r="IQM26" s="284"/>
      <c r="IQN26" s="284"/>
      <c r="IQO26" s="284"/>
      <c r="IQP26" s="284"/>
      <c r="IQQ26" s="284"/>
      <c r="IQR26" s="284"/>
      <c r="IQS26" s="284"/>
      <c r="IQT26" s="284"/>
      <c r="IQU26" s="284"/>
      <c r="IQV26" s="284"/>
      <c r="IQW26" s="284"/>
      <c r="IQX26" s="284"/>
      <c r="IQY26" s="284"/>
      <c r="IQZ26" s="284"/>
      <c r="IRA26" s="284"/>
      <c r="IRB26" s="284"/>
      <c r="IRC26" s="284"/>
      <c r="IRD26" s="284"/>
      <c r="IRE26" s="284"/>
      <c r="IRF26" s="284"/>
      <c r="IRG26" s="284"/>
      <c r="IRH26" s="284"/>
      <c r="IRI26" s="284"/>
      <c r="IRJ26" s="284"/>
      <c r="IRK26" s="284"/>
      <c r="IRL26" s="284"/>
      <c r="IRM26" s="284"/>
      <c r="IRN26" s="284"/>
      <c r="IRO26" s="284"/>
      <c r="IRP26" s="284"/>
      <c r="IRQ26" s="284"/>
      <c r="IRR26" s="284"/>
      <c r="IRS26" s="284"/>
      <c r="IRT26" s="284"/>
      <c r="IRU26" s="284"/>
      <c r="IRV26" s="284"/>
      <c r="IRW26" s="284"/>
      <c r="IRX26" s="284"/>
      <c r="IRY26" s="284"/>
      <c r="IRZ26" s="284"/>
      <c r="ISA26" s="284"/>
      <c r="ISB26" s="284"/>
      <c r="ISC26" s="284"/>
      <c r="ISD26" s="284"/>
      <c r="ISE26" s="284"/>
      <c r="ISF26" s="284"/>
      <c r="ISG26" s="284"/>
      <c r="ISH26" s="284"/>
      <c r="ISI26" s="284"/>
      <c r="ISJ26" s="284"/>
      <c r="ISK26" s="284"/>
      <c r="ISL26" s="284"/>
      <c r="ISM26" s="284"/>
      <c r="ISN26" s="284"/>
      <c r="ISO26" s="284"/>
      <c r="ISP26" s="284"/>
      <c r="ISQ26" s="284"/>
      <c r="ISR26" s="284"/>
      <c r="ISS26" s="284"/>
      <c r="IST26" s="284"/>
      <c r="ISU26" s="284"/>
      <c r="ISV26" s="284"/>
      <c r="ISW26" s="284"/>
      <c r="ISX26" s="284"/>
      <c r="ISY26" s="284"/>
      <c r="ISZ26" s="284"/>
      <c r="ITA26" s="284"/>
      <c r="ITB26" s="284"/>
      <c r="ITC26" s="284"/>
      <c r="ITD26" s="284"/>
      <c r="ITE26" s="284"/>
      <c r="ITF26" s="284"/>
      <c r="ITG26" s="284"/>
      <c r="ITH26" s="284"/>
      <c r="ITI26" s="284"/>
      <c r="ITJ26" s="284"/>
      <c r="ITK26" s="284"/>
      <c r="ITL26" s="284"/>
      <c r="ITM26" s="284"/>
      <c r="ITN26" s="284"/>
      <c r="ITO26" s="284"/>
      <c r="ITP26" s="284"/>
      <c r="ITQ26" s="284"/>
      <c r="ITR26" s="284"/>
      <c r="ITS26" s="284"/>
      <c r="ITT26" s="284"/>
      <c r="ITU26" s="284"/>
      <c r="ITV26" s="284"/>
      <c r="ITW26" s="284"/>
      <c r="ITX26" s="284"/>
      <c r="ITY26" s="284"/>
      <c r="ITZ26" s="284"/>
      <c r="IUA26" s="284"/>
      <c r="IUB26" s="284"/>
      <c r="IUC26" s="284"/>
      <c r="IUD26" s="284"/>
      <c r="IUE26" s="284"/>
      <c r="IUF26" s="284"/>
      <c r="IUG26" s="284"/>
      <c r="IUH26" s="284"/>
      <c r="IUI26" s="284"/>
      <c r="IUJ26" s="284"/>
      <c r="IUK26" s="284"/>
      <c r="IUL26" s="284"/>
      <c r="IUM26" s="284"/>
      <c r="IUN26" s="284"/>
      <c r="IUO26" s="284"/>
      <c r="IUP26" s="284"/>
      <c r="IUQ26" s="284"/>
      <c r="IUR26" s="284"/>
      <c r="IUS26" s="284"/>
      <c r="IUT26" s="284"/>
      <c r="IUU26" s="284"/>
      <c r="IUV26" s="284"/>
      <c r="IUW26" s="284"/>
      <c r="IUX26" s="284"/>
      <c r="IUY26" s="284"/>
      <c r="IUZ26" s="284"/>
      <c r="IVA26" s="284"/>
      <c r="IVB26" s="284"/>
      <c r="IVC26" s="284"/>
      <c r="IVD26" s="284"/>
      <c r="IVE26" s="284"/>
      <c r="IVF26" s="284"/>
      <c r="IVG26" s="284"/>
      <c r="IVH26" s="284"/>
      <c r="IVI26" s="284"/>
      <c r="IVJ26" s="284"/>
      <c r="IVK26" s="284"/>
      <c r="IVL26" s="284"/>
      <c r="IVM26" s="284"/>
      <c r="IVN26" s="284"/>
      <c r="IVO26" s="284"/>
      <c r="IVP26" s="284"/>
      <c r="IVQ26" s="284"/>
      <c r="IVR26" s="284"/>
      <c r="IVS26" s="284"/>
      <c r="IVT26" s="284"/>
      <c r="IVU26" s="284"/>
      <c r="IVV26" s="284"/>
      <c r="IVW26" s="284"/>
      <c r="IVX26" s="284"/>
      <c r="IVY26" s="284"/>
      <c r="IVZ26" s="284"/>
      <c r="IWA26" s="284"/>
      <c r="IWB26" s="284"/>
      <c r="IWC26" s="284"/>
      <c r="IWD26" s="284"/>
      <c r="IWE26" s="284"/>
      <c r="IWF26" s="284"/>
      <c r="IWG26" s="284"/>
      <c r="IWH26" s="284"/>
      <c r="IWI26" s="284"/>
      <c r="IWJ26" s="284"/>
      <c r="IWK26" s="284"/>
      <c r="IWL26" s="284"/>
      <c r="IWM26" s="284"/>
      <c r="IWN26" s="284"/>
      <c r="IWO26" s="284"/>
      <c r="IWP26" s="284"/>
      <c r="IWQ26" s="284"/>
      <c r="IWR26" s="284"/>
      <c r="IWS26" s="284"/>
      <c r="IWT26" s="284"/>
      <c r="IWU26" s="284"/>
      <c r="IWV26" s="284"/>
      <c r="IWW26" s="284"/>
      <c r="IWX26" s="284"/>
      <c r="IWY26" s="284"/>
      <c r="IWZ26" s="284"/>
      <c r="IXA26" s="284"/>
      <c r="IXB26" s="284"/>
      <c r="IXC26" s="284"/>
      <c r="IXD26" s="284"/>
      <c r="IXE26" s="284"/>
      <c r="IXF26" s="284"/>
      <c r="IXG26" s="284"/>
      <c r="IXH26" s="284"/>
      <c r="IXI26" s="284"/>
      <c r="IXJ26" s="284"/>
      <c r="IXK26" s="284"/>
      <c r="IXL26" s="284"/>
      <c r="IXM26" s="284"/>
      <c r="IXN26" s="284"/>
      <c r="IXO26" s="284"/>
      <c r="IXP26" s="284"/>
      <c r="IXQ26" s="284"/>
      <c r="IXR26" s="284"/>
      <c r="IXS26" s="284"/>
      <c r="IXT26" s="284"/>
      <c r="IXU26" s="284"/>
      <c r="IXV26" s="284"/>
      <c r="IXW26" s="284"/>
      <c r="IXX26" s="284"/>
      <c r="IXY26" s="284"/>
      <c r="IXZ26" s="284"/>
      <c r="IYA26" s="284"/>
      <c r="IYB26" s="284"/>
      <c r="IYC26" s="284"/>
      <c r="IYD26" s="284"/>
      <c r="IYE26" s="284"/>
      <c r="IYF26" s="284"/>
      <c r="IYG26" s="284"/>
      <c r="IYH26" s="284"/>
      <c r="IYI26" s="284"/>
      <c r="IYJ26" s="284"/>
      <c r="IYK26" s="284"/>
      <c r="IYL26" s="284"/>
      <c r="IYM26" s="284"/>
      <c r="IYN26" s="284"/>
      <c r="IYO26" s="284"/>
      <c r="IYP26" s="284"/>
      <c r="IYQ26" s="284"/>
      <c r="IYR26" s="284"/>
      <c r="IYS26" s="284"/>
      <c r="IYT26" s="284"/>
      <c r="IYU26" s="284"/>
      <c r="IYV26" s="284"/>
      <c r="IYW26" s="284"/>
      <c r="IYX26" s="284"/>
      <c r="IYY26" s="284"/>
      <c r="IYZ26" s="284"/>
      <c r="IZA26" s="284"/>
      <c r="IZB26" s="284"/>
      <c r="IZC26" s="284"/>
      <c r="IZD26" s="284"/>
      <c r="IZE26" s="284"/>
      <c r="IZF26" s="284"/>
      <c r="IZG26" s="284"/>
      <c r="IZH26" s="284"/>
      <c r="IZI26" s="284"/>
      <c r="IZJ26" s="284"/>
      <c r="IZK26" s="284"/>
      <c r="IZL26" s="284"/>
      <c r="IZM26" s="284"/>
      <c r="IZN26" s="284"/>
      <c r="IZO26" s="284"/>
      <c r="IZP26" s="284"/>
      <c r="IZQ26" s="284"/>
      <c r="IZR26" s="284"/>
      <c r="IZS26" s="284"/>
      <c r="IZT26" s="284"/>
      <c r="IZU26" s="284"/>
      <c r="IZV26" s="284"/>
      <c r="IZW26" s="284"/>
      <c r="IZX26" s="284"/>
      <c r="IZY26" s="284"/>
      <c r="IZZ26" s="284"/>
      <c r="JAA26" s="284"/>
      <c r="JAB26" s="284"/>
      <c r="JAC26" s="284"/>
      <c r="JAD26" s="284"/>
      <c r="JAE26" s="284"/>
      <c r="JAF26" s="284"/>
      <c r="JAG26" s="284"/>
      <c r="JAH26" s="284"/>
      <c r="JAI26" s="284"/>
      <c r="JAJ26" s="284"/>
      <c r="JAK26" s="284"/>
      <c r="JAL26" s="284"/>
      <c r="JAM26" s="284"/>
      <c r="JAN26" s="284"/>
      <c r="JAO26" s="284"/>
      <c r="JAP26" s="284"/>
      <c r="JAQ26" s="284"/>
      <c r="JAR26" s="284"/>
      <c r="JAS26" s="284"/>
      <c r="JAT26" s="284"/>
      <c r="JAU26" s="284"/>
      <c r="JAV26" s="284"/>
      <c r="JAW26" s="284"/>
      <c r="JAX26" s="284"/>
      <c r="JAY26" s="284"/>
      <c r="JAZ26" s="284"/>
      <c r="JBA26" s="284"/>
      <c r="JBB26" s="284"/>
      <c r="JBC26" s="284"/>
      <c r="JBD26" s="284"/>
      <c r="JBE26" s="284"/>
      <c r="JBF26" s="284"/>
      <c r="JBG26" s="284"/>
      <c r="JBH26" s="284"/>
      <c r="JBI26" s="284"/>
      <c r="JBJ26" s="284"/>
      <c r="JBK26" s="284"/>
      <c r="JBL26" s="284"/>
      <c r="JBM26" s="284"/>
      <c r="JBN26" s="284"/>
      <c r="JBO26" s="284"/>
      <c r="JBP26" s="284"/>
      <c r="JBQ26" s="284"/>
      <c r="JBR26" s="284"/>
      <c r="JBS26" s="284"/>
      <c r="JBT26" s="284"/>
      <c r="JBU26" s="284"/>
      <c r="JBV26" s="284"/>
      <c r="JBW26" s="284"/>
      <c r="JBX26" s="284"/>
      <c r="JBY26" s="284"/>
      <c r="JBZ26" s="284"/>
      <c r="JCA26" s="284"/>
      <c r="JCB26" s="284"/>
      <c r="JCC26" s="284"/>
      <c r="JCD26" s="284"/>
      <c r="JCE26" s="284"/>
      <c r="JCF26" s="284"/>
      <c r="JCG26" s="284"/>
      <c r="JCH26" s="284"/>
      <c r="JCI26" s="284"/>
      <c r="JCJ26" s="284"/>
      <c r="JCK26" s="284"/>
      <c r="JCL26" s="284"/>
      <c r="JCM26" s="284"/>
      <c r="JCN26" s="284"/>
      <c r="JCO26" s="284"/>
      <c r="JCP26" s="284"/>
      <c r="JCQ26" s="284"/>
      <c r="JCR26" s="284"/>
      <c r="JCS26" s="284"/>
      <c r="JCT26" s="284"/>
      <c r="JCU26" s="284"/>
      <c r="JCV26" s="284"/>
      <c r="JCW26" s="284"/>
      <c r="JCX26" s="284"/>
      <c r="JCY26" s="284"/>
      <c r="JCZ26" s="284"/>
      <c r="JDA26" s="284"/>
      <c r="JDB26" s="284"/>
      <c r="JDC26" s="284"/>
      <c r="JDD26" s="284"/>
      <c r="JDE26" s="284"/>
      <c r="JDF26" s="284"/>
      <c r="JDG26" s="284"/>
      <c r="JDH26" s="284"/>
      <c r="JDI26" s="284"/>
      <c r="JDJ26" s="284"/>
      <c r="JDK26" s="284"/>
      <c r="JDL26" s="284"/>
      <c r="JDM26" s="284"/>
      <c r="JDN26" s="284"/>
      <c r="JDO26" s="284"/>
      <c r="JDP26" s="284"/>
      <c r="JDQ26" s="284"/>
      <c r="JDR26" s="284"/>
      <c r="JDS26" s="284"/>
      <c r="JDT26" s="284"/>
      <c r="JDU26" s="284"/>
      <c r="JDV26" s="284"/>
      <c r="JDW26" s="284"/>
      <c r="JDX26" s="284"/>
      <c r="JDY26" s="284"/>
      <c r="JDZ26" s="284"/>
      <c r="JEA26" s="284"/>
      <c r="JEB26" s="284"/>
      <c r="JEC26" s="284"/>
      <c r="JED26" s="284"/>
      <c r="JEE26" s="284"/>
      <c r="JEF26" s="284"/>
      <c r="JEG26" s="284"/>
      <c r="JEH26" s="284"/>
      <c r="JEI26" s="284"/>
      <c r="JEJ26" s="284"/>
      <c r="JEK26" s="284"/>
      <c r="JEL26" s="284"/>
      <c r="JEM26" s="284"/>
      <c r="JEN26" s="284"/>
      <c r="JEO26" s="284"/>
      <c r="JEP26" s="284"/>
      <c r="JEQ26" s="284"/>
      <c r="JER26" s="284"/>
      <c r="JES26" s="284"/>
      <c r="JET26" s="284"/>
      <c r="JEU26" s="284"/>
      <c r="JEV26" s="284"/>
      <c r="JEW26" s="284"/>
      <c r="JEX26" s="284"/>
      <c r="JEY26" s="284"/>
      <c r="JEZ26" s="284"/>
      <c r="JFA26" s="284"/>
      <c r="JFB26" s="284"/>
      <c r="JFC26" s="284"/>
      <c r="JFD26" s="284"/>
      <c r="JFE26" s="284"/>
      <c r="JFF26" s="284"/>
      <c r="JFG26" s="284"/>
      <c r="JFH26" s="284"/>
      <c r="JFI26" s="284"/>
      <c r="JFJ26" s="284"/>
      <c r="JFK26" s="284"/>
      <c r="JFL26" s="284"/>
      <c r="JFM26" s="284"/>
      <c r="JFN26" s="284"/>
      <c r="JFO26" s="284"/>
      <c r="JFP26" s="284"/>
      <c r="JFQ26" s="284"/>
      <c r="JFR26" s="284"/>
      <c r="JFS26" s="284"/>
      <c r="JFT26" s="284"/>
      <c r="JFU26" s="284"/>
      <c r="JFV26" s="284"/>
      <c r="JFW26" s="284"/>
      <c r="JFX26" s="284"/>
      <c r="JFY26" s="284"/>
      <c r="JFZ26" s="284"/>
      <c r="JGA26" s="284"/>
      <c r="JGB26" s="284"/>
      <c r="JGC26" s="284"/>
      <c r="JGD26" s="284"/>
      <c r="JGE26" s="284"/>
      <c r="JGF26" s="284"/>
      <c r="JGG26" s="284"/>
      <c r="JGH26" s="284"/>
      <c r="JGI26" s="284"/>
      <c r="JGJ26" s="284"/>
      <c r="JGK26" s="284"/>
      <c r="JGL26" s="284"/>
      <c r="JGM26" s="284"/>
      <c r="JGN26" s="284"/>
      <c r="JGO26" s="284"/>
      <c r="JGP26" s="284"/>
      <c r="JGQ26" s="284"/>
      <c r="JGR26" s="284"/>
      <c r="JGS26" s="284"/>
      <c r="JGT26" s="284"/>
      <c r="JGU26" s="284"/>
      <c r="JGV26" s="284"/>
      <c r="JGW26" s="284"/>
      <c r="JGX26" s="284"/>
      <c r="JGY26" s="284"/>
      <c r="JGZ26" s="284"/>
      <c r="JHA26" s="284"/>
      <c r="JHB26" s="284"/>
      <c r="JHC26" s="284"/>
      <c r="JHD26" s="284"/>
      <c r="JHE26" s="284"/>
      <c r="JHF26" s="284"/>
      <c r="JHG26" s="284"/>
      <c r="JHH26" s="284"/>
      <c r="JHI26" s="284"/>
      <c r="JHJ26" s="284"/>
      <c r="JHK26" s="284"/>
      <c r="JHL26" s="284"/>
      <c r="JHM26" s="284"/>
      <c r="JHN26" s="284"/>
      <c r="JHO26" s="284"/>
      <c r="JHP26" s="284"/>
      <c r="JHQ26" s="284"/>
      <c r="JHR26" s="284"/>
      <c r="JHS26" s="284"/>
      <c r="JHT26" s="284"/>
      <c r="JHU26" s="284"/>
      <c r="JHV26" s="284"/>
      <c r="JHW26" s="284"/>
      <c r="JHX26" s="284"/>
      <c r="JHY26" s="284"/>
      <c r="JHZ26" s="284"/>
      <c r="JIA26" s="284"/>
      <c r="JIB26" s="284"/>
      <c r="JIC26" s="284"/>
      <c r="JID26" s="284"/>
      <c r="JIE26" s="284"/>
      <c r="JIF26" s="284"/>
      <c r="JIG26" s="284"/>
      <c r="JIH26" s="284"/>
      <c r="JII26" s="284"/>
      <c r="JIJ26" s="284"/>
      <c r="JIK26" s="284"/>
      <c r="JIL26" s="284"/>
      <c r="JIM26" s="284"/>
      <c r="JIN26" s="284"/>
      <c r="JIO26" s="284"/>
      <c r="JIP26" s="284"/>
      <c r="JIQ26" s="284"/>
      <c r="JIR26" s="284"/>
      <c r="JIS26" s="284"/>
      <c r="JIT26" s="284"/>
      <c r="JIU26" s="284"/>
      <c r="JIV26" s="284"/>
      <c r="JIW26" s="284"/>
      <c r="JIX26" s="284"/>
      <c r="JIY26" s="284"/>
      <c r="JIZ26" s="284"/>
      <c r="JJA26" s="284"/>
      <c r="JJB26" s="284"/>
      <c r="JJC26" s="284"/>
      <c r="JJD26" s="284"/>
      <c r="JJE26" s="284"/>
      <c r="JJF26" s="284"/>
      <c r="JJG26" s="284"/>
      <c r="JJH26" s="284"/>
      <c r="JJI26" s="284"/>
      <c r="JJJ26" s="284"/>
      <c r="JJK26" s="284"/>
      <c r="JJL26" s="284"/>
      <c r="JJM26" s="284"/>
      <c r="JJN26" s="284"/>
      <c r="JJO26" s="284"/>
      <c r="JJP26" s="284"/>
      <c r="JJQ26" s="284"/>
      <c r="JJR26" s="284"/>
      <c r="JJS26" s="284"/>
      <c r="JJT26" s="284"/>
      <c r="JJU26" s="284"/>
      <c r="JJV26" s="284"/>
      <c r="JJW26" s="284"/>
      <c r="JJX26" s="284"/>
      <c r="JJY26" s="284"/>
      <c r="JJZ26" s="284"/>
      <c r="JKA26" s="284"/>
      <c r="JKB26" s="284"/>
      <c r="JKC26" s="284"/>
      <c r="JKD26" s="284"/>
      <c r="JKE26" s="284"/>
      <c r="JKF26" s="284"/>
      <c r="JKG26" s="284"/>
      <c r="JKH26" s="284"/>
      <c r="JKI26" s="284"/>
      <c r="JKJ26" s="284"/>
      <c r="JKK26" s="284"/>
      <c r="JKL26" s="284"/>
      <c r="JKM26" s="284"/>
      <c r="JKN26" s="284"/>
      <c r="JKO26" s="284"/>
      <c r="JKP26" s="284"/>
      <c r="JKQ26" s="284"/>
      <c r="JKR26" s="284"/>
      <c r="JKS26" s="284"/>
      <c r="JKT26" s="284"/>
      <c r="JKU26" s="284"/>
      <c r="JKV26" s="284"/>
      <c r="JKW26" s="284"/>
      <c r="JKX26" s="284"/>
      <c r="JKY26" s="284"/>
      <c r="JKZ26" s="284"/>
      <c r="JLA26" s="284"/>
      <c r="JLB26" s="284"/>
      <c r="JLC26" s="284"/>
      <c r="JLD26" s="284"/>
      <c r="JLE26" s="284"/>
      <c r="JLF26" s="284"/>
      <c r="JLG26" s="284"/>
      <c r="JLH26" s="284"/>
      <c r="JLI26" s="284"/>
      <c r="JLJ26" s="284"/>
      <c r="JLK26" s="284"/>
      <c r="JLL26" s="284"/>
      <c r="JLM26" s="284"/>
      <c r="JLN26" s="284"/>
      <c r="JLO26" s="284"/>
      <c r="JLP26" s="284"/>
      <c r="JLQ26" s="284"/>
      <c r="JLR26" s="284"/>
      <c r="JLS26" s="284"/>
      <c r="JLT26" s="284"/>
      <c r="JLU26" s="284"/>
      <c r="JLV26" s="284"/>
      <c r="JLW26" s="284"/>
      <c r="JLX26" s="284"/>
      <c r="JLY26" s="284"/>
      <c r="JLZ26" s="284"/>
      <c r="JMA26" s="284"/>
      <c r="JMB26" s="284"/>
      <c r="JMC26" s="284"/>
      <c r="JMD26" s="284"/>
      <c r="JME26" s="284"/>
      <c r="JMF26" s="284"/>
      <c r="JMG26" s="284"/>
      <c r="JMH26" s="284"/>
      <c r="JMI26" s="284"/>
      <c r="JMJ26" s="284"/>
      <c r="JMK26" s="284"/>
      <c r="JML26" s="284"/>
      <c r="JMM26" s="284"/>
      <c r="JMN26" s="284"/>
      <c r="JMO26" s="284"/>
      <c r="JMP26" s="284"/>
      <c r="JMQ26" s="284"/>
      <c r="JMR26" s="284"/>
      <c r="JMS26" s="284"/>
      <c r="JMT26" s="284"/>
      <c r="JMU26" s="284"/>
      <c r="JMV26" s="284"/>
      <c r="JMW26" s="284"/>
      <c r="JMX26" s="284"/>
      <c r="JMY26" s="284"/>
      <c r="JMZ26" s="284"/>
      <c r="JNA26" s="284"/>
      <c r="JNB26" s="284"/>
      <c r="JNC26" s="284"/>
      <c r="JND26" s="284"/>
      <c r="JNE26" s="284"/>
      <c r="JNF26" s="284"/>
      <c r="JNG26" s="284"/>
      <c r="JNH26" s="284"/>
      <c r="JNI26" s="284"/>
      <c r="JNJ26" s="284"/>
      <c r="JNK26" s="284"/>
      <c r="JNL26" s="284"/>
      <c r="JNM26" s="284"/>
      <c r="JNN26" s="284"/>
      <c r="JNO26" s="284"/>
      <c r="JNP26" s="284"/>
      <c r="JNQ26" s="284"/>
      <c r="JNR26" s="284"/>
      <c r="JNS26" s="284"/>
      <c r="JNT26" s="284"/>
      <c r="JNU26" s="284"/>
      <c r="JNV26" s="284"/>
      <c r="JNW26" s="284"/>
      <c r="JNX26" s="284"/>
      <c r="JNY26" s="284"/>
      <c r="JNZ26" s="284"/>
      <c r="JOA26" s="284"/>
      <c r="JOB26" s="284"/>
      <c r="JOC26" s="284"/>
      <c r="JOD26" s="284"/>
      <c r="JOE26" s="284"/>
      <c r="JOF26" s="284"/>
      <c r="JOG26" s="284"/>
      <c r="JOH26" s="284"/>
      <c r="JOI26" s="284"/>
      <c r="JOJ26" s="284"/>
      <c r="JOK26" s="284"/>
      <c r="JOL26" s="284"/>
      <c r="JOM26" s="284"/>
      <c r="JON26" s="284"/>
      <c r="JOO26" s="284"/>
      <c r="JOP26" s="284"/>
      <c r="JOQ26" s="284"/>
      <c r="JOR26" s="284"/>
      <c r="JOS26" s="284"/>
      <c r="JOT26" s="284"/>
      <c r="JOU26" s="284"/>
      <c r="JOV26" s="284"/>
      <c r="JOW26" s="284"/>
      <c r="JOX26" s="284"/>
      <c r="JOY26" s="284"/>
      <c r="JOZ26" s="284"/>
      <c r="JPA26" s="284"/>
      <c r="JPB26" s="284"/>
      <c r="JPC26" s="284"/>
      <c r="JPD26" s="284"/>
      <c r="JPE26" s="284"/>
      <c r="JPF26" s="284"/>
      <c r="JPG26" s="284"/>
      <c r="JPH26" s="284"/>
      <c r="JPI26" s="284"/>
      <c r="JPJ26" s="284"/>
      <c r="JPK26" s="284"/>
      <c r="JPL26" s="284"/>
      <c r="JPM26" s="284"/>
      <c r="JPN26" s="284"/>
      <c r="JPO26" s="284"/>
      <c r="JPP26" s="284"/>
      <c r="JPQ26" s="284"/>
      <c r="JPR26" s="284"/>
      <c r="JPS26" s="284"/>
      <c r="JPT26" s="284"/>
      <c r="JPU26" s="284"/>
      <c r="JPV26" s="284"/>
      <c r="JPW26" s="284"/>
      <c r="JPX26" s="284"/>
      <c r="JPY26" s="284"/>
      <c r="JPZ26" s="284"/>
      <c r="JQA26" s="284"/>
      <c r="JQB26" s="284"/>
      <c r="JQC26" s="284"/>
      <c r="JQD26" s="284"/>
      <c r="JQE26" s="284"/>
      <c r="JQF26" s="284"/>
      <c r="JQG26" s="284"/>
      <c r="JQH26" s="284"/>
      <c r="JQI26" s="284"/>
      <c r="JQJ26" s="284"/>
      <c r="JQK26" s="284"/>
      <c r="JQL26" s="284"/>
      <c r="JQM26" s="284"/>
      <c r="JQN26" s="284"/>
      <c r="JQO26" s="284"/>
      <c r="JQP26" s="284"/>
      <c r="JQQ26" s="284"/>
      <c r="JQR26" s="284"/>
      <c r="JQS26" s="284"/>
      <c r="JQT26" s="284"/>
      <c r="JQU26" s="284"/>
      <c r="JQV26" s="284"/>
      <c r="JQW26" s="284"/>
      <c r="JQX26" s="284"/>
      <c r="JQY26" s="284"/>
      <c r="JQZ26" s="284"/>
      <c r="JRA26" s="284"/>
      <c r="JRB26" s="284"/>
      <c r="JRC26" s="284"/>
      <c r="JRD26" s="284"/>
      <c r="JRE26" s="284"/>
      <c r="JRF26" s="284"/>
      <c r="JRG26" s="284"/>
      <c r="JRH26" s="284"/>
      <c r="JRI26" s="284"/>
      <c r="JRJ26" s="284"/>
      <c r="JRK26" s="284"/>
      <c r="JRL26" s="284"/>
      <c r="JRM26" s="284"/>
      <c r="JRN26" s="284"/>
      <c r="JRO26" s="284"/>
      <c r="JRP26" s="284"/>
      <c r="JRQ26" s="284"/>
      <c r="JRR26" s="284"/>
      <c r="JRS26" s="284"/>
      <c r="JRT26" s="284"/>
      <c r="JRU26" s="284"/>
      <c r="JRV26" s="284"/>
      <c r="JRW26" s="284"/>
      <c r="JRX26" s="284"/>
      <c r="JRY26" s="284"/>
      <c r="JRZ26" s="284"/>
      <c r="JSA26" s="284"/>
      <c r="JSB26" s="284"/>
      <c r="JSC26" s="284"/>
      <c r="JSD26" s="284"/>
      <c r="JSE26" s="284"/>
      <c r="JSF26" s="284"/>
      <c r="JSG26" s="284"/>
      <c r="JSH26" s="284"/>
      <c r="JSI26" s="284"/>
      <c r="JSJ26" s="284"/>
      <c r="JSK26" s="284"/>
      <c r="JSL26" s="284"/>
      <c r="JSM26" s="284"/>
      <c r="JSN26" s="284"/>
      <c r="JSO26" s="284"/>
      <c r="JSP26" s="284"/>
      <c r="JSQ26" s="284"/>
      <c r="JSR26" s="284"/>
      <c r="JSS26" s="284"/>
      <c r="JST26" s="284"/>
      <c r="JSU26" s="284"/>
      <c r="JSV26" s="284"/>
      <c r="JSW26" s="284"/>
      <c r="JSX26" s="284"/>
      <c r="JSY26" s="284"/>
      <c r="JSZ26" s="284"/>
      <c r="JTA26" s="284"/>
      <c r="JTB26" s="284"/>
      <c r="JTC26" s="284"/>
      <c r="JTD26" s="284"/>
      <c r="JTE26" s="284"/>
      <c r="JTF26" s="284"/>
      <c r="JTG26" s="284"/>
      <c r="JTH26" s="284"/>
      <c r="JTI26" s="284"/>
      <c r="JTJ26" s="284"/>
      <c r="JTK26" s="284"/>
      <c r="JTL26" s="284"/>
      <c r="JTM26" s="284"/>
      <c r="JTN26" s="284"/>
      <c r="JTO26" s="284"/>
      <c r="JTP26" s="284"/>
      <c r="JTQ26" s="284"/>
      <c r="JTR26" s="284"/>
      <c r="JTS26" s="284"/>
      <c r="JTT26" s="284"/>
      <c r="JTU26" s="284"/>
      <c r="JTV26" s="284"/>
      <c r="JTW26" s="284"/>
      <c r="JTX26" s="284"/>
      <c r="JTY26" s="284"/>
      <c r="JTZ26" s="284"/>
      <c r="JUA26" s="284"/>
      <c r="JUB26" s="284"/>
      <c r="JUC26" s="284"/>
      <c r="JUD26" s="284"/>
      <c r="JUE26" s="284"/>
      <c r="JUF26" s="284"/>
      <c r="JUG26" s="284"/>
      <c r="JUH26" s="284"/>
      <c r="JUI26" s="284"/>
      <c r="JUJ26" s="284"/>
      <c r="JUK26" s="284"/>
      <c r="JUL26" s="284"/>
      <c r="JUM26" s="284"/>
      <c r="JUN26" s="284"/>
      <c r="JUO26" s="284"/>
      <c r="JUP26" s="284"/>
      <c r="JUQ26" s="284"/>
      <c r="JUR26" s="284"/>
      <c r="JUS26" s="284"/>
      <c r="JUT26" s="284"/>
      <c r="JUU26" s="284"/>
      <c r="JUV26" s="284"/>
      <c r="JUW26" s="284"/>
      <c r="JUX26" s="284"/>
      <c r="JUY26" s="284"/>
      <c r="JUZ26" s="284"/>
      <c r="JVA26" s="284"/>
      <c r="JVB26" s="284"/>
      <c r="JVC26" s="284"/>
      <c r="JVD26" s="284"/>
      <c r="JVE26" s="284"/>
      <c r="JVF26" s="284"/>
      <c r="JVG26" s="284"/>
      <c r="JVH26" s="284"/>
      <c r="JVI26" s="284"/>
      <c r="JVJ26" s="284"/>
      <c r="JVK26" s="284"/>
      <c r="JVL26" s="284"/>
      <c r="JVM26" s="284"/>
      <c r="JVN26" s="284"/>
      <c r="JVO26" s="284"/>
      <c r="JVP26" s="284"/>
      <c r="JVQ26" s="284"/>
      <c r="JVR26" s="284"/>
      <c r="JVS26" s="284"/>
      <c r="JVT26" s="284"/>
      <c r="JVU26" s="284"/>
      <c r="JVV26" s="284"/>
      <c r="JVW26" s="284"/>
      <c r="JVX26" s="284"/>
      <c r="JVY26" s="284"/>
      <c r="JVZ26" s="284"/>
      <c r="JWA26" s="284"/>
      <c r="JWB26" s="284"/>
      <c r="JWC26" s="284"/>
      <c r="JWD26" s="284"/>
      <c r="JWE26" s="284"/>
      <c r="JWF26" s="284"/>
      <c r="JWG26" s="284"/>
      <c r="JWH26" s="284"/>
      <c r="JWI26" s="284"/>
      <c r="JWJ26" s="284"/>
      <c r="JWK26" s="284"/>
      <c r="JWL26" s="284"/>
      <c r="JWM26" s="284"/>
      <c r="JWN26" s="284"/>
      <c r="JWO26" s="284"/>
      <c r="JWP26" s="284"/>
      <c r="JWQ26" s="284"/>
      <c r="JWR26" s="284"/>
      <c r="JWS26" s="284"/>
      <c r="JWT26" s="284"/>
      <c r="JWU26" s="284"/>
      <c r="JWV26" s="284"/>
      <c r="JWW26" s="284"/>
      <c r="JWX26" s="284"/>
      <c r="JWY26" s="284"/>
      <c r="JWZ26" s="284"/>
      <c r="JXA26" s="284"/>
      <c r="JXB26" s="284"/>
      <c r="JXC26" s="284"/>
      <c r="JXD26" s="284"/>
      <c r="JXE26" s="284"/>
      <c r="JXF26" s="284"/>
      <c r="JXG26" s="284"/>
      <c r="JXH26" s="284"/>
      <c r="JXI26" s="284"/>
      <c r="JXJ26" s="284"/>
      <c r="JXK26" s="284"/>
      <c r="JXL26" s="284"/>
      <c r="JXM26" s="284"/>
      <c r="JXN26" s="284"/>
      <c r="JXO26" s="284"/>
      <c r="JXP26" s="284"/>
      <c r="JXQ26" s="284"/>
      <c r="JXR26" s="284"/>
      <c r="JXS26" s="284"/>
      <c r="JXT26" s="284"/>
      <c r="JXU26" s="284"/>
      <c r="JXV26" s="284"/>
      <c r="JXW26" s="284"/>
      <c r="JXX26" s="284"/>
      <c r="JXY26" s="284"/>
      <c r="JXZ26" s="284"/>
      <c r="JYA26" s="284"/>
      <c r="JYB26" s="284"/>
      <c r="JYC26" s="284"/>
      <c r="JYD26" s="284"/>
      <c r="JYE26" s="284"/>
      <c r="JYF26" s="284"/>
      <c r="JYG26" s="284"/>
      <c r="JYH26" s="284"/>
      <c r="JYI26" s="284"/>
      <c r="JYJ26" s="284"/>
      <c r="JYK26" s="284"/>
      <c r="JYL26" s="284"/>
      <c r="JYM26" s="284"/>
      <c r="JYN26" s="284"/>
      <c r="JYO26" s="284"/>
      <c r="JYP26" s="284"/>
      <c r="JYQ26" s="284"/>
      <c r="JYR26" s="284"/>
      <c r="JYS26" s="284"/>
      <c r="JYT26" s="284"/>
      <c r="JYU26" s="284"/>
      <c r="JYV26" s="284"/>
      <c r="JYW26" s="284"/>
      <c r="JYX26" s="284"/>
      <c r="JYY26" s="284"/>
      <c r="JYZ26" s="284"/>
      <c r="JZA26" s="284"/>
      <c r="JZB26" s="284"/>
      <c r="JZC26" s="284"/>
      <c r="JZD26" s="284"/>
      <c r="JZE26" s="284"/>
      <c r="JZF26" s="284"/>
      <c r="JZG26" s="284"/>
      <c r="JZH26" s="284"/>
      <c r="JZI26" s="284"/>
      <c r="JZJ26" s="284"/>
      <c r="JZK26" s="284"/>
      <c r="JZL26" s="284"/>
      <c r="JZM26" s="284"/>
      <c r="JZN26" s="284"/>
      <c r="JZO26" s="284"/>
      <c r="JZP26" s="284"/>
      <c r="JZQ26" s="284"/>
      <c r="JZR26" s="284"/>
      <c r="JZS26" s="284"/>
      <c r="JZT26" s="284"/>
      <c r="JZU26" s="284"/>
      <c r="JZV26" s="284"/>
      <c r="JZW26" s="284"/>
      <c r="JZX26" s="284"/>
      <c r="JZY26" s="284"/>
      <c r="JZZ26" s="284"/>
      <c r="KAA26" s="284"/>
      <c r="KAB26" s="284"/>
      <c r="KAC26" s="284"/>
      <c r="KAD26" s="284"/>
      <c r="KAE26" s="284"/>
      <c r="KAF26" s="284"/>
      <c r="KAG26" s="284"/>
      <c r="KAH26" s="284"/>
      <c r="KAI26" s="284"/>
      <c r="KAJ26" s="284"/>
      <c r="KAK26" s="284"/>
      <c r="KAL26" s="284"/>
      <c r="KAM26" s="284"/>
      <c r="KAN26" s="284"/>
      <c r="KAO26" s="284"/>
      <c r="KAP26" s="284"/>
      <c r="KAQ26" s="284"/>
      <c r="KAR26" s="284"/>
      <c r="KAS26" s="284"/>
      <c r="KAT26" s="284"/>
      <c r="KAU26" s="284"/>
      <c r="KAV26" s="284"/>
      <c r="KAW26" s="284"/>
      <c r="KAX26" s="284"/>
      <c r="KAY26" s="284"/>
      <c r="KAZ26" s="284"/>
      <c r="KBA26" s="284"/>
      <c r="KBB26" s="284"/>
      <c r="KBC26" s="284"/>
      <c r="KBD26" s="284"/>
      <c r="KBE26" s="284"/>
      <c r="KBF26" s="284"/>
      <c r="KBG26" s="284"/>
      <c r="KBH26" s="284"/>
      <c r="KBI26" s="284"/>
      <c r="KBJ26" s="284"/>
      <c r="KBK26" s="284"/>
      <c r="KBL26" s="284"/>
      <c r="KBM26" s="284"/>
      <c r="KBN26" s="284"/>
      <c r="KBO26" s="284"/>
      <c r="KBP26" s="284"/>
      <c r="KBQ26" s="284"/>
      <c r="KBR26" s="284"/>
      <c r="KBS26" s="284"/>
      <c r="KBT26" s="284"/>
      <c r="KBU26" s="284"/>
      <c r="KBV26" s="284"/>
      <c r="KBW26" s="284"/>
      <c r="KBX26" s="284"/>
      <c r="KBY26" s="284"/>
      <c r="KBZ26" s="284"/>
      <c r="KCA26" s="284"/>
      <c r="KCB26" s="284"/>
      <c r="KCC26" s="284"/>
      <c r="KCD26" s="284"/>
      <c r="KCE26" s="284"/>
      <c r="KCF26" s="284"/>
      <c r="KCG26" s="284"/>
      <c r="KCH26" s="284"/>
      <c r="KCI26" s="284"/>
      <c r="KCJ26" s="284"/>
      <c r="KCK26" s="284"/>
      <c r="KCL26" s="284"/>
      <c r="KCM26" s="284"/>
      <c r="KCN26" s="284"/>
      <c r="KCO26" s="284"/>
      <c r="KCP26" s="284"/>
      <c r="KCQ26" s="284"/>
      <c r="KCR26" s="284"/>
      <c r="KCS26" s="284"/>
      <c r="KCT26" s="284"/>
      <c r="KCU26" s="284"/>
      <c r="KCV26" s="284"/>
      <c r="KCW26" s="284"/>
      <c r="KCX26" s="284"/>
      <c r="KCY26" s="284"/>
      <c r="KCZ26" s="284"/>
      <c r="KDA26" s="284"/>
      <c r="KDB26" s="284"/>
      <c r="KDC26" s="284"/>
      <c r="KDD26" s="284"/>
      <c r="KDE26" s="284"/>
      <c r="KDF26" s="284"/>
      <c r="KDG26" s="284"/>
      <c r="KDH26" s="284"/>
      <c r="KDI26" s="284"/>
      <c r="KDJ26" s="284"/>
      <c r="KDK26" s="284"/>
      <c r="KDL26" s="284"/>
      <c r="KDM26" s="284"/>
      <c r="KDN26" s="284"/>
      <c r="KDO26" s="284"/>
      <c r="KDP26" s="284"/>
      <c r="KDQ26" s="284"/>
      <c r="KDR26" s="284"/>
      <c r="KDS26" s="284"/>
      <c r="KDT26" s="284"/>
      <c r="KDU26" s="284"/>
      <c r="KDV26" s="284"/>
      <c r="KDW26" s="284"/>
      <c r="KDX26" s="284"/>
      <c r="KDY26" s="284"/>
      <c r="KDZ26" s="284"/>
      <c r="KEA26" s="284"/>
      <c r="KEB26" s="284"/>
      <c r="KEC26" s="284"/>
      <c r="KED26" s="284"/>
      <c r="KEE26" s="284"/>
      <c r="KEF26" s="284"/>
      <c r="KEG26" s="284"/>
      <c r="KEH26" s="284"/>
      <c r="KEI26" s="284"/>
      <c r="KEJ26" s="284"/>
      <c r="KEK26" s="284"/>
      <c r="KEL26" s="284"/>
      <c r="KEM26" s="284"/>
      <c r="KEN26" s="284"/>
      <c r="KEO26" s="284"/>
      <c r="KEP26" s="284"/>
      <c r="KEQ26" s="284"/>
      <c r="KER26" s="284"/>
      <c r="KES26" s="284"/>
      <c r="KET26" s="284"/>
      <c r="KEU26" s="284"/>
      <c r="KEV26" s="284"/>
      <c r="KEW26" s="284"/>
      <c r="KEX26" s="284"/>
      <c r="KEY26" s="284"/>
      <c r="KEZ26" s="284"/>
      <c r="KFA26" s="284"/>
      <c r="KFB26" s="284"/>
      <c r="KFC26" s="284"/>
      <c r="KFD26" s="284"/>
      <c r="KFE26" s="284"/>
      <c r="KFF26" s="284"/>
      <c r="KFG26" s="284"/>
      <c r="KFH26" s="284"/>
      <c r="KFI26" s="284"/>
      <c r="KFJ26" s="284"/>
      <c r="KFK26" s="284"/>
      <c r="KFL26" s="284"/>
      <c r="KFM26" s="284"/>
      <c r="KFN26" s="284"/>
      <c r="KFO26" s="284"/>
      <c r="KFP26" s="284"/>
      <c r="KFQ26" s="284"/>
      <c r="KFR26" s="284"/>
      <c r="KFS26" s="284"/>
      <c r="KFT26" s="284"/>
      <c r="KFU26" s="284"/>
      <c r="KFV26" s="284"/>
      <c r="KFW26" s="284"/>
      <c r="KFX26" s="284"/>
      <c r="KFY26" s="284"/>
      <c r="KFZ26" s="284"/>
      <c r="KGA26" s="284"/>
      <c r="KGB26" s="284"/>
      <c r="KGC26" s="284"/>
      <c r="KGD26" s="284"/>
      <c r="KGE26" s="284"/>
      <c r="KGF26" s="284"/>
      <c r="KGG26" s="284"/>
      <c r="KGH26" s="284"/>
      <c r="KGI26" s="284"/>
      <c r="KGJ26" s="284"/>
      <c r="KGK26" s="284"/>
      <c r="KGL26" s="284"/>
      <c r="KGM26" s="284"/>
      <c r="KGN26" s="284"/>
      <c r="KGO26" s="284"/>
      <c r="KGP26" s="284"/>
      <c r="KGQ26" s="284"/>
      <c r="KGR26" s="284"/>
      <c r="KGS26" s="284"/>
      <c r="KGT26" s="284"/>
      <c r="KGU26" s="284"/>
      <c r="KGV26" s="284"/>
      <c r="KGW26" s="284"/>
      <c r="KGX26" s="284"/>
      <c r="KGY26" s="284"/>
      <c r="KGZ26" s="284"/>
      <c r="KHA26" s="284"/>
      <c r="KHB26" s="284"/>
      <c r="KHC26" s="284"/>
      <c r="KHD26" s="284"/>
      <c r="KHE26" s="284"/>
      <c r="KHF26" s="284"/>
      <c r="KHG26" s="284"/>
      <c r="KHH26" s="284"/>
      <c r="KHI26" s="284"/>
      <c r="KHJ26" s="284"/>
      <c r="KHK26" s="284"/>
      <c r="KHL26" s="284"/>
      <c r="KHM26" s="284"/>
      <c r="KHN26" s="284"/>
      <c r="KHO26" s="284"/>
      <c r="KHP26" s="284"/>
      <c r="KHQ26" s="284"/>
      <c r="KHR26" s="284"/>
      <c r="KHS26" s="284"/>
      <c r="KHT26" s="284"/>
      <c r="KHU26" s="284"/>
      <c r="KHV26" s="284"/>
      <c r="KHW26" s="284"/>
      <c r="KHX26" s="284"/>
      <c r="KHY26" s="284"/>
      <c r="KHZ26" s="284"/>
      <c r="KIA26" s="284"/>
      <c r="KIB26" s="284"/>
      <c r="KIC26" s="284"/>
      <c r="KID26" s="284"/>
      <c r="KIE26" s="284"/>
      <c r="KIF26" s="284"/>
      <c r="KIG26" s="284"/>
      <c r="KIH26" s="284"/>
      <c r="KII26" s="284"/>
      <c r="KIJ26" s="284"/>
      <c r="KIK26" s="284"/>
      <c r="KIL26" s="284"/>
      <c r="KIM26" s="284"/>
      <c r="KIN26" s="284"/>
      <c r="KIO26" s="284"/>
      <c r="KIP26" s="284"/>
      <c r="KIQ26" s="284"/>
      <c r="KIR26" s="284"/>
      <c r="KIS26" s="284"/>
      <c r="KIT26" s="284"/>
      <c r="KIU26" s="284"/>
      <c r="KIV26" s="284"/>
      <c r="KIW26" s="284"/>
      <c r="KIX26" s="284"/>
      <c r="KIY26" s="284"/>
      <c r="KIZ26" s="284"/>
      <c r="KJA26" s="284"/>
      <c r="KJB26" s="284"/>
      <c r="KJC26" s="284"/>
      <c r="KJD26" s="284"/>
      <c r="KJE26" s="284"/>
      <c r="KJF26" s="284"/>
      <c r="KJG26" s="284"/>
      <c r="KJH26" s="284"/>
      <c r="KJI26" s="284"/>
      <c r="KJJ26" s="284"/>
      <c r="KJK26" s="284"/>
      <c r="KJL26" s="284"/>
      <c r="KJM26" s="284"/>
      <c r="KJN26" s="284"/>
      <c r="KJO26" s="284"/>
      <c r="KJP26" s="284"/>
      <c r="KJQ26" s="284"/>
      <c r="KJR26" s="284"/>
      <c r="KJS26" s="284"/>
      <c r="KJT26" s="284"/>
      <c r="KJU26" s="284"/>
      <c r="KJV26" s="284"/>
      <c r="KJW26" s="284"/>
      <c r="KJX26" s="284"/>
      <c r="KJY26" s="284"/>
      <c r="KJZ26" s="284"/>
      <c r="KKA26" s="284"/>
      <c r="KKB26" s="284"/>
      <c r="KKC26" s="284"/>
      <c r="KKD26" s="284"/>
      <c r="KKE26" s="284"/>
      <c r="KKF26" s="284"/>
      <c r="KKG26" s="284"/>
      <c r="KKH26" s="284"/>
      <c r="KKI26" s="284"/>
      <c r="KKJ26" s="284"/>
      <c r="KKK26" s="284"/>
      <c r="KKL26" s="284"/>
      <c r="KKM26" s="284"/>
      <c r="KKN26" s="284"/>
      <c r="KKO26" s="284"/>
      <c r="KKP26" s="284"/>
      <c r="KKQ26" s="284"/>
      <c r="KKR26" s="284"/>
      <c r="KKS26" s="284"/>
      <c r="KKT26" s="284"/>
      <c r="KKU26" s="284"/>
      <c r="KKV26" s="284"/>
      <c r="KKW26" s="284"/>
      <c r="KKX26" s="284"/>
      <c r="KKY26" s="284"/>
      <c r="KKZ26" s="284"/>
      <c r="KLA26" s="284"/>
      <c r="KLB26" s="284"/>
      <c r="KLC26" s="284"/>
      <c r="KLD26" s="284"/>
      <c r="KLE26" s="284"/>
      <c r="KLF26" s="284"/>
      <c r="KLG26" s="284"/>
      <c r="KLH26" s="284"/>
      <c r="KLI26" s="284"/>
      <c r="KLJ26" s="284"/>
      <c r="KLK26" s="284"/>
      <c r="KLL26" s="284"/>
      <c r="KLM26" s="284"/>
      <c r="KLN26" s="284"/>
      <c r="KLO26" s="284"/>
      <c r="KLP26" s="284"/>
      <c r="KLQ26" s="284"/>
      <c r="KLR26" s="284"/>
      <c r="KLS26" s="284"/>
      <c r="KLT26" s="284"/>
      <c r="KLU26" s="284"/>
      <c r="KLV26" s="284"/>
      <c r="KLW26" s="284"/>
      <c r="KLX26" s="284"/>
      <c r="KLY26" s="284"/>
      <c r="KLZ26" s="284"/>
      <c r="KMA26" s="284"/>
      <c r="KMB26" s="284"/>
      <c r="KMC26" s="284"/>
      <c r="KMD26" s="284"/>
      <c r="KME26" s="284"/>
      <c r="KMF26" s="284"/>
      <c r="KMG26" s="284"/>
      <c r="KMH26" s="284"/>
      <c r="KMI26" s="284"/>
      <c r="KMJ26" s="284"/>
      <c r="KMK26" s="284"/>
      <c r="KML26" s="284"/>
      <c r="KMM26" s="284"/>
      <c r="KMN26" s="284"/>
      <c r="KMO26" s="284"/>
      <c r="KMP26" s="284"/>
      <c r="KMQ26" s="284"/>
      <c r="KMR26" s="284"/>
      <c r="KMS26" s="284"/>
      <c r="KMT26" s="284"/>
      <c r="KMU26" s="284"/>
      <c r="KMV26" s="284"/>
      <c r="KMW26" s="284"/>
      <c r="KMX26" s="284"/>
      <c r="KMY26" s="284"/>
      <c r="KMZ26" s="284"/>
      <c r="KNA26" s="284"/>
      <c r="KNB26" s="284"/>
      <c r="KNC26" s="284"/>
      <c r="KND26" s="284"/>
      <c r="KNE26" s="284"/>
      <c r="KNF26" s="284"/>
      <c r="KNG26" s="284"/>
      <c r="KNH26" s="284"/>
      <c r="KNI26" s="284"/>
      <c r="KNJ26" s="284"/>
      <c r="KNK26" s="284"/>
      <c r="KNL26" s="284"/>
      <c r="KNM26" s="284"/>
      <c r="KNN26" s="284"/>
      <c r="KNO26" s="284"/>
      <c r="KNP26" s="284"/>
      <c r="KNQ26" s="284"/>
      <c r="KNR26" s="284"/>
      <c r="KNS26" s="284"/>
      <c r="KNT26" s="284"/>
      <c r="KNU26" s="284"/>
      <c r="KNV26" s="284"/>
      <c r="KNW26" s="284"/>
      <c r="KNX26" s="284"/>
      <c r="KNY26" s="284"/>
      <c r="KNZ26" s="284"/>
      <c r="KOA26" s="284"/>
      <c r="KOB26" s="284"/>
      <c r="KOC26" s="284"/>
      <c r="KOD26" s="284"/>
      <c r="KOE26" s="284"/>
      <c r="KOF26" s="284"/>
      <c r="KOG26" s="284"/>
      <c r="KOH26" s="284"/>
      <c r="KOI26" s="284"/>
      <c r="KOJ26" s="284"/>
      <c r="KOK26" s="284"/>
      <c r="KOL26" s="284"/>
      <c r="KOM26" s="284"/>
      <c r="KON26" s="284"/>
      <c r="KOO26" s="284"/>
      <c r="KOP26" s="284"/>
      <c r="KOQ26" s="284"/>
      <c r="KOR26" s="284"/>
      <c r="KOS26" s="284"/>
      <c r="KOT26" s="284"/>
      <c r="KOU26" s="284"/>
      <c r="KOV26" s="284"/>
      <c r="KOW26" s="284"/>
      <c r="KOX26" s="284"/>
      <c r="KOY26" s="284"/>
      <c r="KOZ26" s="284"/>
      <c r="KPA26" s="284"/>
      <c r="KPB26" s="284"/>
      <c r="KPC26" s="284"/>
      <c r="KPD26" s="284"/>
      <c r="KPE26" s="284"/>
      <c r="KPF26" s="284"/>
      <c r="KPG26" s="284"/>
      <c r="KPH26" s="284"/>
      <c r="KPI26" s="284"/>
      <c r="KPJ26" s="284"/>
      <c r="KPK26" s="284"/>
      <c r="KPL26" s="284"/>
      <c r="KPM26" s="284"/>
      <c r="KPN26" s="284"/>
      <c r="KPO26" s="284"/>
      <c r="KPP26" s="284"/>
      <c r="KPQ26" s="284"/>
      <c r="KPR26" s="284"/>
      <c r="KPS26" s="284"/>
      <c r="KPT26" s="284"/>
      <c r="KPU26" s="284"/>
      <c r="KPV26" s="284"/>
      <c r="KPW26" s="284"/>
      <c r="KPX26" s="284"/>
      <c r="KPY26" s="284"/>
      <c r="KPZ26" s="284"/>
      <c r="KQA26" s="284"/>
      <c r="KQB26" s="284"/>
      <c r="KQC26" s="284"/>
      <c r="KQD26" s="284"/>
      <c r="KQE26" s="284"/>
      <c r="KQF26" s="284"/>
      <c r="KQG26" s="284"/>
      <c r="KQH26" s="284"/>
      <c r="KQI26" s="284"/>
      <c r="KQJ26" s="284"/>
      <c r="KQK26" s="284"/>
      <c r="KQL26" s="284"/>
      <c r="KQM26" s="284"/>
      <c r="KQN26" s="284"/>
      <c r="KQO26" s="284"/>
      <c r="KQP26" s="284"/>
      <c r="KQQ26" s="284"/>
      <c r="KQR26" s="284"/>
      <c r="KQS26" s="284"/>
      <c r="KQT26" s="284"/>
      <c r="KQU26" s="284"/>
      <c r="KQV26" s="284"/>
      <c r="KQW26" s="284"/>
      <c r="KQX26" s="284"/>
      <c r="KQY26" s="284"/>
      <c r="KQZ26" s="284"/>
      <c r="KRA26" s="284"/>
      <c r="KRB26" s="284"/>
      <c r="KRC26" s="284"/>
      <c r="KRD26" s="284"/>
      <c r="KRE26" s="284"/>
      <c r="KRF26" s="284"/>
      <c r="KRG26" s="284"/>
      <c r="KRH26" s="284"/>
      <c r="KRI26" s="284"/>
      <c r="KRJ26" s="284"/>
      <c r="KRK26" s="284"/>
      <c r="KRL26" s="284"/>
      <c r="KRM26" s="284"/>
      <c r="KRN26" s="284"/>
      <c r="KRO26" s="284"/>
      <c r="KRP26" s="284"/>
      <c r="KRQ26" s="284"/>
      <c r="KRR26" s="284"/>
      <c r="KRS26" s="284"/>
      <c r="KRT26" s="284"/>
      <c r="KRU26" s="284"/>
      <c r="KRV26" s="284"/>
      <c r="KRW26" s="284"/>
      <c r="KRX26" s="284"/>
      <c r="KRY26" s="284"/>
      <c r="KRZ26" s="284"/>
      <c r="KSA26" s="284"/>
      <c r="KSB26" s="284"/>
      <c r="KSC26" s="284"/>
      <c r="KSD26" s="284"/>
      <c r="KSE26" s="284"/>
      <c r="KSF26" s="284"/>
      <c r="KSG26" s="284"/>
      <c r="KSH26" s="284"/>
      <c r="KSI26" s="284"/>
      <c r="KSJ26" s="284"/>
      <c r="KSK26" s="284"/>
      <c r="KSL26" s="284"/>
      <c r="KSM26" s="284"/>
      <c r="KSN26" s="284"/>
      <c r="KSO26" s="284"/>
      <c r="KSP26" s="284"/>
      <c r="KSQ26" s="284"/>
      <c r="KSR26" s="284"/>
      <c r="KSS26" s="284"/>
      <c r="KST26" s="284"/>
      <c r="KSU26" s="284"/>
      <c r="KSV26" s="284"/>
      <c r="KSW26" s="284"/>
      <c r="KSX26" s="284"/>
      <c r="KSY26" s="284"/>
      <c r="KSZ26" s="284"/>
      <c r="KTA26" s="284"/>
      <c r="KTB26" s="284"/>
      <c r="KTC26" s="284"/>
      <c r="KTD26" s="284"/>
      <c r="KTE26" s="284"/>
      <c r="KTF26" s="284"/>
      <c r="KTG26" s="284"/>
      <c r="KTH26" s="284"/>
      <c r="KTI26" s="284"/>
      <c r="KTJ26" s="284"/>
      <c r="KTK26" s="284"/>
      <c r="KTL26" s="284"/>
      <c r="KTM26" s="284"/>
      <c r="KTN26" s="284"/>
      <c r="KTO26" s="284"/>
      <c r="KTP26" s="284"/>
      <c r="KTQ26" s="284"/>
      <c r="KTR26" s="284"/>
      <c r="KTS26" s="284"/>
      <c r="KTT26" s="284"/>
      <c r="KTU26" s="284"/>
      <c r="KTV26" s="284"/>
      <c r="KTW26" s="284"/>
      <c r="KTX26" s="284"/>
      <c r="KTY26" s="284"/>
      <c r="KTZ26" s="284"/>
      <c r="KUA26" s="284"/>
      <c r="KUB26" s="284"/>
      <c r="KUC26" s="284"/>
      <c r="KUD26" s="284"/>
      <c r="KUE26" s="284"/>
      <c r="KUF26" s="284"/>
      <c r="KUG26" s="284"/>
      <c r="KUH26" s="284"/>
      <c r="KUI26" s="284"/>
      <c r="KUJ26" s="284"/>
      <c r="KUK26" s="284"/>
      <c r="KUL26" s="284"/>
      <c r="KUM26" s="284"/>
      <c r="KUN26" s="284"/>
      <c r="KUO26" s="284"/>
      <c r="KUP26" s="284"/>
      <c r="KUQ26" s="284"/>
      <c r="KUR26" s="284"/>
      <c r="KUS26" s="284"/>
      <c r="KUT26" s="284"/>
      <c r="KUU26" s="284"/>
      <c r="KUV26" s="284"/>
      <c r="KUW26" s="284"/>
      <c r="KUX26" s="284"/>
      <c r="KUY26" s="284"/>
      <c r="KUZ26" s="284"/>
      <c r="KVA26" s="284"/>
      <c r="KVB26" s="284"/>
      <c r="KVC26" s="284"/>
      <c r="KVD26" s="284"/>
      <c r="KVE26" s="284"/>
      <c r="KVF26" s="284"/>
      <c r="KVG26" s="284"/>
      <c r="KVH26" s="284"/>
      <c r="KVI26" s="284"/>
      <c r="KVJ26" s="284"/>
      <c r="KVK26" s="284"/>
      <c r="KVL26" s="284"/>
      <c r="KVM26" s="284"/>
      <c r="KVN26" s="284"/>
      <c r="KVO26" s="284"/>
      <c r="KVP26" s="284"/>
      <c r="KVQ26" s="284"/>
      <c r="KVR26" s="284"/>
      <c r="KVS26" s="284"/>
      <c r="KVT26" s="284"/>
      <c r="KVU26" s="284"/>
      <c r="KVV26" s="284"/>
      <c r="KVW26" s="284"/>
      <c r="KVX26" s="284"/>
      <c r="KVY26" s="284"/>
      <c r="KVZ26" s="284"/>
      <c r="KWA26" s="284"/>
      <c r="KWB26" s="284"/>
      <c r="KWC26" s="284"/>
      <c r="KWD26" s="284"/>
      <c r="KWE26" s="284"/>
      <c r="KWF26" s="284"/>
      <c r="KWG26" s="284"/>
      <c r="KWH26" s="284"/>
      <c r="KWI26" s="284"/>
      <c r="KWJ26" s="284"/>
      <c r="KWK26" s="284"/>
      <c r="KWL26" s="284"/>
      <c r="KWM26" s="284"/>
      <c r="KWN26" s="284"/>
      <c r="KWO26" s="284"/>
      <c r="KWP26" s="284"/>
      <c r="KWQ26" s="284"/>
      <c r="KWR26" s="284"/>
      <c r="KWS26" s="284"/>
      <c r="KWT26" s="284"/>
      <c r="KWU26" s="284"/>
      <c r="KWV26" s="284"/>
      <c r="KWW26" s="284"/>
      <c r="KWX26" s="284"/>
      <c r="KWY26" s="284"/>
      <c r="KWZ26" s="284"/>
      <c r="KXA26" s="284"/>
      <c r="KXB26" s="284"/>
      <c r="KXC26" s="284"/>
      <c r="KXD26" s="284"/>
      <c r="KXE26" s="284"/>
      <c r="KXF26" s="284"/>
      <c r="KXG26" s="284"/>
      <c r="KXH26" s="284"/>
      <c r="KXI26" s="284"/>
      <c r="KXJ26" s="284"/>
      <c r="KXK26" s="284"/>
      <c r="KXL26" s="284"/>
      <c r="KXM26" s="284"/>
      <c r="KXN26" s="284"/>
      <c r="KXO26" s="284"/>
      <c r="KXP26" s="284"/>
      <c r="KXQ26" s="284"/>
      <c r="KXR26" s="284"/>
      <c r="KXS26" s="284"/>
      <c r="KXT26" s="284"/>
      <c r="KXU26" s="284"/>
      <c r="KXV26" s="284"/>
      <c r="KXW26" s="284"/>
      <c r="KXX26" s="284"/>
      <c r="KXY26" s="284"/>
      <c r="KXZ26" s="284"/>
      <c r="KYA26" s="284"/>
      <c r="KYB26" s="284"/>
      <c r="KYC26" s="284"/>
      <c r="KYD26" s="284"/>
      <c r="KYE26" s="284"/>
      <c r="KYF26" s="284"/>
      <c r="KYG26" s="284"/>
      <c r="KYH26" s="284"/>
      <c r="KYI26" s="284"/>
      <c r="KYJ26" s="284"/>
      <c r="KYK26" s="284"/>
      <c r="KYL26" s="284"/>
      <c r="KYM26" s="284"/>
      <c r="KYN26" s="284"/>
      <c r="KYO26" s="284"/>
      <c r="KYP26" s="284"/>
      <c r="KYQ26" s="284"/>
      <c r="KYR26" s="284"/>
      <c r="KYS26" s="284"/>
      <c r="KYT26" s="284"/>
      <c r="KYU26" s="284"/>
      <c r="KYV26" s="284"/>
      <c r="KYW26" s="284"/>
      <c r="KYX26" s="284"/>
      <c r="KYY26" s="284"/>
      <c r="KYZ26" s="284"/>
      <c r="KZA26" s="284"/>
      <c r="KZB26" s="284"/>
      <c r="KZC26" s="284"/>
      <c r="KZD26" s="284"/>
      <c r="KZE26" s="284"/>
      <c r="KZF26" s="284"/>
      <c r="KZG26" s="284"/>
      <c r="KZH26" s="284"/>
      <c r="KZI26" s="284"/>
      <c r="KZJ26" s="284"/>
      <c r="KZK26" s="284"/>
      <c r="KZL26" s="284"/>
      <c r="KZM26" s="284"/>
      <c r="KZN26" s="284"/>
      <c r="KZO26" s="284"/>
      <c r="KZP26" s="284"/>
      <c r="KZQ26" s="284"/>
      <c r="KZR26" s="284"/>
      <c r="KZS26" s="284"/>
      <c r="KZT26" s="284"/>
      <c r="KZU26" s="284"/>
      <c r="KZV26" s="284"/>
      <c r="KZW26" s="284"/>
      <c r="KZX26" s="284"/>
      <c r="KZY26" s="284"/>
      <c r="KZZ26" s="284"/>
      <c r="LAA26" s="284"/>
      <c r="LAB26" s="284"/>
      <c r="LAC26" s="284"/>
      <c r="LAD26" s="284"/>
      <c r="LAE26" s="284"/>
      <c r="LAF26" s="284"/>
      <c r="LAG26" s="284"/>
      <c r="LAH26" s="284"/>
      <c r="LAI26" s="284"/>
      <c r="LAJ26" s="284"/>
      <c r="LAK26" s="284"/>
      <c r="LAL26" s="284"/>
      <c r="LAM26" s="284"/>
      <c r="LAN26" s="284"/>
      <c r="LAO26" s="284"/>
      <c r="LAP26" s="284"/>
      <c r="LAQ26" s="284"/>
      <c r="LAR26" s="284"/>
      <c r="LAS26" s="284"/>
      <c r="LAT26" s="284"/>
      <c r="LAU26" s="284"/>
      <c r="LAV26" s="284"/>
      <c r="LAW26" s="284"/>
      <c r="LAX26" s="284"/>
      <c r="LAY26" s="284"/>
      <c r="LAZ26" s="284"/>
      <c r="LBA26" s="284"/>
      <c r="LBB26" s="284"/>
      <c r="LBC26" s="284"/>
      <c r="LBD26" s="284"/>
      <c r="LBE26" s="284"/>
      <c r="LBF26" s="284"/>
      <c r="LBG26" s="284"/>
      <c r="LBH26" s="284"/>
      <c r="LBI26" s="284"/>
      <c r="LBJ26" s="284"/>
      <c r="LBK26" s="284"/>
      <c r="LBL26" s="284"/>
      <c r="LBM26" s="284"/>
      <c r="LBN26" s="284"/>
      <c r="LBO26" s="284"/>
      <c r="LBP26" s="284"/>
      <c r="LBQ26" s="284"/>
      <c r="LBR26" s="284"/>
      <c r="LBS26" s="284"/>
      <c r="LBT26" s="284"/>
      <c r="LBU26" s="284"/>
      <c r="LBV26" s="284"/>
      <c r="LBW26" s="284"/>
      <c r="LBX26" s="284"/>
      <c r="LBY26" s="284"/>
      <c r="LBZ26" s="284"/>
      <c r="LCA26" s="284"/>
      <c r="LCB26" s="284"/>
      <c r="LCC26" s="284"/>
      <c r="LCD26" s="284"/>
      <c r="LCE26" s="284"/>
      <c r="LCF26" s="284"/>
      <c r="LCG26" s="284"/>
      <c r="LCH26" s="284"/>
      <c r="LCI26" s="284"/>
      <c r="LCJ26" s="284"/>
      <c r="LCK26" s="284"/>
      <c r="LCL26" s="284"/>
      <c r="LCM26" s="284"/>
      <c r="LCN26" s="284"/>
      <c r="LCO26" s="284"/>
      <c r="LCP26" s="284"/>
      <c r="LCQ26" s="284"/>
      <c r="LCR26" s="284"/>
      <c r="LCS26" s="284"/>
      <c r="LCT26" s="284"/>
      <c r="LCU26" s="284"/>
      <c r="LCV26" s="284"/>
      <c r="LCW26" s="284"/>
      <c r="LCX26" s="284"/>
      <c r="LCY26" s="284"/>
      <c r="LCZ26" s="284"/>
      <c r="LDA26" s="284"/>
      <c r="LDB26" s="284"/>
      <c r="LDC26" s="284"/>
      <c r="LDD26" s="284"/>
      <c r="LDE26" s="284"/>
      <c r="LDF26" s="284"/>
      <c r="LDG26" s="284"/>
      <c r="LDH26" s="284"/>
      <c r="LDI26" s="284"/>
      <c r="LDJ26" s="284"/>
      <c r="LDK26" s="284"/>
      <c r="LDL26" s="284"/>
      <c r="LDM26" s="284"/>
      <c r="LDN26" s="284"/>
      <c r="LDO26" s="284"/>
      <c r="LDP26" s="284"/>
      <c r="LDQ26" s="284"/>
      <c r="LDR26" s="284"/>
      <c r="LDS26" s="284"/>
      <c r="LDT26" s="284"/>
      <c r="LDU26" s="284"/>
      <c r="LDV26" s="284"/>
      <c r="LDW26" s="284"/>
      <c r="LDX26" s="284"/>
      <c r="LDY26" s="284"/>
      <c r="LDZ26" s="284"/>
      <c r="LEA26" s="284"/>
      <c r="LEB26" s="284"/>
      <c r="LEC26" s="284"/>
      <c r="LED26" s="284"/>
      <c r="LEE26" s="284"/>
      <c r="LEF26" s="284"/>
      <c r="LEG26" s="284"/>
      <c r="LEH26" s="284"/>
      <c r="LEI26" s="284"/>
      <c r="LEJ26" s="284"/>
      <c r="LEK26" s="284"/>
      <c r="LEL26" s="284"/>
      <c r="LEM26" s="284"/>
      <c r="LEN26" s="284"/>
      <c r="LEO26" s="284"/>
      <c r="LEP26" s="284"/>
      <c r="LEQ26" s="284"/>
      <c r="LER26" s="284"/>
      <c r="LES26" s="284"/>
      <c r="LET26" s="284"/>
      <c r="LEU26" s="284"/>
      <c r="LEV26" s="284"/>
      <c r="LEW26" s="284"/>
      <c r="LEX26" s="284"/>
      <c r="LEY26" s="284"/>
      <c r="LEZ26" s="284"/>
      <c r="LFA26" s="284"/>
      <c r="LFB26" s="284"/>
      <c r="LFC26" s="284"/>
      <c r="LFD26" s="284"/>
      <c r="LFE26" s="284"/>
      <c r="LFF26" s="284"/>
      <c r="LFG26" s="284"/>
      <c r="LFH26" s="284"/>
      <c r="LFI26" s="284"/>
      <c r="LFJ26" s="284"/>
      <c r="LFK26" s="284"/>
      <c r="LFL26" s="284"/>
      <c r="LFM26" s="284"/>
      <c r="LFN26" s="284"/>
      <c r="LFO26" s="284"/>
      <c r="LFP26" s="284"/>
      <c r="LFQ26" s="284"/>
      <c r="LFR26" s="284"/>
      <c r="LFS26" s="284"/>
      <c r="LFT26" s="284"/>
      <c r="LFU26" s="284"/>
      <c r="LFV26" s="284"/>
      <c r="LFW26" s="284"/>
      <c r="LFX26" s="284"/>
      <c r="LFY26" s="284"/>
      <c r="LFZ26" s="284"/>
      <c r="LGA26" s="284"/>
      <c r="LGB26" s="284"/>
      <c r="LGC26" s="284"/>
      <c r="LGD26" s="284"/>
      <c r="LGE26" s="284"/>
      <c r="LGF26" s="284"/>
      <c r="LGG26" s="284"/>
      <c r="LGH26" s="284"/>
      <c r="LGI26" s="284"/>
      <c r="LGJ26" s="284"/>
      <c r="LGK26" s="284"/>
      <c r="LGL26" s="284"/>
      <c r="LGM26" s="284"/>
      <c r="LGN26" s="284"/>
      <c r="LGO26" s="284"/>
      <c r="LGP26" s="284"/>
      <c r="LGQ26" s="284"/>
      <c r="LGR26" s="284"/>
      <c r="LGS26" s="284"/>
      <c r="LGT26" s="284"/>
      <c r="LGU26" s="284"/>
      <c r="LGV26" s="284"/>
      <c r="LGW26" s="284"/>
      <c r="LGX26" s="284"/>
      <c r="LGY26" s="284"/>
      <c r="LGZ26" s="284"/>
      <c r="LHA26" s="284"/>
      <c r="LHB26" s="284"/>
      <c r="LHC26" s="284"/>
      <c r="LHD26" s="284"/>
      <c r="LHE26" s="284"/>
      <c r="LHF26" s="284"/>
      <c r="LHG26" s="284"/>
      <c r="LHH26" s="284"/>
      <c r="LHI26" s="284"/>
      <c r="LHJ26" s="284"/>
      <c r="LHK26" s="284"/>
      <c r="LHL26" s="284"/>
      <c r="LHM26" s="284"/>
      <c r="LHN26" s="284"/>
      <c r="LHO26" s="284"/>
      <c r="LHP26" s="284"/>
      <c r="LHQ26" s="284"/>
      <c r="LHR26" s="284"/>
      <c r="LHS26" s="284"/>
      <c r="LHT26" s="284"/>
      <c r="LHU26" s="284"/>
      <c r="LHV26" s="284"/>
      <c r="LHW26" s="284"/>
      <c r="LHX26" s="284"/>
      <c r="LHY26" s="284"/>
      <c r="LHZ26" s="284"/>
      <c r="LIA26" s="284"/>
      <c r="LIB26" s="284"/>
      <c r="LIC26" s="284"/>
      <c r="LID26" s="284"/>
      <c r="LIE26" s="284"/>
      <c r="LIF26" s="284"/>
      <c r="LIG26" s="284"/>
      <c r="LIH26" s="284"/>
      <c r="LII26" s="284"/>
      <c r="LIJ26" s="284"/>
      <c r="LIK26" s="284"/>
      <c r="LIL26" s="284"/>
      <c r="LIM26" s="284"/>
      <c r="LIN26" s="284"/>
      <c r="LIO26" s="284"/>
      <c r="LIP26" s="284"/>
      <c r="LIQ26" s="284"/>
      <c r="LIR26" s="284"/>
      <c r="LIS26" s="284"/>
      <c r="LIT26" s="284"/>
      <c r="LIU26" s="284"/>
      <c r="LIV26" s="284"/>
      <c r="LIW26" s="284"/>
      <c r="LIX26" s="284"/>
      <c r="LIY26" s="284"/>
      <c r="LIZ26" s="284"/>
      <c r="LJA26" s="284"/>
      <c r="LJB26" s="284"/>
      <c r="LJC26" s="284"/>
      <c r="LJD26" s="284"/>
      <c r="LJE26" s="284"/>
      <c r="LJF26" s="284"/>
      <c r="LJG26" s="284"/>
      <c r="LJH26" s="284"/>
      <c r="LJI26" s="284"/>
      <c r="LJJ26" s="284"/>
      <c r="LJK26" s="284"/>
      <c r="LJL26" s="284"/>
      <c r="LJM26" s="284"/>
      <c r="LJN26" s="284"/>
      <c r="LJO26" s="284"/>
      <c r="LJP26" s="284"/>
      <c r="LJQ26" s="284"/>
      <c r="LJR26" s="284"/>
      <c r="LJS26" s="284"/>
      <c r="LJT26" s="284"/>
      <c r="LJU26" s="284"/>
      <c r="LJV26" s="284"/>
      <c r="LJW26" s="284"/>
      <c r="LJX26" s="284"/>
      <c r="LJY26" s="284"/>
      <c r="LJZ26" s="284"/>
      <c r="LKA26" s="284"/>
      <c r="LKB26" s="284"/>
      <c r="LKC26" s="284"/>
      <c r="LKD26" s="284"/>
      <c r="LKE26" s="284"/>
      <c r="LKF26" s="284"/>
      <c r="LKG26" s="284"/>
      <c r="LKH26" s="284"/>
      <c r="LKI26" s="284"/>
      <c r="LKJ26" s="284"/>
      <c r="LKK26" s="284"/>
      <c r="LKL26" s="284"/>
      <c r="LKM26" s="284"/>
      <c r="LKN26" s="284"/>
      <c r="LKO26" s="284"/>
      <c r="LKP26" s="284"/>
      <c r="LKQ26" s="284"/>
      <c r="LKR26" s="284"/>
      <c r="LKS26" s="284"/>
      <c r="LKT26" s="284"/>
      <c r="LKU26" s="284"/>
      <c r="LKV26" s="284"/>
      <c r="LKW26" s="284"/>
      <c r="LKX26" s="284"/>
      <c r="LKY26" s="284"/>
      <c r="LKZ26" s="284"/>
      <c r="LLA26" s="284"/>
      <c r="LLB26" s="284"/>
      <c r="LLC26" s="284"/>
      <c r="LLD26" s="284"/>
      <c r="LLE26" s="284"/>
      <c r="LLF26" s="284"/>
      <c r="LLG26" s="284"/>
      <c r="LLH26" s="284"/>
      <c r="LLI26" s="284"/>
      <c r="LLJ26" s="284"/>
      <c r="LLK26" s="284"/>
      <c r="LLL26" s="284"/>
      <c r="LLM26" s="284"/>
      <c r="LLN26" s="284"/>
      <c r="LLO26" s="284"/>
      <c r="LLP26" s="284"/>
      <c r="LLQ26" s="284"/>
      <c r="LLR26" s="284"/>
      <c r="LLS26" s="284"/>
      <c r="LLT26" s="284"/>
      <c r="LLU26" s="284"/>
      <c r="LLV26" s="284"/>
      <c r="LLW26" s="284"/>
      <c r="LLX26" s="284"/>
      <c r="LLY26" s="284"/>
      <c r="LLZ26" s="284"/>
      <c r="LMA26" s="284"/>
      <c r="LMB26" s="284"/>
      <c r="LMC26" s="284"/>
      <c r="LMD26" s="284"/>
      <c r="LME26" s="284"/>
      <c r="LMF26" s="284"/>
      <c r="LMG26" s="284"/>
      <c r="LMH26" s="284"/>
      <c r="LMI26" s="284"/>
      <c r="LMJ26" s="284"/>
      <c r="LMK26" s="284"/>
      <c r="LML26" s="284"/>
      <c r="LMM26" s="284"/>
      <c r="LMN26" s="284"/>
      <c r="LMO26" s="284"/>
      <c r="LMP26" s="284"/>
      <c r="LMQ26" s="284"/>
      <c r="LMR26" s="284"/>
      <c r="LMS26" s="284"/>
      <c r="LMT26" s="284"/>
      <c r="LMU26" s="284"/>
      <c r="LMV26" s="284"/>
      <c r="LMW26" s="284"/>
      <c r="LMX26" s="284"/>
      <c r="LMY26" s="284"/>
      <c r="LMZ26" s="284"/>
      <c r="LNA26" s="284"/>
      <c r="LNB26" s="284"/>
      <c r="LNC26" s="284"/>
      <c r="LND26" s="284"/>
      <c r="LNE26" s="284"/>
      <c r="LNF26" s="284"/>
      <c r="LNG26" s="284"/>
      <c r="LNH26" s="284"/>
      <c r="LNI26" s="284"/>
      <c r="LNJ26" s="284"/>
      <c r="LNK26" s="284"/>
      <c r="LNL26" s="284"/>
      <c r="LNM26" s="284"/>
      <c r="LNN26" s="284"/>
      <c r="LNO26" s="284"/>
      <c r="LNP26" s="284"/>
      <c r="LNQ26" s="284"/>
      <c r="LNR26" s="284"/>
      <c r="LNS26" s="284"/>
      <c r="LNT26" s="284"/>
      <c r="LNU26" s="284"/>
      <c r="LNV26" s="284"/>
      <c r="LNW26" s="284"/>
      <c r="LNX26" s="284"/>
      <c r="LNY26" s="284"/>
      <c r="LNZ26" s="284"/>
      <c r="LOA26" s="284"/>
      <c r="LOB26" s="284"/>
      <c r="LOC26" s="284"/>
      <c r="LOD26" s="284"/>
      <c r="LOE26" s="284"/>
      <c r="LOF26" s="284"/>
      <c r="LOG26" s="284"/>
      <c r="LOH26" s="284"/>
      <c r="LOI26" s="284"/>
      <c r="LOJ26" s="284"/>
      <c r="LOK26" s="284"/>
      <c r="LOL26" s="284"/>
      <c r="LOM26" s="284"/>
      <c r="LON26" s="284"/>
      <c r="LOO26" s="284"/>
      <c r="LOP26" s="284"/>
      <c r="LOQ26" s="284"/>
      <c r="LOR26" s="284"/>
      <c r="LOS26" s="284"/>
      <c r="LOT26" s="284"/>
      <c r="LOU26" s="284"/>
      <c r="LOV26" s="284"/>
      <c r="LOW26" s="284"/>
      <c r="LOX26" s="284"/>
      <c r="LOY26" s="284"/>
      <c r="LOZ26" s="284"/>
      <c r="LPA26" s="284"/>
      <c r="LPB26" s="284"/>
      <c r="LPC26" s="284"/>
      <c r="LPD26" s="284"/>
      <c r="LPE26" s="284"/>
      <c r="LPF26" s="284"/>
      <c r="LPG26" s="284"/>
      <c r="LPH26" s="284"/>
      <c r="LPI26" s="284"/>
      <c r="LPJ26" s="284"/>
      <c r="LPK26" s="284"/>
      <c r="LPL26" s="284"/>
      <c r="LPM26" s="284"/>
      <c r="LPN26" s="284"/>
      <c r="LPO26" s="284"/>
      <c r="LPP26" s="284"/>
      <c r="LPQ26" s="284"/>
      <c r="LPR26" s="284"/>
      <c r="LPS26" s="284"/>
      <c r="LPT26" s="284"/>
      <c r="LPU26" s="284"/>
      <c r="LPV26" s="284"/>
      <c r="LPW26" s="284"/>
      <c r="LPX26" s="284"/>
      <c r="LPY26" s="284"/>
      <c r="LPZ26" s="284"/>
      <c r="LQA26" s="284"/>
      <c r="LQB26" s="284"/>
      <c r="LQC26" s="284"/>
      <c r="LQD26" s="284"/>
      <c r="LQE26" s="284"/>
      <c r="LQF26" s="284"/>
      <c r="LQG26" s="284"/>
      <c r="LQH26" s="284"/>
      <c r="LQI26" s="284"/>
      <c r="LQJ26" s="284"/>
      <c r="LQK26" s="284"/>
      <c r="LQL26" s="284"/>
      <c r="LQM26" s="284"/>
      <c r="LQN26" s="284"/>
      <c r="LQO26" s="284"/>
      <c r="LQP26" s="284"/>
      <c r="LQQ26" s="284"/>
      <c r="LQR26" s="284"/>
      <c r="LQS26" s="284"/>
      <c r="LQT26" s="284"/>
      <c r="LQU26" s="284"/>
      <c r="LQV26" s="284"/>
      <c r="LQW26" s="284"/>
      <c r="LQX26" s="284"/>
      <c r="LQY26" s="284"/>
      <c r="LQZ26" s="284"/>
      <c r="LRA26" s="284"/>
      <c r="LRB26" s="284"/>
      <c r="LRC26" s="284"/>
      <c r="LRD26" s="284"/>
      <c r="LRE26" s="284"/>
      <c r="LRF26" s="284"/>
      <c r="LRG26" s="284"/>
      <c r="LRH26" s="284"/>
      <c r="LRI26" s="284"/>
      <c r="LRJ26" s="284"/>
      <c r="LRK26" s="284"/>
      <c r="LRL26" s="284"/>
      <c r="LRM26" s="284"/>
      <c r="LRN26" s="284"/>
      <c r="LRO26" s="284"/>
      <c r="LRP26" s="284"/>
      <c r="LRQ26" s="284"/>
      <c r="LRR26" s="284"/>
      <c r="LRS26" s="284"/>
      <c r="LRT26" s="284"/>
      <c r="LRU26" s="284"/>
      <c r="LRV26" s="284"/>
      <c r="LRW26" s="284"/>
      <c r="LRX26" s="284"/>
      <c r="LRY26" s="284"/>
      <c r="LRZ26" s="284"/>
      <c r="LSA26" s="284"/>
      <c r="LSB26" s="284"/>
      <c r="LSC26" s="284"/>
      <c r="LSD26" s="284"/>
      <c r="LSE26" s="284"/>
      <c r="LSF26" s="284"/>
      <c r="LSG26" s="284"/>
      <c r="LSH26" s="284"/>
      <c r="LSI26" s="284"/>
      <c r="LSJ26" s="284"/>
      <c r="LSK26" s="284"/>
      <c r="LSL26" s="284"/>
      <c r="LSM26" s="284"/>
      <c r="LSN26" s="284"/>
      <c r="LSO26" s="284"/>
      <c r="LSP26" s="284"/>
      <c r="LSQ26" s="284"/>
      <c r="LSR26" s="284"/>
      <c r="LSS26" s="284"/>
      <c r="LST26" s="284"/>
      <c r="LSU26" s="284"/>
      <c r="LSV26" s="284"/>
      <c r="LSW26" s="284"/>
      <c r="LSX26" s="284"/>
      <c r="LSY26" s="284"/>
      <c r="LSZ26" s="284"/>
      <c r="LTA26" s="284"/>
      <c r="LTB26" s="284"/>
      <c r="LTC26" s="284"/>
      <c r="LTD26" s="284"/>
      <c r="LTE26" s="284"/>
      <c r="LTF26" s="284"/>
      <c r="LTG26" s="284"/>
      <c r="LTH26" s="284"/>
      <c r="LTI26" s="284"/>
      <c r="LTJ26" s="284"/>
      <c r="LTK26" s="284"/>
      <c r="LTL26" s="284"/>
      <c r="LTM26" s="284"/>
      <c r="LTN26" s="284"/>
      <c r="LTO26" s="284"/>
      <c r="LTP26" s="284"/>
      <c r="LTQ26" s="284"/>
      <c r="LTR26" s="284"/>
      <c r="LTS26" s="284"/>
      <c r="LTT26" s="284"/>
      <c r="LTU26" s="284"/>
      <c r="LTV26" s="284"/>
      <c r="LTW26" s="284"/>
      <c r="LTX26" s="284"/>
      <c r="LTY26" s="284"/>
      <c r="LTZ26" s="284"/>
      <c r="LUA26" s="284"/>
      <c r="LUB26" s="284"/>
      <c r="LUC26" s="284"/>
      <c r="LUD26" s="284"/>
      <c r="LUE26" s="284"/>
      <c r="LUF26" s="284"/>
      <c r="LUG26" s="284"/>
      <c r="LUH26" s="284"/>
      <c r="LUI26" s="284"/>
      <c r="LUJ26" s="284"/>
      <c r="LUK26" s="284"/>
      <c r="LUL26" s="284"/>
      <c r="LUM26" s="284"/>
      <c r="LUN26" s="284"/>
      <c r="LUO26" s="284"/>
      <c r="LUP26" s="284"/>
      <c r="LUQ26" s="284"/>
      <c r="LUR26" s="284"/>
      <c r="LUS26" s="284"/>
      <c r="LUT26" s="284"/>
      <c r="LUU26" s="284"/>
      <c r="LUV26" s="284"/>
      <c r="LUW26" s="284"/>
      <c r="LUX26" s="284"/>
      <c r="LUY26" s="284"/>
      <c r="LUZ26" s="284"/>
      <c r="LVA26" s="284"/>
      <c r="LVB26" s="284"/>
      <c r="LVC26" s="284"/>
      <c r="LVD26" s="284"/>
      <c r="LVE26" s="284"/>
      <c r="LVF26" s="284"/>
      <c r="LVG26" s="284"/>
      <c r="LVH26" s="284"/>
      <c r="LVI26" s="284"/>
      <c r="LVJ26" s="284"/>
      <c r="LVK26" s="284"/>
      <c r="LVL26" s="284"/>
      <c r="LVM26" s="284"/>
      <c r="LVN26" s="284"/>
      <c r="LVO26" s="284"/>
      <c r="LVP26" s="284"/>
      <c r="LVQ26" s="284"/>
      <c r="LVR26" s="284"/>
      <c r="LVS26" s="284"/>
      <c r="LVT26" s="284"/>
      <c r="LVU26" s="284"/>
      <c r="LVV26" s="284"/>
      <c r="LVW26" s="284"/>
      <c r="LVX26" s="284"/>
      <c r="LVY26" s="284"/>
      <c r="LVZ26" s="284"/>
      <c r="LWA26" s="284"/>
      <c r="LWB26" s="284"/>
      <c r="LWC26" s="284"/>
      <c r="LWD26" s="284"/>
      <c r="LWE26" s="284"/>
      <c r="LWF26" s="284"/>
      <c r="LWG26" s="284"/>
      <c r="LWH26" s="284"/>
      <c r="LWI26" s="284"/>
      <c r="LWJ26" s="284"/>
      <c r="LWK26" s="284"/>
      <c r="LWL26" s="284"/>
      <c r="LWM26" s="284"/>
      <c r="LWN26" s="284"/>
      <c r="LWO26" s="284"/>
      <c r="LWP26" s="284"/>
      <c r="LWQ26" s="284"/>
      <c r="LWR26" s="284"/>
      <c r="LWS26" s="284"/>
      <c r="LWT26" s="284"/>
      <c r="LWU26" s="284"/>
      <c r="LWV26" s="284"/>
      <c r="LWW26" s="284"/>
      <c r="LWX26" s="284"/>
      <c r="LWY26" s="284"/>
      <c r="LWZ26" s="284"/>
      <c r="LXA26" s="284"/>
      <c r="LXB26" s="284"/>
      <c r="LXC26" s="284"/>
      <c r="LXD26" s="284"/>
      <c r="LXE26" s="284"/>
      <c r="LXF26" s="284"/>
      <c r="LXG26" s="284"/>
      <c r="LXH26" s="284"/>
      <c r="LXI26" s="284"/>
      <c r="LXJ26" s="284"/>
      <c r="LXK26" s="284"/>
      <c r="LXL26" s="284"/>
      <c r="LXM26" s="284"/>
      <c r="LXN26" s="284"/>
      <c r="LXO26" s="284"/>
      <c r="LXP26" s="284"/>
      <c r="LXQ26" s="284"/>
      <c r="LXR26" s="284"/>
      <c r="LXS26" s="284"/>
      <c r="LXT26" s="284"/>
      <c r="LXU26" s="284"/>
      <c r="LXV26" s="284"/>
      <c r="LXW26" s="284"/>
      <c r="LXX26" s="284"/>
      <c r="LXY26" s="284"/>
      <c r="LXZ26" s="284"/>
      <c r="LYA26" s="284"/>
      <c r="LYB26" s="284"/>
      <c r="LYC26" s="284"/>
      <c r="LYD26" s="284"/>
      <c r="LYE26" s="284"/>
      <c r="LYF26" s="284"/>
      <c r="LYG26" s="284"/>
      <c r="LYH26" s="284"/>
      <c r="LYI26" s="284"/>
      <c r="LYJ26" s="284"/>
      <c r="LYK26" s="284"/>
      <c r="LYL26" s="284"/>
      <c r="LYM26" s="284"/>
      <c r="LYN26" s="284"/>
      <c r="LYO26" s="284"/>
      <c r="LYP26" s="284"/>
      <c r="LYQ26" s="284"/>
      <c r="LYR26" s="284"/>
      <c r="LYS26" s="284"/>
      <c r="LYT26" s="284"/>
      <c r="LYU26" s="284"/>
      <c r="LYV26" s="284"/>
      <c r="LYW26" s="284"/>
      <c r="LYX26" s="284"/>
      <c r="LYY26" s="284"/>
      <c r="LYZ26" s="284"/>
      <c r="LZA26" s="284"/>
      <c r="LZB26" s="284"/>
      <c r="LZC26" s="284"/>
      <c r="LZD26" s="284"/>
      <c r="LZE26" s="284"/>
      <c r="LZF26" s="284"/>
      <c r="LZG26" s="284"/>
      <c r="LZH26" s="284"/>
      <c r="LZI26" s="284"/>
      <c r="LZJ26" s="284"/>
      <c r="LZK26" s="284"/>
      <c r="LZL26" s="284"/>
      <c r="LZM26" s="284"/>
      <c r="LZN26" s="284"/>
      <c r="LZO26" s="284"/>
      <c r="LZP26" s="284"/>
      <c r="LZQ26" s="284"/>
      <c r="LZR26" s="284"/>
      <c r="LZS26" s="284"/>
      <c r="LZT26" s="284"/>
      <c r="LZU26" s="284"/>
      <c r="LZV26" s="284"/>
      <c r="LZW26" s="284"/>
      <c r="LZX26" s="284"/>
      <c r="LZY26" s="284"/>
      <c r="LZZ26" s="284"/>
      <c r="MAA26" s="284"/>
      <c r="MAB26" s="284"/>
      <c r="MAC26" s="284"/>
      <c r="MAD26" s="284"/>
      <c r="MAE26" s="284"/>
      <c r="MAF26" s="284"/>
      <c r="MAG26" s="284"/>
      <c r="MAH26" s="284"/>
      <c r="MAI26" s="284"/>
      <c r="MAJ26" s="284"/>
      <c r="MAK26" s="284"/>
      <c r="MAL26" s="284"/>
      <c r="MAM26" s="284"/>
      <c r="MAN26" s="284"/>
      <c r="MAO26" s="284"/>
      <c r="MAP26" s="284"/>
      <c r="MAQ26" s="284"/>
      <c r="MAR26" s="284"/>
      <c r="MAS26" s="284"/>
      <c r="MAT26" s="284"/>
      <c r="MAU26" s="284"/>
      <c r="MAV26" s="284"/>
      <c r="MAW26" s="284"/>
      <c r="MAX26" s="284"/>
      <c r="MAY26" s="284"/>
      <c r="MAZ26" s="284"/>
      <c r="MBA26" s="284"/>
      <c r="MBB26" s="284"/>
      <c r="MBC26" s="284"/>
      <c r="MBD26" s="284"/>
      <c r="MBE26" s="284"/>
      <c r="MBF26" s="284"/>
      <c r="MBG26" s="284"/>
      <c r="MBH26" s="284"/>
      <c r="MBI26" s="284"/>
      <c r="MBJ26" s="284"/>
      <c r="MBK26" s="284"/>
      <c r="MBL26" s="284"/>
      <c r="MBM26" s="284"/>
      <c r="MBN26" s="284"/>
      <c r="MBO26" s="284"/>
      <c r="MBP26" s="284"/>
      <c r="MBQ26" s="284"/>
      <c r="MBR26" s="284"/>
      <c r="MBS26" s="284"/>
      <c r="MBT26" s="284"/>
      <c r="MBU26" s="284"/>
      <c r="MBV26" s="284"/>
      <c r="MBW26" s="284"/>
      <c r="MBX26" s="284"/>
      <c r="MBY26" s="284"/>
      <c r="MBZ26" s="284"/>
      <c r="MCA26" s="284"/>
      <c r="MCB26" s="284"/>
      <c r="MCC26" s="284"/>
      <c r="MCD26" s="284"/>
      <c r="MCE26" s="284"/>
      <c r="MCF26" s="284"/>
      <c r="MCG26" s="284"/>
      <c r="MCH26" s="284"/>
      <c r="MCI26" s="284"/>
      <c r="MCJ26" s="284"/>
      <c r="MCK26" s="284"/>
      <c r="MCL26" s="284"/>
      <c r="MCM26" s="284"/>
      <c r="MCN26" s="284"/>
      <c r="MCO26" s="284"/>
      <c r="MCP26" s="284"/>
      <c r="MCQ26" s="284"/>
      <c r="MCR26" s="284"/>
      <c r="MCS26" s="284"/>
      <c r="MCT26" s="284"/>
      <c r="MCU26" s="284"/>
      <c r="MCV26" s="284"/>
      <c r="MCW26" s="284"/>
      <c r="MCX26" s="284"/>
      <c r="MCY26" s="284"/>
      <c r="MCZ26" s="284"/>
      <c r="MDA26" s="284"/>
      <c r="MDB26" s="284"/>
      <c r="MDC26" s="284"/>
      <c r="MDD26" s="284"/>
      <c r="MDE26" s="284"/>
      <c r="MDF26" s="284"/>
      <c r="MDG26" s="284"/>
      <c r="MDH26" s="284"/>
      <c r="MDI26" s="284"/>
      <c r="MDJ26" s="284"/>
      <c r="MDK26" s="284"/>
      <c r="MDL26" s="284"/>
      <c r="MDM26" s="284"/>
      <c r="MDN26" s="284"/>
      <c r="MDO26" s="284"/>
      <c r="MDP26" s="284"/>
      <c r="MDQ26" s="284"/>
      <c r="MDR26" s="284"/>
      <c r="MDS26" s="284"/>
      <c r="MDT26" s="284"/>
      <c r="MDU26" s="284"/>
      <c r="MDV26" s="284"/>
      <c r="MDW26" s="284"/>
      <c r="MDX26" s="284"/>
      <c r="MDY26" s="284"/>
      <c r="MDZ26" s="284"/>
      <c r="MEA26" s="284"/>
      <c r="MEB26" s="284"/>
      <c r="MEC26" s="284"/>
      <c r="MED26" s="284"/>
      <c r="MEE26" s="284"/>
      <c r="MEF26" s="284"/>
      <c r="MEG26" s="284"/>
      <c r="MEH26" s="284"/>
      <c r="MEI26" s="284"/>
      <c r="MEJ26" s="284"/>
      <c r="MEK26" s="284"/>
      <c r="MEL26" s="284"/>
      <c r="MEM26" s="284"/>
      <c r="MEN26" s="284"/>
      <c r="MEO26" s="284"/>
      <c r="MEP26" s="284"/>
      <c r="MEQ26" s="284"/>
      <c r="MER26" s="284"/>
      <c r="MES26" s="284"/>
      <c r="MET26" s="284"/>
      <c r="MEU26" s="284"/>
      <c r="MEV26" s="284"/>
      <c r="MEW26" s="284"/>
      <c r="MEX26" s="284"/>
      <c r="MEY26" s="284"/>
      <c r="MEZ26" s="284"/>
      <c r="MFA26" s="284"/>
      <c r="MFB26" s="284"/>
      <c r="MFC26" s="284"/>
      <c r="MFD26" s="284"/>
      <c r="MFE26" s="284"/>
      <c r="MFF26" s="284"/>
      <c r="MFG26" s="284"/>
      <c r="MFH26" s="284"/>
      <c r="MFI26" s="284"/>
      <c r="MFJ26" s="284"/>
      <c r="MFK26" s="284"/>
      <c r="MFL26" s="284"/>
      <c r="MFM26" s="284"/>
      <c r="MFN26" s="284"/>
      <c r="MFO26" s="284"/>
      <c r="MFP26" s="284"/>
      <c r="MFQ26" s="284"/>
      <c r="MFR26" s="284"/>
      <c r="MFS26" s="284"/>
      <c r="MFT26" s="284"/>
      <c r="MFU26" s="284"/>
      <c r="MFV26" s="284"/>
      <c r="MFW26" s="284"/>
      <c r="MFX26" s="284"/>
      <c r="MFY26" s="284"/>
      <c r="MFZ26" s="284"/>
      <c r="MGA26" s="284"/>
      <c r="MGB26" s="284"/>
      <c r="MGC26" s="284"/>
      <c r="MGD26" s="284"/>
      <c r="MGE26" s="284"/>
      <c r="MGF26" s="284"/>
      <c r="MGG26" s="284"/>
      <c r="MGH26" s="284"/>
      <c r="MGI26" s="284"/>
      <c r="MGJ26" s="284"/>
      <c r="MGK26" s="284"/>
      <c r="MGL26" s="284"/>
      <c r="MGM26" s="284"/>
      <c r="MGN26" s="284"/>
      <c r="MGO26" s="284"/>
      <c r="MGP26" s="284"/>
      <c r="MGQ26" s="284"/>
      <c r="MGR26" s="284"/>
      <c r="MGS26" s="284"/>
      <c r="MGT26" s="284"/>
      <c r="MGU26" s="284"/>
      <c r="MGV26" s="284"/>
      <c r="MGW26" s="284"/>
      <c r="MGX26" s="284"/>
      <c r="MGY26" s="284"/>
      <c r="MGZ26" s="284"/>
      <c r="MHA26" s="284"/>
      <c r="MHB26" s="284"/>
      <c r="MHC26" s="284"/>
      <c r="MHD26" s="284"/>
      <c r="MHE26" s="284"/>
      <c r="MHF26" s="284"/>
      <c r="MHG26" s="284"/>
      <c r="MHH26" s="284"/>
      <c r="MHI26" s="284"/>
      <c r="MHJ26" s="284"/>
      <c r="MHK26" s="284"/>
      <c r="MHL26" s="284"/>
      <c r="MHM26" s="284"/>
      <c r="MHN26" s="284"/>
      <c r="MHO26" s="284"/>
      <c r="MHP26" s="284"/>
      <c r="MHQ26" s="284"/>
      <c r="MHR26" s="284"/>
      <c r="MHS26" s="284"/>
      <c r="MHT26" s="284"/>
      <c r="MHU26" s="284"/>
      <c r="MHV26" s="284"/>
      <c r="MHW26" s="284"/>
      <c r="MHX26" s="284"/>
      <c r="MHY26" s="284"/>
      <c r="MHZ26" s="284"/>
      <c r="MIA26" s="284"/>
      <c r="MIB26" s="284"/>
      <c r="MIC26" s="284"/>
      <c r="MID26" s="284"/>
      <c r="MIE26" s="284"/>
      <c r="MIF26" s="284"/>
      <c r="MIG26" s="284"/>
      <c r="MIH26" s="284"/>
      <c r="MII26" s="284"/>
      <c r="MIJ26" s="284"/>
      <c r="MIK26" s="284"/>
      <c r="MIL26" s="284"/>
      <c r="MIM26" s="284"/>
      <c r="MIN26" s="284"/>
      <c r="MIO26" s="284"/>
      <c r="MIP26" s="284"/>
      <c r="MIQ26" s="284"/>
      <c r="MIR26" s="284"/>
      <c r="MIS26" s="284"/>
      <c r="MIT26" s="284"/>
      <c r="MIU26" s="284"/>
      <c r="MIV26" s="284"/>
      <c r="MIW26" s="284"/>
      <c r="MIX26" s="284"/>
      <c r="MIY26" s="284"/>
      <c r="MIZ26" s="284"/>
      <c r="MJA26" s="284"/>
      <c r="MJB26" s="284"/>
      <c r="MJC26" s="284"/>
      <c r="MJD26" s="284"/>
      <c r="MJE26" s="284"/>
      <c r="MJF26" s="284"/>
      <c r="MJG26" s="284"/>
      <c r="MJH26" s="284"/>
      <c r="MJI26" s="284"/>
      <c r="MJJ26" s="284"/>
      <c r="MJK26" s="284"/>
      <c r="MJL26" s="284"/>
      <c r="MJM26" s="284"/>
      <c r="MJN26" s="284"/>
      <c r="MJO26" s="284"/>
      <c r="MJP26" s="284"/>
      <c r="MJQ26" s="284"/>
      <c r="MJR26" s="284"/>
      <c r="MJS26" s="284"/>
      <c r="MJT26" s="284"/>
      <c r="MJU26" s="284"/>
      <c r="MJV26" s="284"/>
      <c r="MJW26" s="284"/>
      <c r="MJX26" s="284"/>
      <c r="MJY26" s="284"/>
      <c r="MJZ26" s="284"/>
      <c r="MKA26" s="284"/>
      <c r="MKB26" s="284"/>
      <c r="MKC26" s="284"/>
      <c r="MKD26" s="284"/>
      <c r="MKE26" s="284"/>
      <c r="MKF26" s="284"/>
      <c r="MKG26" s="284"/>
      <c r="MKH26" s="284"/>
      <c r="MKI26" s="284"/>
      <c r="MKJ26" s="284"/>
      <c r="MKK26" s="284"/>
      <c r="MKL26" s="284"/>
      <c r="MKM26" s="284"/>
      <c r="MKN26" s="284"/>
      <c r="MKO26" s="284"/>
      <c r="MKP26" s="284"/>
      <c r="MKQ26" s="284"/>
      <c r="MKR26" s="284"/>
      <c r="MKS26" s="284"/>
      <c r="MKT26" s="284"/>
      <c r="MKU26" s="284"/>
      <c r="MKV26" s="284"/>
      <c r="MKW26" s="284"/>
      <c r="MKX26" s="284"/>
      <c r="MKY26" s="284"/>
      <c r="MKZ26" s="284"/>
      <c r="MLA26" s="284"/>
      <c r="MLB26" s="284"/>
      <c r="MLC26" s="284"/>
      <c r="MLD26" s="284"/>
      <c r="MLE26" s="284"/>
      <c r="MLF26" s="284"/>
      <c r="MLG26" s="284"/>
      <c r="MLH26" s="284"/>
      <c r="MLI26" s="284"/>
      <c r="MLJ26" s="284"/>
      <c r="MLK26" s="284"/>
      <c r="MLL26" s="284"/>
      <c r="MLM26" s="284"/>
      <c r="MLN26" s="284"/>
      <c r="MLO26" s="284"/>
      <c r="MLP26" s="284"/>
      <c r="MLQ26" s="284"/>
      <c r="MLR26" s="284"/>
      <c r="MLS26" s="284"/>
      <c r="MLT26" s="284"/>
      <c r="MLU26" s="284"/>
      <c r="MLV26" s="284"/>
      <c r="MLW26" s="284"/>
      <c r="MLX26" s="284"/>
      <c r="MLY26" s="284"/>
      <c r="MLZ26" s="284"/>
      <c r="MMA26" s="284"/>
      <c r="MMB26" s="284"/>
      <c r="MMC26" s="284"/>
      <c r="MMD26" s="284"/>
      <c r="MME26" s="284"/>
      <c r="MMF26" s="284"/>
      <c r="MMG26" s="284"/>
      <c r="MMH26" s="284"/>
      <c r="MMI26" s="284"/>
      <c r="MMJ26" s="284"/>
      <c r="MMK26" s="284"/>
      <c r="MML26" s="284"/>
      <c r="MMM26" s="284"/>
      <c r="MMN26" s="284"/>
      <c r="MMO26" s="284"/>
      <c r="MMP26" s="284"/>
      <c r="MMQ26" s="284"/>
      <c r="MMR26" s="284"/>
      <c r="MMS26" s="284"/>
      <c r="MMT26" s="284"/>
      <c r="MMU26" s="284"/>
      <c r="MMV26" s="284"/>
      <c r="MMW26" s="284"/>
      <c r="MMX26" s="284"/>
      <c r="MMY26" s="284"/>
      <c r="MMZ26" s="284"/>
      <c r="MNA26" s="284"/>
      <c r="MNB26" s="284"/>
      <c r="MNC26" s="284"/>
      <c r="MND26" s="284"/>
      <c r="MNE26" s="284"/>
      <c r="MNF26" s="284"/>
      <c r="MNG26" s="284"/>
      <c r="MNH26" s="284"/>
      <c r="MNI26" s="284"/>
      <c r="MNJ26" s="284"/>
      <c r="MNK26" s="284"/>
      <c r="MNL26" s="284"/>
      <c r="MNM26" s="284"/>
      <c r="MNN26" s="284"/>
      <c r="MNO26" s="284"/>
      <c r="MNP26" s="284"/>
      <c r="MNQ26" s="284"/>
      <c r="MNR26" s="284"/>
      <c r="MNS26" s="284"/>
      <c r="MNT26" s="284"/>
      <c r="MNU26" s="284"/>
      <c r="MNV26" s="284"/>
      <c r="MNW26" s="284"/>
      <c r="MNX26" s="284"/>
      <c r="MNY26" s="284"/>
      <c r="MNZ26" s="284"/>
      <c r="MOA26" s="284"/>
      <c r="MOB26" s="284"/>
      <c r="MOC26" s="284"/>
      <c r="MOD26" s="284"/>
      <c r="MOE26" s="284"/>
      <c r="MOF26" s="284"/>
      <c r="MOG26" s="284"/>
      <c r="MOH26" s="284"/>
      <c r="MOI26" s="284"/>
      <c r="MOJ26" s="284"/>
      <c r="MOK26" s="284"/>
      <c r="MOL26" s="284"/>
      <c r="MOM26" s="284"/>
      <c r="MON26" s="284"/>
      <c r="MOO26" s="284"/>
      <c r="MOP26" s="284"/>
      <c r="MOQ26" s="284"/>
      <c r="MOR26" s="284"/>
      <c r="MOS26" s="284"/>
      <c r="MOT26" s="284"/>
      <c r="MOU26" s="284"/>
      <c r="MOV26" s="284"/>
      <c r="MOW26" s="284"/>
      <c r="MOX26" s="284"/>
      <c r="MOY26" s="284"/>
      <c r="MOZ26" s="284"/>
      <c r="MPA26" s="284"/>
      <c r="MPB26" s="284"/>
      <c r="MPC26" s="284"/>
      <c r="MPD26" s="284"/>
      <c r="MPE26" s="284"/>
      <c r="MPF26" s="284"/>
      <c r="MPG26" s="284"/>
      <c r="MPH26" s="284"/>
      <c r="MPI26" s="284"/>
      <c r="MPJ26" s="284"/>
      <c r="MPK26" s="284"/>
      <c r="MPL26" s="284"/>
      <c r="MPM26" s="284"/>
      <c r="MPN26" s="284"/>
      <c r="MPO26" s="284"/>
      <c r="MPP26" s="284"/>
      <c r="MPQ26" s="284"/>
      <c r="MPR26" s="284"/>
      <c r="MPS26" s="284"/>
      <c r="MPT26" s="284"/>
      <c r="MPU26" s="284"/>
      <c r="MPV26" s="284"/>
      <c r="MPW26" s="284"/>
      <c r="MPX26" s="284"/>
      <c r="MPY26" s="284"/>
      <c r="MPZ26" s="284"/>
      <c r="MQA26" s="284"/>
      <c r="MQB26" s="284"/>
      <c r="MQC26" s="284"/>
      <c r="MQD26" s="284"/>
      <c r="MQE26" s="284"/>
      <c r="MQF26" s="284"/>
      <c r="MQG26" s="284"/>
      <c r="MQH26" s="284"/>
      <c r="MQI26" s="284"/>
      <c r="MQJ26" s="284"/>
      <c r="MQK26" s="284"/>
      <c r="MQL26" s="284"/>
      <c r="MQM26" s="284"/>
      <c r="MQN26" s="284"/>
      <c r="MQO26" s="284"/>
      <c r="MQP26" s="284"/>
      <c r="MQQ26" s="284"/>
      <c r="MQR26" s="284"/>
      <c r="MQS26" s="284"/>
      <c r="MQT26" s="284"/>
      <c r="MQU26" s="284"/>
      <c r="MQV26" s="284"/>
      <c r="MQW26" s="284"/>
      <c r="MQX26" s="284"/>
      <c r="MQY26" s="284"/>
      <c r="MQZ26" s="284"/>
      <c r="MRA26" s="284"/>
      <c r="MRB26" s="284"/>
      <c r="MRC26" s="284"/>
      <c r="MRD26" s="284"/>
      <c r="MRE26" s="284"/>
      <c r="MRF26" s="284"/>
      <c r="MRG26" s="284"/>
      <c r="MRH26" s="284"/>
      <c r="MRI26" s="284"/>
      <c r="MRJ26" s="284"/>
      <c r="MRK26" s="284"/>
      <c r="MRL26" s="284"/>
      <c r="MRM26" s="284"/>
      <c r="MRN26" s="284"/>
      <c r="MRO26" s="284"/>
      <c r="MRP26" s="284"/>
      <c r="MRQ26" s="284"/>
      <c r="MRR26" s="284"/>
      <c r="MRS26" s="284"/>
      <c r="MRT26" s="284"/>
      <c r="MRU26" s="284"/>
      <c r="MRV26" s="284"/>
      <c r="MRW26" s="284"/>
      <c r="MRX26" s="284"/>
      <c r="MRY26" s="284"/>
      <c r="MRZ26" s="284"/>
      <c r="MSA26" s="284"/>
      <c r="MSB26" s="284"/>
      <c r="MSC26" s="284"/>
      <c r="MSD26" s="284"/>
      <c r="MSE26" s="284"/>
      <c r="MSF26" s="284"/>
      <c r="MSG26" s="284"/>
      <c r="MSH26" s="284"/>
      <c r="MSI26" s="284"/>
      <c r="MSJ26" s="284"/>
      <c r="MSK26" s="284"/>
      <c r="MSL26" s="284"/>
      <c r="MSM26" s="284"/>
      <c r="MSN26" s="284"/>
      <c r="MSO26" s="284"/>
      <c r="MSP26" s="284"/>
      <c r="MSQ26" s="284"/>
      <c r="MSR26" s="284"/>
      <c r="MSS26" s="284"/>
      <c r="MST26" s="284"/>
      <c r="MSU26" s="284"/>
      <c r="MSV26" s="284"/>
      <c r="MSW26" s="284"/>
      <c r="MSX26" s="284"/>
      <c r="MSY26" s="284"/>
      <c r="MSZ26" s="284"/>
      <c r="MTA26" s="284"/>
      <c r="MTB26" s="284"/>
      <c r="MTC26" s="284"/>
      <c r="MTD26" s="284"/>
      <c r="MTE26" s="284"/>
      <c r="MTF26" s="284"/>
      <c r="MTG26" s="284"/>
      <c r="MTH26" s="284"/>
      <c r="MTI26" s="284"/>
      <c r="MTJ26" s="284"/>
      <c r="MTK26" s="284"/>
      <c r="MTL26" s="284"/>
      <c r="MTM26" s="284"/>
      <c r="MTN26" s="284"/>
      <c r="MTO26" s="284"/>
      <c r="MTP26" s="284"/>
      <c r="MTQ26" s="284"/>
      <c r="MTR26" s="284"/>
      <c r="MTS26" s="284"/>
      <c r="MTT26" s="284"/>
      <c r="MTU26" s="284"/>
      <c r="MTV26" s="284"/>
      <c r="MTW26" s="284"/>
      <c r="MTX26" s="284"/>
      <c r="MTY26" s="284"/>
      <c r="MTZ26" s="284"/>
      <c r="MUA26" s="284"/>
      <c r="MUB26" s="284"/>
      <c r="MUC26" s="284"/>
      <c r="MUD26" s="284"/>
      <c r="MUE26" s="284"/>
      <c r="MUF26" s="284"/>
      <c r="MUG26" s="284"/>
      <c r="MUH26" s="284"/>
      <c r="MUI26" s="284"/>
      <c r="MUJ26" s="284"/>
      <c r="MUK26" s="284"/>
      <c r="MUL26" s="284"/>
      <c r="MUM26" s="284"/>
      <c r="MUN26" s="284"/>
      <c r="MUO26" s="284"/>
      <c r="MUP26" s="284"/>
      <c r="MUQ26" s="284"/>
      <c r="MUR26" s="284"/>
      <c r="MUS26" s="284"/>
      <c r="MUT26" s="284"/>
      <c r="MUU26" s="284"/>
      <c r="MUV26" s="284"/>
      <c r="MUW26" s="284"/>
      <c r="MUX26" s="284"/>
      <c r="MUY26" s="284"/>
      <c r="MUZ26" s="284"/>
      <c r="MVA26" s="284"/>
      <c r="MVB26" s="284"/>
      <c r="MVC26" s="284"/>
      <c r="MVD26" s="284"/>
      <c r="MVE26" s="284"/>
      <c r="MVF26" s="284"/>
      <c r="MVG26" s="284"/>
      <c r="MVH26" s="284"/>
      <c r="MVI26" s="284"/>
      <c r="MVJ26" s="284"/>
      <c r="MVK26" s="284"/>
      <c r="MVL26" s="284"/>
      <c r="MVM26" s="284"/>
      <c r="MVN26" s="284"/>
      <c r="MVO26" s="284"/>
      <c r="MVP26" s="284"/>
      <c r="MVQ26" s="284"/>
      <c r="MVR26" s="284"/>
      <c r="MVS26" s="284"/>
      <c r="MVT26" s="284"/>
      <c r="MVU26" s="284"/>
      <c r="MVV26" s="284"/>
      <c r="MVW26" s="284"/>
      <c r="MVX26" s="284"/>
      <c r="MVY26" s="284"/>
      <c r="MVZ26" s="284"/>
      <c r="MWA26" s="284"/>
      <c r="MWB26" s="284"/>
      <c r="MWC26" s="284"/>
      <c r="MWD26" s="284"/>
      <c r="MWE26" s="284"/>
      <c r="MWF26" s="284"/>
      <c r="MWG26" s="284"/>
      <c r="MWH26" s="284"/>
      <c r="MWI26" s="284"/>
      <c r="MWJ26" s="284"/>
      <c r="MWK26" s="284"/>
      <c r="MWL26" s="284"/>
      <c r="MWM26" s="284"/>
      <c r="MWN26" s="284"/>
      <c r="MWO26" s="284"/>
      <c r="MWP26" s="284"/>
      <c r="MWQ26" s="284"/>
      <c r="MWR26" s="284"/>
      <c r="MWS26" s="284"/>
      <c r="MWT26" s="284"/>
      <c r="MWU26" s="284"/>
      <c r="MWV26" s="284"/>
      <c r="MWW26" s="284"/>
      <c r="MWX26" s="284"/>
      <c r="MWY26" s="284"/>
      <c r="MWZ26" s="284"/>
      <c r="MXA26" s="284"/>
      <c r="MXB26" s="284"/>
      <c r="MXC26" s="284"/>
      <c r="MXD26" s="284"/>
      <c r="MXE26" s="284"/>
      <c r="MXF26" s="284"/>
      <c r="MXG26" s="284"/>
      <c r="MXH26" s="284"/>
      <c r="MXI26" s="284"/>
      <c r="MXJ26" s="284"/>
      <c r="MXK26" s="284"/>
      <c r="MXL26" s="284"/>
      <c r="MXM26" s="284"/>
      <c r="MXN26" s="284"/>
      <c r="MXO26" s="284"/>
      <c r="MXP26" s="284"/>
      <c r="MXQ26" s="284"/>
      <c r="MXR26" s="284"/>
      <c r="MXS26" s="284"/>
      <c r="MXT26" s="284"/>
      <c r="MXU26" s="284"/>
      <c r="MXV26" s="284"/>
      <c r="MXW26" s="284"/>
      <c r="MXX26" s="284"/>
      <c r="MXY26" s="284"/>
      <c r="MXZ26" s="284"/>
      <c r="MYA26" s="284"/>
      <c r="MYB26" s="284"/>
      <c r="MYC26" s="284"/>
      <c r="MYD26" s="284"/>
      <c r="MYE26" s="284"/>
      <c r="MYF26" s="284"/>
      <c r="MYG26" s="284"/>
      <c r="MYH26" s="284"/>
      <c r="MYI26" s="284"/>
      <c r="MYJ26" s="284"/>
      <c r="MYK26" s="284"/>
      <c r="MYL26" s="284"/>
      <c r="MYM26" s="284"/>
      <c r="MYN26" s="284"/>
      <c r="MYO26" s="284"/>
      <c r="MYP26" s="284"/>
      <c r="MYQ26" s="284"/>
      <c r="MYR26" s="284"/>
      <c r="MYS26" s="284"/>
      <c r="MYT26" s="284"/>
      <c r="MYU26" s="284"/>
      <c r="MYV26" s="284"/>
      <c r="MYW26" s="284"/>
      <c r="MYX26" s="284"/>
      <c r="MYY26" s="284"/>
      <c r="MYZ26" s="284"/>
      <c r="MZA26" s="284"/>
      <c r="MZB26" s="284"/>
      <c r="MZC26" s="284"/>
      <c r="MZD26" s="284"/>
      <c r="MZE26" s="284"/>
      <c r="MZF26" s="284"/>
      <c r="MZG26" s="284"/>
      <c r="MZH26" s="284"/>
      <c r="MZI26" s="284"/>
      <c r="MZJ26" s="284"/>
      <c r="MZK26" s="284"/>
      <c r="MZL26" s="284"/>
      <c r="MZM26" s="284"/>
      <c r="MZN26" s="284"/>
      <c r="MZO26" s="284"/>
      <c r="MZP26" s="284"/>
      <c r="MZQ26" s="284"/>
      <c r="MZR26" s="284"/>
      <c r="MZS26" s="284"/>
      <c r="MZT26" s="284"/>
      <c r="MZU26" s="284"/>
      <c r="MZV26" s="284"/>
      <c r="MZW26" s="284"/>
      <c r="MZX26" s="284"/>
      <c r="MZY26" s="284"/>
      <c r="MZZ26" s="284"/>
      <c r="NAA26" s="284"/>
      <c r="NAB26" s="284"/>
      <c r="NAC26" s="284"/>
      <c r="NAD26" s="284"/>
      <c r="NAE26" s="284"/>
      <c r="NAF26" s="284"/>
      <c r="NAG26" s="284"/>
      <c r="NAH26" s="284"/>
      <c r="NAI26" s="284"/>
      <c r="NAJ26" s="284"/>
      <c r="NAK26" s="284"/>
      <c r="NAL26" s="284"/>
      <c r="NAM26" s="284"/>
      <c r="NAN26" s="284"/>
      <c r="NAO26" s="284"/>
      <c r="NAP26" s="284"/>
      <c r="NAQ26" s="284"/>
      <c r="NAR26" s="284"/>
      <c r="NAS26" s="284"/>
      <c r="NAT26" s="284"/>
      <c r="NAU26" s="284"/>
      <c r="NAV26" s="284"/>
      <c r="NAW26" s="284"/>
      <c r="NAX26" s="284"/>
      <c r="NAY26" s="284"/>
      <c r="NAZ26" s="284"/>
      <c r="NBA26" s="284"/>
      <c r="NBB26" s="284"/>
      <c r="NBC26" s="284"/>
      <c r="NBD26" s="284"/>
      <c r="NBE26" s="284"/>
      <c r="NBF26" s="284"/>
      <c r="NBG26" s="284"/>
      <c r="NBH26" s="284"/>
      <c r="NBI26" s="284"/>
      <c r="NBJ26" s="284"/>
      <c r="NBK26" s="284"/>
      <c r="NBL26" s="284"/>
      <c r="NBM26" s="284"/>
      <c r="NBN26" s="284"/>
      <c r="NBO26" s="284"/>
      <c r="NBP26" s="284"/>
      <c r="NBQ26" s="284"/>
      <c r="NBR26" s="284"/>
      <c r="NBS26" s="284"/>
      <c r="NBT26" s="284"/>
      <c r="NBU26" s="284"/>
      <c r="NBV26" s="284"/>
      <c r="NBW26" s="284"/>
      <c r="NBX26" s="284"/>
      <c r="NBY26" s="284"/>
      <c r="NBZ26" s="284"/>
      <c r="NCA26" s="284"/>
      <c r="NCB26" s="284"/>
      <c r="NCC26" s="284"/>
      <c r="NCD26" s="284"/>
      <c r="NCE26" s="284"/>
      <c r="NCF26" s="284"/>
      <c r="NCG26" s="284"/>
      <c r="NCH26" s="284"/>
      <c r="NCI26" s="284"/>
      <c r="NCJ26" s="284"/>
      <c r="NCK26" s="284"/>
      <c r="NCL26" s="284"/>
      <c r="NCM26" s="284"/>
      <c r="NCN26" s="284"/>
      <c r="NCO26" s="284"/>
      <c r="NCP26" s="284"/>
      <c r="NCQ26" s="284"/>
      <c r="NCR26" s="284"/>
      <c r="NCS26" s="284"/>
      <c r="NCT26" s="284"/>
      <c r="NCU26" s="284"/>
      <c r="NCV26" s="284"/>
      <c r="NCW26" s="284"/>
      <c r="NCX26" s="284"/>
      <c r="NCY26" s="284"/>
      <c r="NCZ26" s="284"/>
      <c r="NDA26" s="284"/>
      <c r="NDB26" s="284"/>
      <c r="NDC26" s="284"/>
      <c r="NDD26" s="284"/>
      <c r="NDE26" s="284"/>
      <c r="NDF26" s="284"/>
      <c r="NDG26" s="284"/>
      <c r="NDH26" s="284"/>
      <c r="NDI26" s="284"/>
      <c r="NDJ26" s="284"/>
      <c r="NDK26" s="284"/>
      <c r="NDL26" s="284"/>
      <c r="NDM26" s="284"/>
      <c r="NDN26" s="284"/>
      <c r="NDO26" s="284"/>
      <c r="NDP26" s="284"/>
      <c r="NDQ26" s="284"/>
      <c r="NDR26" s="284"/>
      <c r="NDS26" s="284"/>
      <c r="NDT26" s="284"/>
      <c r="NDU26" s="284"/>
      <c r="NDV26" s="284"/>
      <c r="NDW26" s="284"/>
      <c r="NDX26" s="284"/>
      <c r="NDY26" s="284"/>
      <c r="NDZ26" s="284"/>
      <c r="NEA26" s="284"/>
      <c r="NEB26" s="284"/>
      <c r="NEC26" s="284"/>
      <c r="NED26" s="284"/>
      <c r="NEE26" s="284"/>
      <c r="NEF26" s="284"/>
      <c r="NEG26" s="284"/>
      <c r="NEH26" s="284"/>
      <c r="NEI26" s="284"/>
      <c r="NEJ26" s="284"/>
      <c r="NEK26" s="284"/>
      <c r="NEL26" s="284"/>
      <c r="NEM26" s="284"/>
      <c r="NEN26" s="284"/>
      <c r="NEO26" s="284"/>
      <c r="NEP26" s="284"/>
      <c r="NEQ26" s="284"/>
      <c r="NER26" s="284"/>
      <c r="NES26" s="284"/>
      <c r="NET26" s="284"/>
      <c r="NEU26" s="284"/>
      <c r="NEV26" s="284"/>
      <c r="NEW26" s="284"/>
      <c r="NEX26" s="284"/>
      <c r="NEY26" s="284"/>
      <c r="NEZ26" s="284"/>
      <c r="NFA26" s="284"/>
      <c r="NFB26" s="284"/>
      <c r="NFC26" s="284"/>
      <c r="NFD26" s="284"/>
      <c r="NFE26" s="284"/>
      <c r="NFF26" s="284"/>
      <c r="NFG26" s="284"/>
      <c r="NFH26" s="284"/>
      <c r="NFI26" s="284"/>
      <c r="NFJ26" s="284"/>
      <c r="NFK26" s="284"/>
      <c r="NFL26" s="284"/>
      <c r="NFM26" s="284"/>
      <c r="NFN26" s="284"/>
      <c r="NFO26" s="284"/>
      <c r="NFP26" s="284"/>
      <c r="NFQ26" s="284"/>
      <c r="NFR26" s="284"/>
      <c r="NFS26" s="284"/>
      <c r="NFT26" s="284"/>
      <c r="NFU26" s="284"/>
      <c r="NFV26" s="284"/>
      <c r="NFW26" s="284"/>
      <c r="NFX26" s="284"/>
      <c r="NFY26" s="284"/>
      <c r="NFZ26" s="284"/>
      <c r="NGA26" s="284"/>
      <c r="NGB26" s="284"/>
      <c r="NGC26" s="284"/>
      <c r="NGD26" s="284"/>
      <c r="NGE26" s="284"/>
      <c r="NGF26" s="284"/>
      <c r="NGG26" s="284"/>
      <c r="NGH26" s="284"/>
      <c r="NGI26" s="284"/>
      <c r="NGJ26" s="284"/>
      <c r="NGK26" s="284"/>
      <c r="NGL26" s="284"/>
      <c r="NGM26" s="284"/>
      <c r="NGN26" s="284"/>
      <c r="NGO26" s="284"/>
      <c r="NGP26" s="284"/>
      <c r="NGQ26" s="284"/>
      <c r="NGR26" s="284"/>
      <c r="NGS26" s="284"/>
      <c r="NGT26" s="284"/>
      <c r="NGU26" s="284"/>
      <c r="NGV26" s="284"/>
      <c r="NGW26" s="284"/>
      <c r="NGX26" s="284"/>
      <c r="NGY26" s="284"/>
      <c r="NGZ26" s="284"/>
      <c r="NHA26" s="284"/>
      <c r="NHB26" s="284"/>
      <c r="NHC26" s="284"/>
      <c r="NHD26" s="284"/>
      <c r="NHE26" s="284"/>
      <c r="NHF26" s="284"/>
      <c r="NHG26" s="284"/>
      <c r="NHH26" s="284"/>
      <c r="NHI26" s="284"/>
      <c r="NHJ26" s="284"/>
      <c r="NHK26" s="284"/>
      <c r="NHL26" s="284"/>
      <c r="NHM26" s="284"/>
      <c r="NHN26" s="284"/>
      <c r="NHO26" s="284"/>
      <c r="NHP26" s="284"/>
      <c r="NHQ26" s="284"/>
      <c r="NHR26" s="284"/>
      <c r="NHS26" s="284"/>
      <c r="NHT26" s="284"/>
      <c r="NHU26" s="284"/>
      <c r="NHV26" s="284"/>
      <c r="NHW26" s="284"/>
      <c r="NHX26" s="284"/>
      <c r="NHY26" s="284"/>
      <c r="NHZ26" s="284"/>
      <c r="NIA26" s="284"/>
      <c r="NIB26" s="284"/>
      <c r="NIC26" s="284"/>
      <c r="NID26" s="284"/>
      <c r="NIE26" s="284"/>
      <c r="NIF26" s="284"/>
      <c r="NIG26" s="284"/>
      <c r="NIH26" s="284"/>
      <c r="NII26" s="284"/>
      <c r="NIJ26" s="284"/>
      <c r="NIK26" s="284"/>
      <c r="NIL26" s="284"/>
      <c r="NIM26" s="284"/>
      <c r="NIN26" s="284"/>
      <c r="NIO26" s="284"/>
      <c r="NIP26" s="284"/>
      <c r="NIQ26" s="284"/>
      <c r="NIR26" s="284"/>
      <c r="NIS26" s="284"/>
      <c r="NIT26" s="284"/>
      <c r="NIU26" s="284"/>
      <c r="NIV26" s="284"/>
      <c r="NIW26" s="284"/>
      <c r="NIX26" s="284"/>
      <c r="NIY26" s="284"/>
      <c r="NIZ26" s="284"/>
      <c r="NJA26" s="284"/>
      <c r="NJB26" s="284"/>
      <c r="NJC26" s="284"/>
      <c r="NJD26" s="284"/>
      <c r="NJE26" s="284"/>
      <c r="NJF26" s="284"/>
      <c r="NJG26" s="284"/>
      <c r="NJH26" s="284"/>
      <c r="NJI26" s="284"/>
      <c r="NJJ26" s="284"/>
      <c r="NJK26" s="284"/>
      <c r="NJL26" s="284"/>
      <c r="NJM26" s="284"/>
      <c r="NJN26" s="284"/>
      <c r="NJO26" s="284"/>
      <c r="NJP26" s="284"/>
      <c r="NJQ26" s="284"/>
      <c r="NJR26" s="284"/>
      <c r="NJS26" s="284"/>
      <c r="NJT26" s="284"/>
      <c r="NJU26" s="284"/>
      <c r="NJV26" s="284"/>
      <c r="NJW26" s="284"/>
      <c r="NJX26" s="284"/>
      <c r="NJY26" s="284"/>
      <c r="NJZ26" s="284"/>
      <c r="NKA26" s="284"/>
      <c r="NKB26" s="284"/>
      <c r="NKC26" s="284"/>
      <c r="NKD26" s="284"/>
      <c r="NKE26" s="284"/>
      <c r="NKF26" s="284"/>
      <c r="NKG26" s="284"/>
      <c r="NKH26" s="284"/>
      <c r="NKI26" s="284"/>
      <c r="NKJ26" s="284"/>
      <c r="NKK26" s="284"/>
      <c r="NKL26" s="284"/>
      <c r="NKM26" s="284"/>
      <c r="NKN26" s="284"/>
      <c r="NKO26" s="284"/>
      <c r="NKP26" s="284"/>
      <c r="NKQ26" s="284"/>
      <c r="NKR26" s="284"/>
      <c r="NKS26" s="284"/>
      <c r="NKT26" s="284"/>
      <c r="NKU26" s="284"/>
      <c r="NKV26" s="284"/>
      <c r="NKW26" s="284"/>
      <c r="NKX26" s="284"/>
      <c r="NKY26" s="284"/>
      <c r="NKZ26" s="284"/>
      <c r="NLA26" s="284"/>
      <c r="NLB26" s="284"/>
      <c r="NLC26" s="284"/>
      <c r="NLD26" s="284"/>
      <c r="NLE26" s="284"/>
      <c r="NLF26" s="284"/>
      <c r="NLG26" s="284"/>
      <c r="NLH26" s="284"/>
      <c r="NLI26" s="284"/>
      <c r="NLJ26" s="284"/>
      <c r="NLK26" s="284"/>
      <c r="NLL26" s="284"/>
      <c r="NLM26" s="284"/>
      <c r="NLN26" s="284"/>
      <c r="NLO26" s="284"/>
      <c r="NLP26" s="284"/>
      <c r="NLQ26" s="284"/>
      <c r="NLR26" s="284"/>
      <c r="NLS26" s="284"/>
      <c r="NLT26" s="284"/>
      <c r="NLU26" s="284"/>
      <c r="NLV26" s="284"/>
      <c r="NLW26" s="284"/>
      <c r="NLX26" s="284"/>
      <c r="NLY26" s="284"/>
      <c r="NLZ26" s="284"/>
      <c r="NMA26" s="284"/>
      <c r="NMB26" s="284"/>
      <c r="NMC26" s="284"/>
      <c r="NMD26" s="284"/>
      <c r="NME26" s="284"/>
      <c r="NMF26" s="284"/>
      <c r="NMG26" s="284"/>
      <c r="NMH26" s="284"/>
      <c r="NMI26" s="284"/>
      <c r="NMJ26" s="284"/>
      <c r="NMK26" s="284"/>
      <c r="NML26" s="284"/>
      <c r="NMM26" s="284"/>
      <c r="NMN26" s="284"/>
      <c r="NMO26" s="284"/>
      <c r="NMP26" s="284"/>
      <c r="NMQ26" s="284"/>
      <c r="NMR26" s="284"/>
      <c r="NMS26" s="284"/>
      <c r="NMT26" s="284"/>
      <c r="NMU26" s="284"/>
      <c r="NMV26" s="284"/>
      <c r="NMW26" s="284"/>
      <c r="NMX26" s="284"/>
      <c r="NMY26" s="284"/>
      <c r="NMZ26" s="284"/>
      <c r="NNA26" s="284"/>
      <c r="NNB26" s="284"/>
      <c r="NNC26" s="284"/>
      <c r="NND26" s="284"/>
      <c r="NNE26" s="284"/>
      <c r="NNF26" s="284"/>
      <c r="NNG26" s="284"/>
      <c r="NNH26" s="284"/>
      <c r="NNI26" s="284"/>
      <c r="NNJ26" s="284"/>
      <c r="NNK26" s="284"/>
      <c r="NNL26" s="284"/>
      <c r="NNM26" s="284"/>
      <c r="NNN26" s="284"/>
      <c r="NNO26" s="284"/>
      <c r="NNP26" s="284"/>
      <c r="NNQ26" s="284"/>
      <c r="NNR26" s="284"/>
      <c r="NNS26" s="284"/>
      <c r="NNT26" s="284"/>
      <c r="NNU26" s="284"/>
      <c r="NNV26" s="284"/>
      <c r="NNW26" s="284"/>
      <c r="NNX26" s="284"/>
      <c r="NNY26" s="284"/>
      <c r="NNZ26" s="284"/>
      <c r="NOA26" s="284"/>
      <c r="NOB26" s="284"/>
      <c r="NOC26" s="284"/>
      <c r="NOD26" s="284"/>
      <c r="NOE26" s="284"/>
      <c r="NOF26" s="284"/>
      <c r="NOG26" s="284"/>
      <c r="NOH26" s="284"/>
      <c r="NOI26" s="284"/>
      <c r="NOJ26" s="284"/>
      <c r="NOK26" s="284"/>
      <c r="NOL26" s="284"/>
      <c r="NOM26" s="284"/>
      <c r="NON26" s="284"/>
      <c r="NOO26" s="284"/>
      <c r="NOP26" s="284"/>
      <c r="NOQ26" s="284"/>
      <c r="NOR26" s="284"/>
      <c r="NOS26" s="284"/>
      <c r="NOT26" s="284"/>
      <c r="NOU26" s="284"/>
      <c r="NOV26" s="284"/>
      <c r="NOW26" s="284"/>
      <c r="NOX26" s="284"/>
      <c r="NOY26" s="284"/>
      <c r="NOZ26" s="284"/>
      <c r="NPA26" s="284"/>
      <c r="NPB26" s="284"/>
      <c r="NPC26" s="284"/>
      <c r="NPD26" s="284"/>
      <c r="NPE26" s="284"/>
      <c r="NPF26" s="284"/>
      <c r="NPG26" s="284"/>
      <c r="NPH26" s="284"/>
      <c r="NPI26" s="284"/>
      <c r="NPJ26" s="284"/>
      <c r="NPK26" s="284"/>
      <c r="NPL26" s="284"/>
      <c r="NPM26" s="284"/>
      <c r="NPN26" s="284"/>
      <c r="NPO26" s="284"/>
      <c r="NPP26" s="284"/>
      <c r="NPQ26" s="284"/>
      <c r="NPR26" s="284"/>
      <c r="NPS26" s="284"/>
      <c r="NPT26" s="284"/>
      <c r="NPU26" s="284"/>
      <c r="NPV26" s="284"/>
      <c r="NPW26" s="284"/>
      <c r="NPX26" s="284"/>
      <c r="NPY26" s="284"/>
      <c r="NPZ26" s="284"/>
      <c r="NQA26" s="284"/>
      <c r="NQB26" s="284"/>
      <c r="NQC26" s="284"/>
      <c r="NQD26" s="284"/>
      <c r="NQE26" s="284"/>
      <c r="NQF26" s="284"/>
      <c r="NQG26" s="284"/>
      <c r="NQH26" s="284"/>
      <c r="NQI26" s="284"/>
      <c r="NQJ26" s="284"/>
      <c r="NQK26" s="284"/>
      <c r="NQL26" s="284"/>
      <c r="NQM26" s="284"/>
      <c r="NQN26" s="284"/>
      <c r="NQO26" s="284"/>
      <c r="NQP26" s="284"/>
      <c r="NQQ26" s="284"/>
      <c r="NQR26" s="284"/>
      <c r="NQS26" s="284"/>
      <c r="NQT26" s="284"/>
      <c r="NQU26" s="284"/>
      <c r="NQV26" s="284"/>
      <c r="NQW26" s="284"/>
      <c r="NQX26" s="284"/>
      <c r="NQY26" s="284"/>
      <c r="NQZ26" s="284"/>
      <c r="NRA26" s="284"/>
      <c r="NRB26" s="284"/>
      <c r="NRC26" s="284"/>
      <c r="NRD26" s="284"/>
      <c r="NRE26" s="284"/>
      <c r="NRF26" s="284"/>
      <c r="NRG26" s="284"/>
      <c r="NRH26" s="284"/>
      <c r="NRI26" s="284"/>
      <c r="NRJ26" s="284"/>
      <c r="NRK26" s="284"/>
      <c r="NRL26" s="284"/>
      <c r="NRM26" s="284"/>
      <c r="NRN26" s="284"/>
      <c r="NRO26" s="284"/>
      <c r="NRP26" s="284"/>
      <c r="NRQ26" s="284"/>
      <c r="NRR26" s="284"/>
      <c r="NRS26" s="284"/>
      <c r="NRT26" s="284"/>
      <c r="NRU26" s="284"/>
      <c r="NRV26" s="284"/>
      <c r="NRW26" s="284"/>
      <c r="NRX26" s="284"/>
      <c r="NRY26" s="284"/>
      <c r="NRZ26" s="284"/>
      <c r="NSA26" s="284"/>
      <c r="NSB26" s="284"/>
      <c r="NSC26" s="284"/>
      <c r="NSD26" s="284"/>
      <c r="NSE26" s="284"/>
      <c r="NSF26" s="284"/>
      <c r="NSG26" s="284"/>
      <c r="NSH26" s="284"/>
      <c r="NSI26" s="284"/>
      <c r="NSJ26" s="284"/>
      <c r="NSK26" s="284"/>
      <c r="NSL26" s="284"/>
      <c r="NSM26" s="284"/>
      <c r="NSN26" s="284"/>
      <c r="NSO26" s="284"/>
      <c r="NSP26" s="284"/>
      <c r="NSQ26" s="284"/>
      <c r="NSR26" s="284"/>
      <c r="NSS26" s="284"/>
      <c r="NST26" s="284"/>
      <c r="NSU26" s="284"/>
      <c r="NSV26" s="284"/>
      <c r="NSW26" s="284"/>
      <c r="NSX26" s="284"/>
      <c r="NSY26" s="284"/>
      <c r="NSZ26" s="284"/>
      <c r="NTA26" s="284"/>
      <c r="NTB26" s="284"/>
      <c r="NTC26" s="284"/>
      <c r="NTD26" s="284"/>
      <c r="NTE26" s="284"/>
      <c r="NTF26" s="284"/>
      <c r="NTG26" s="284"/>
      <c r="NTH26" s="284"/>
      <c r="NTI26" s="284"/>
      <c r="NTJ26" s="284"/>
      <c r="NTK26" s="284"/>
      <c r="NTL26" s="284"/>
      <c r="NTM26" s="284"/>
      <c r="NTN26" s="284"/>
      <c r="NTO26" s="284"/>
      <c r="NTP26" s="284"/>
      <c r="NTQ26" s="284"/>
      <c r="NTR26" s="284"/>
      <c r="NTS26" s="284"/>
      <c r="NTT26" s="284"/>
      <c r="NTU26" s="284"/>
      <c r="NTV26" s="284"/>
      <c r="NTW26" s="284"/>
      <c r="NTX26" s="284"/>
      <c r="NTY26" s="284"/>
      <c r="NTZ26" s="284"/>
      <c r="NUA26" s="284"/>
      <c r="NUB26" s="284"/>
      <c r="NUC26" s="284"/>
      <c r="NUD26" s="284"/>
      <c r="NUE26" s="284"/>
      <c r="NUF26" s="284"/>
      <c r="NUG26" s="284"/>
      <c r="NUH26" s="284"/>
      <c r="NUI26" s="284"/>
      <c r="NUJ26" s="284"/>
      <c r="NUK26" s="284"/>
      <c r="NUL26" s="284"/>
      <c r="NUM26" s="284"/>
      <c r="NUN26" s="284"/>
      <c r="NUO26" s="284"/>
      <c r="NUP26" s="284"/>
      <c r="NUQ26" s="284"/>
      <c r="NUR26" s="284"/>
      <c r="NUS26" s="284"/>
      <c r="NUT26" s="284"/>
      <c r="NUU26" s="284"/>
      <c r="NUV26" s="284"/>
      <c r="NUW26" s="284"/>
      <c r="NUX26" s="284"/>
      <c r="NUY26" s="284"/>
      <c r="NUZ26" s="284"/>
      <c r="NVA26" s="284"/>
      <c r="NVB26" s="284"/>
      <c r="NVC26" s="284"/>
      <c r="NVD26" s="284"/>
      <c r="NVE26" s="284"/>
      <c r="NVF26" s="284"/>
      <c r="NVG26" s="284"/>
      <c r="NVH26" s="284"/>
      <c r="NVI26" s="284"/>
      <c r="NVJ26" s="284"/>
      <c r="NVK26" s="284"/>
      <c r="NVL26" s="284"/>
      <c r="NVM26" s="284"/>
      <c r="NVN26" s="284"/>
      <c r="NVO26" s="284"/>
      <c r="NVP26" s="284"/>
      <c r="NVQ26" s="284"/>
      <c r="NVR26" s="284"/>
      <c r="NVS26" s="284"/>
      <c r="NVT26" s="284"/>
      <c r="NVU26" s="284"/>
      <c r="NVV26" s="284"/>
      <c r="NVW26" s="284"/>
      <c r="NVX26" s="284"/>
      <c r="NVY26" s="284"/>
      <c r="NVZ26" s="284"/>
      <c r="NWA26" s="284"/>
      <c r="NWB26" s="284"/>
      <c r="NWC26" s="284"/>
      <c r="NWD26" s="284"/>
      <c r="NWE26" s="284"/>
      <c r="NWF26" s="284"/>
      <c r="NWG26" s="284"/>
      <c r="NWH26" s="284"/>
      <c r="NWI26" s="284"/>
      <c r="NWJ26" s="284"/>
      <c r="NWK26" s="284"/>
      <c r="NWL26" s="284"/>
      <c r="NWM26" s="284"/>
      <c r="NWN26" s="284"/>
      <c r="NWO26" s="284"/>
      <c r="NWP26" s="284"/>
      <c r="NWQ26" s="284"/>
      <c r="NWR26" s="284"/>
      <c r="NWS26" s="284"/>
      <c r="NWT26" s="284"/>
      <c r="NWU26" s="284"/>
      <c r="NWV26" s="284"/>
      <c r="NWW26" s="284"/>
      <c r="NWX26" s="284"/>
      <c r="NWY26" s="284"/>
      <c r="NWZ26" s="284"/>
      <c r="NXA26" s="284"/>
      <c r="NXB26" s="284"/>
      <c r="NXC26" s="284"/>
      <c r="NXD26" s="284"/>
      <c r="NXE26" s="284"/>
      <c r="NXF26" s="284"/>
      <c r="NXG26" s="284"/>
      <c r="NXH26" s="284"/>
      <c r="NXI26" s="284"/>
      <c r="NXJ26" s="284"/>
      <c r="NXK26" s="284"/>
      <c r="NXL26" s="284"/>
      <c r="NXM26" s="284"/>
      <c r="NXN26" s="284"/>
      <c r="NXO26" s="284"/>
      <c r="NXP26" s="284"/>
      <c r="NXQ26" s="284"/>
      <c r="NXR26" s="284"/>
      <c r="NXS26" s="284"/>
      <c r="NXT26" s="284"/>
      <c r="NXU26" s="284"/>
      <c r="NXV26" s="284"/>
      <c r="NXW26" s="284"/>
      <c r="NXX26" s="284"/>
      <c r="NXY26" s="284"/>
      <c r="NXZ26" s="284"/>
      <c r="NYA26" s="284"/>
      <c r="NYB26" s="284"/>
      <c r="NYC26" s="284"/>
      <c r="NYD26" s="284"/>
      <c r="NYE26" s="284"/>
      <c r="NYF26" s="284"/>
      <c r="NYG26" s="284"/>
      <c r="NYH26" s="284"/>
      <c r="NYI26" s="284"/>
      <c r="NYJ26" s="284"/>
      <c r="NYK26" s="284"/>
      <c r="NYL26" s="284"/>
      <c r="NYM26" s="284"/>
      <c r="NYN26" s="284"/>
      <c r="NYO26" s="284"/>
      <c r="NYP26" s="284"/>
      <c r="NYQ26" s="284"/>
      <c r="NYR26" s="284"/>
      <c r="NYS26" s="284"/>
      <c r="NYT26" s="284"/>
      <c r="NYU26" s="284"/>
      <c r="NYV26" s="284"/>
      <c r="NYW26" s="284"/>
      <c r="NYX26" s="284"/>
      <c r="NYY26" s="284"/>
      <c r="NYZ26" s="284"/>
      <c r="NZA26" s="284"/>
      <c r="NZB26" s="284"/>
      <c r="NZC26" s="284"/>
      <c r="NZD26" s="284"/>
      <c r="NZE26" s="284"/>
      <c r="NZF26" s="284"/>
      <c r="NZG26" s="284"/>
      <c r="NZH26" s="284"/>
      <c r="NZI26" s="284"/>
      <c r="NZJ26" s="284"/>
      <c r="NZK26" s="284"/>
      <c r="NZL26" s="284"/>
      <c r="NZM26" s="284"/>
      <c r="NZN26" s="284"/>
      <c r="NZO26" s="284"/>
      <c r="NZP26" s="284"/>
      <c r="NZQ26" s="284"/>
      <c r="NZR26" s="284"/>
      <c r="NZS26" s="284"/>
      <c r="NZT26" s="284"/>
      <c r="NZU26" s="284"/>
      <c r="NZV26" s="284"/>
      <c r="NZW26" s="284"/>
      <c r="NZX26" s="284"/>
      <c r="NZY26" s="284"/>
      <c r="NZZ26" s="284"/>
      <c r="OAA26" s="284"/>
      <c r="OAB26" s="284"/>
      <c r="OAC26" s="284"/>
      <c r="OAD26" s="284"/>
      <c r="OAE26" s="284"/>
      <c r="OAF26" s="284"/>
      <c r="OAG26" s="284"/>
      <c r="OAH26" s="284"/>
      <c r="OAI26" s="284"/>
      <c r="OAJ26" s="284"/>
      <c r="OAK26" s="284"/>
      <c r="OAL26" s="284"/>
      <c r="OAM26" s="284"/>
      <c r="OAN26" s="284"/>
      <c r="OAO26" s="284"/>
      <c r="OAP26" s="284"/>
      <c r="OAQ26" s="284"/>
      <c r="OAR26" s="284"/>
      <c r="OAS26" s="284"/>
      <c r="OAT26" s="284"/>
      <c r="OAU26" s="284"/>
      <c r="OAV26" s="284"/>
      <c r="OAW26" s="284"/>
      <c r="OAX26" s="284"/>
      <c r="OAY26" s="284"/>
      <c r="OAZ26" s="284"/>
      <c r="OBA26" s="284"/>
      <c r="OBB26" s="284"/>
      <c r="OBC26" s="284"/>
      <c r="OBD26" s="284"/>
      <c r="OBE26" s="284"/>
      <c r="OBF26" s="284"/>
      <c r="OBG26" s="284"/>
      <c r="OBH26" s="284"/>
      <c r="OBI26" s="284"/>
      <c r="OBJ26" s="284"/>
      <c r="OBK26" s="284"/>
      <c r="OBL26" s="284"/>
      <c r="OBM26" s="284"/>
      <c r="OBN26" s="284"/>
      <c r="OBO26" s="284"/>
      <c r="OBP26" s="284"/>
      <c r="OBQ26" s="284"/>
      <c r="OBR26" s="284"/>
      <c r="OBS26" s="284"/>
      <c r="OBT26" s="284"/>
      <c r="OBU26" s="284"/>
      <c r="OBV26" s="284"/>
      <c r="OBW26" s="284"/>
      <c r="OBX26" s="284"/>
      <c r="OBY26" s="284"/>
      <c r="OBZ26" s="284"/>
      <c r="OCA26" s="284"/>
      <c r="OCB26" s="284"/>
      <c r="OCC26" s="284"/>
      <c r="OCD26" s="284"/>
      <c r="OCE26" s="284"/>
      <c r="OCF26" s="284"/>
      <c r="OCG26" s="284"/>
      <c r="OCH26" s="284"/>
      <c r="OCI26" s="284"/>
      <c r="OCJ26" s="284"/>
      <c r="OCK26" s="284"/>
      <c r="OCL26" s="284"/>
      <c r="OCM26" s="284"/>
      <c r="OCN26" s="284"/>
      <c r="OCO26" s="284"/>
      <c r="OCP26" s="284"/>
      <c r="OCQ26" s="284"/>
      <c r="OCR26" s="284"/>
      <c r="OCS26" s="284"/>
      <c r="OCT26" s="284"/>
      <c r="OCU26" s="284"/>
      <c r="OCV26" s="284"/>
      <c r="OCW26" s="284"/>
      <c r="OCX26" s="284"/>
      <c r="OCY26" s="284"/>
      <c r="OCZ26" s="284"/>
      <c r="ODA26" s="284"/>
      <c r="ODB26" s="284"/>
      <c r="ODC26" s="284"/>
      <c r="ODD26" s="284"/>
      <c r="ODE26" s="284"/>
      <c r="ODF26" s="284"/>
      <c r="ODG26" s="284"/>
      <c r="ODH26" s="284"/>
      <c r="ODI26" s="284"/>
      <c r="ODJ26" s="284"/>
      <c r="ODK26" s="284"/>
      <c r="ODL26" s="284"/>
      <c r="ODM26" s="284"/>
      <c r="ODN26" s="284"/>
      <c r="ODO26" s="284"/>
      <c r="ODP26" s="284"/>
      <c r="ODQ26" s="284"/>
      <c r="ODR26" s="284"/>
      <c r="ODS26" s="284"/>
      <c r="ODT26" s="284"/>
      <c r="ODU26" s="284"/>
      <c r="ODV26" s="284"/>
      <c r="ODW26" s="284"/>
      <c r="ODX26" s="284"/>
      <c r="ODY26" s="284"/>
      <c r="ODZ26" s="284"/>
      <c r="OEA26" s="284"/>
      <c r="OEB26" s="284"/>
      <c r="OEC26" s="284"/>
      <c r="OED26" s="284"/>
      <c r="OEE26" s="284"/>
      <c r="OEF26" s="284"/>
      <c r="OEG26" s="284"/>
      <c r="OEH26" s="284"/>
      <c r="OEI26" s="284"/>
      <c r="OEJ26" s="284"/>
      <c r="OEK26" s="284"/>
      <c r="OEL26" s="284"/>
      <c r="OEM26" s="284"/>
      <c r="OEN26" s="284"/>
      <c r="OEO26" s="284"/>
      <c r="OEP26" s="284"/>
      <c r="OEQ26" s="284"/>
      <c r="OER26" s="284"/>
      <c r="OES26" s="284"/>
      <c r="OET26" s="284"/>
      <c r="OEU26" s="284"/>
      <c r="OEV26" s="284"/>
      <c r="OEW26" s="284"/>
      <c r="OEX26" s="284"/>
      <c r="OEY26" s="284"/>
      <c r="OEZ26" s="284"/>
      <c r="OFA26" s="284"/>
      <c r="OFB26" s="284"/>
      <c r="OFC26" s="284"/>
      <c r="OFD26" s="284"/>
      <c r="OFE26" s="284"/>
      <c r="OFF26" s="284"/>
      <c r="OFG26" s="284"/>
      <c r="OFH26" s="284"/>
      <c r="OFI26" s="284"/>
      <c r="OFJ26" s="284"/>
      <c r="OFK26" s="284"/>
      <c r="OFL26" s="284"/>
      <c r="OFM26" s="284"/>
      <c r="OFN26" s="284"/>
      <c r="OFO26" s="284"/>
      <c r="OFP26" s="284"/>
      <c r="OFQ26" s="284"/>
      <c r="OFR26" s="284"/>
      <c r="OFS26" s="284"/>
      <c r="OFT26" s="284"/>
      <c r="OFU26" s="284"/>
      <c r="OFV26" s="284"/>
      <c r="OFW26" s="284"/>
      <c r="OFX26" s="284"/>
      <c r="OFY26" s="284"/>
      <c r="OFZ26" s="284"/>
      <c r="OGA26" s="284"/>
      <c r="OGB26" s="284"/>
      <c r="OGC26" s="284"/>
      <c r="OGD26" s="284"/>
      <c r="OGE26" s="284"/>
      <c r="OGF26" s="284"/>
      <c r="OGG26" s="284"/>
      <c r="OGH26" s="284"/>
      <c r="OGI26" s="284"/>
      <c r="OGJ26" s="284"/>
      <c r="OGK26" s="284"/>
      <c r="OGL26" s="284"/>
      <c r="OGM26" s="284"/>
      <c r="OGN26" s="284"/>
      <c r="OGO26" s="284"/>
      <c r="OGP26" s="284"/>
      <c r="OGQ26" s="284"/>
      <c r="OGR26" s="284"/>
      <c r="OGS26" s="284"/>
      <c r="OGT26" s="284"/>
      <c r="OGU26" s="284"/>
      <c r="OGV26" s="284"/>
      <c r="OGW26" s="284"/>
      <c r="OGX26" s="284"/>
      <c r="OGY26" s="284"/>
      <c r="OGZ26" s="284"/>
      <c r="OHA26" s="284"/>
      <c r="OHB26" s="284"/>
      <c r="OHC26" s="284"/>
      <c r="OHD26" s="284"/>
      <c r="OHE26" s="284"/>
      <c r="OHF26" s="284"/>
      <c r="OHG26" s="284"/>
      <c r="OHH26" s="284"/>
      <c r="OHI26" s="284"/>
      <c r="OHJ26" s="284"/>
      <c r="OHK26" s="284"/>
      <c r="OHL26" s="284"/>
      <c r="OHM26" s="284"/>
      <c r="OHN26" s="284"/>
      <c r="OHO26" s="284"/>
      <c r="OHP26" s="284"/>
      <c r="OHQ26" s="284"/>
      <c r="OHR26" s="284"/>
      <c r="OHS26" s="284"/>
      <c r="OHT26" s="284"/>
      <c r="OHU26" s="284"/>
      <c r="OHV26" s="284"/>
      <c r="OHW26" s="284"/>
      <c r="OHX26" s="284"/>
      <c r="OHY26" s="284"/>
      <c r="OHZ26" s="284"/>
      <c r="OIA26" s="284"/>
      <c r="OIB26" s="284"/>
      <c r="OIC26" s="284"/>
      <c r="OID26" s="284"/>
      <c r="OIE26" s="284"/>
      <c r="OIF26" s="284"/>
      <c r="OIG26" s="284"/>
      <c r="OIH26" s="284"/>
      <c r="OII26" s="284"/>
      <c r="OIJ26" s="284"/>
      <c r="OIK26" s="284"/>
      <c r="OIL26" s="284"/>
      <c r="OIM26" s="284"/>
      <c r="OIN26" s="284"/>
      <c r="OIO26" s="284"/>
      <c r="OIP26" s="284"/>
      <c r="OIQ26" s="284"/>
      <c r="OIR26" s="284"/>
      <c r="OIS26" s="284"/>
      <c r="OIT26" s="284"/>
      <c r="OIU26" s="284"/>
      <c r="OIV26" s="284"/>
      <c r="OIW26" s="284"/>
      <c r="OIX26" s="284"/>
      <c r="OIY26" s="284"/>
      <c r="OIZ26" s="284"/>
      <c r="OJA26" s="284"/>
      <c r="OJB26" s="284"/>
      <c r="OJC26" s="284"/>
      <c r="OJD26" s="284"/>
      <c r="OJE26" s="284"/>
      <c r="OJF26" s="284"/>
      <c r="OJG26" s="284"/>
      <c r="OJH26" s="284"/>
      <c r="OJI26" s="284"/>
      <c r="OJJ26" s="284"/>
      <c r="OJK26" s="284"/>
      <c r="OJL26" s="284"/>
      <c r="OJM26" s="284"/>
      <c r="OJN26" s="284"/>
      <c r="OJO26" s="284"/>
      <c r="OJP26" s="284"/>
      <c r="OJQ26" s="284"/>
      <c r="OJR26" s="284"/>
      <c r="OJS26" s="284"/>
      <c r="OJT26" s="284"/>
      <c r="OJU26" s="284"/>
      <c r="OJV26" s="284"/>
      <c r="OJW26" s="284"/>
      <c r="OJX26" s="284"/>
      <c r="OJY26" s="284"/>
      <c r="OJZ26" s="284"/>
      <c r="OKA26" s="284"/>
      <c r="OKB26" s="284"/>
      <c r="OKC26" s="284"/>
      <c r="OKD26" s="284"/>
      <c r="OKE26" s="284"/>
      <c r="OKF26" s="284"/>
      <c r="OKG26" s="284"/>
      <c r="OKH26" s="284"/>
      <c r="OKI26" s="284"/>
      <c r="OKJ26" s="284"/>
      <c r="OKK26" s="284"/>
      <c r="OKL26" s="284"/>
      <c r="OKM26" s="284"/>
      <c r="OKN26" s="284"/>
      <c r="OKO26" s="284"/>
      <c r="OKP26" s="284"/>
      <c r="OKQ26" s="284"/>
      <c r="OKR26" s="284"/>
      <c r="OKS26" s="284"/>
      <c r="OKT26" s="284"/>
      <c r="OKU26" s="284"/>
      <c r="OKV26" s="284"/>
      <c r="OKW26" s="284"/>
      <c r="OKX26" s="284"/>
      <c r="OKY26" s="284"/>
      <c r="OKZ26" s="284"/>
      <c r="OLA26" s="284"/>
      <c r="OLB26" s="284"/>
      <c r="OLC26" s="284"/>
      <c r="OLD26" s="284"/>
      <c r="OLE26" s="284"/>
      <c r="OLF26" s="284"/>
      <c r="OLG26" s="284"/>
      <c r="OLH26" s="284"/>
      <c r="OLI26" s="284"/>
      <c r="OLJ26" s="284"/>
      <c r="OLK26" s="284"/>
      <c r="OLL26" s="284"/>
      <c r="OLM26" s="284"/>
      <c r="OLN26" s="284"/>
      <c r="OLO26" s="284"/>
      <c r="OLP26" s="284"/>
      <c r="OLQ26" s="284"/>
      <c r="OLR26" s="284"/>
      <c r="OLS26" s="284"/>
      <c r="OLT26" s="284"/>
      <c r="OLU26" s="284"/>
      <c r="OLV26" s="284"/>
      <c r="OLW26" s="284"/>
      <c r="OLX26" s="284"/>
      <c r="OLY26" s="284"/>
      <c r="OLZ26" s="284"/>
      <c r="OMA26" s="284"/>
      <c r="OMB26" s="284"/>
      <c r="OMC26" s="284"/>
      <c r="OMD26" s="284"/>
      <c r="OME26" s="284"/>
      <c r="OMF26" s="284"/>
      <c r="OMG26" s="284"/>
      <c r="OMH26" s="284"/>
      <c r="OMI26" s="284"/>
      <c r="OMJ26" s="284"/>
      <c r="OMK26" s="284"/>
      <c r="OML26" s="284"/>
      <c r="OMM26" s="284"/>
      <c r="OMN26" s="284"/>
      <c r="OMO26" s="284"/>
      <c r="OMP26" s="284"/>
      <c r="OMQ26" s="284"/>
      <c r="OMR26" s="284"/>
      <c r="OMS26" s="284"/>
      <c r="OMT26" s="284"/>
      <c r="OMU26" s="284"/>
      <c r="OMV26" s="284"/>
      <c r="OMW26" s="284"/>
      <c r="OMX26" s="284"/>
      <c r="OMY26" s="284"/>
      <c r="OMZ26" s="284"/>
      <c r="ONA26" s="284"/>
      <c r="ONB26" s="284"/>
      <c r="ONC26" s="284"/>
      <c r="OND26" s="284"/>
      <c r="ONE26" s="284"/>
      <c r="ONF26" s="284"/>
      <c r="ONG26" s="284"/>
      <c r="ONH26" s="284"/>
      <c r="ONI26" s="284"/>
      <c r="ONJ26" s="284"/>
      <c r="ONK26" s="284"/>
      <c r="ONL26" s="284"/>
      <c r="ONM26" s="284"/>
      <c r="ONN26" s="284"/>
      <c r="ONO26" s="284"/>
      <c r="ONP26" s="284"/>
      <c r="ONQ26" s="284"/>
      <c r="ONR26" s="284"/>
      <c r="ONS26" s="284"/>
      <c r="ONT26" s="284"/>
      <c r="ONU26" s="284"/>
      <c r="ONV26" s="284"/>
      <c r="ONW26" s="284"/>
      <c r="ONX26" s="284"/>
      <c r="ONY26" s="284"/>
      <c r="ONZ26" s="284"/>
      <c r="OOA26" s="284"/>
      <c r="OOB26" s="284"/>
      <c r="OOC26" s="284"/>
      <c r="OOD26" s="284"/>
      <c r="OOE26" s="284"/>
      <c r="OOF26" s="284"/>
      <c r="OOG26" s="284"/>
      <c r="OOH26" s="284"/>
      <c r="OOI26" s="284"/>
      <c r="OOJ26" s="284"/>
      <c r="OOK26" s="284"/>
      <c r="OOL26" s="284"/>
      <c r="OOM26" s="284"/>
      <c r="OON26" s="284"/>
      <c r="OOO26" s="284"/>
      <c r="OOP26" s="284"/>
      <c r="OOQ26" s="284"/>
      <c r="OOR26" s="284"/>
      <c r="OOS26" s="284"/>
      <c r="OOT26" s="284"/>
      <c r="OOU26" s="284"/>
      <c r="OOV26" s="284"/>
      <c r="OOW26" s="284"/>
      <c r="OOX26" s="284"/>
      <c r="OOY26" s="284"/>
      <c r="OOZ26" s="284"/>
      <c r="OPA26" s="284"/>
      <c r="OPB26" s="284"/>
      <c r="OPC26" s="284"/>
      <c r="OPD26" s="284"/>
      <c r="OPE26" s="284"/>
      <c r="OPF26" s="284"/>
      <c r="OPG26" s="284"/>
      <c r="OPH26" s="284"/>
      <c r="OPI26" s="284"/>
      <c r="OPJ26" s="284"/>
      <c r="OPK26" s="284"/>
      <c r="OPL26" s="284"/>
      <c r="OPM26" s="284"/>
      <c r="OPN26" s="284"/>
      <c r="OPO26" s="284"/>
      <c r="OPP26" s="284"/>
      <c r="OPQ26" s="284"/>
      <c r="OPR26" s="284"/>
      <c r="OPS26" s="284"/>
      <c r="OPT26" s="284"/>
      <c r="OPU26" s="284"/>
      <c r="OPV26" s="284"/>
      <c r="OPW26" s="284"/>
      <c r="OPX26" s="284"/>
      <c r="OPY26" s="284"/>
      <c r="OPZ26" s="284"/>
      <c r="OQA26" s="284"/>
      <c r="OQB26" s="284"/>
      <c r="OQC26" s="284"/>
      <c r="OQD26" s="284"/>
      <c r="OQE26" s="284"/>
      <c r="OQF26" s="284"/>
      <c r="OQG26" s="284"/>
      <c r="OQH26" s="284"/>
      <c r="OQI26" s="284"/>
      <c r="OQJ26" s="284"/>
      <c r="OQK26" s="284"/>
      <c r="OQL26" s="284"/>
      <c r="OQM26" s="284"/>
      <c r="OQN26" s="284"/>
      <c r="OQO26" s="284"/>
      <c r="OQP26" s="284"/>
      <c r="OQQ26" s="284"/>
      <c r="OQR26" s="284"/>
      <c r="OQS26" s="284"/>
      <c r="OQT26" s="284"/>
      <c r="OQU26" s="284"/>
      <c r="OQV26" s="284"/>
      <c r="OQW26" s="284"/>
      <c r="OQX26" s="284"/>
      <c r="OQY26" s="284"/>
      <c r="OQZ26" s="284"/>
      <c r="ORA26" s="284"/>
      <c r="ORB26" s="284"/>
      <c r="ORC26" s="284"/>
      <c r="ORD26" s="284"/>
      <c r="ORE26" s="284"/>
      <c r="ORF26" s="284"/>
      <c r="ORG26" s="284"/>
      <c r="ORH26" s="284"/>
      <c r="ORI26" s="284"/>
      <c r="ORJ26" s="284"/>
      <c r="ORK26" s="284"/>
      <c r="ORL26" s="284"/>
      <c r="ORM26" s="284"/>
      <c r="ORN26" s="284"/>
      <c r="ORO26" s="284"/>
      <c r="ORP26" s="284"/>
      <c r="ORQ26" s="284"/>
      <c r="ORR26" s="284"/>
      <c r="ORS26" s="284"/>
      <c r="ORT26" s="284"/>
      <c r="ORU26" s="284"/>
      <c r="ORV26" s="284"/>
      <c r="ORW26" s="284"/>
      <c r="ORX26" s="284"/>
      <c r="ORY26" s="284"/>
      <c r="ORZ26" s="284"/>
      <c r="OSA26" s="284"/>
      <c r="OSB26" s="284"/>
      <c r="OSC26" s="284"/>
      <c r="OSD26" s="284"/>
      <c r="OSE26" s="284"/>
      <c r="OSF26" s="284"/>
      <c r="OSG26" s="284"/>
      <c r="OSH26" s="284"/>
      <c r="OSI26" s="284"/>
      <c r="OSJ26" s="284"/>
      <c r="OSK26" s="284"/>
      <c r="OSL26" s="284"/>
      <c r="OSM26" s="284"/>
      <c r="OSN26" s="284"/>
      <c r="OSO26" s="284"/>
      <c r="OSP26" s="284"/>
      <c r="OSQ26" s="284"/>
      <c r="OSR26" s="284"/>
      <c r="OSS26" s="284"/>
      <c r="OST26" s="284"/>
      <c r="OSU26" s="284"/>
      <c r="OSV26" s="284"/>
      <c r="OSW26" s="284"/>
      <c r="OSX26" s="284"/>
      <c r="OSY26" s="284"/>
      <c r="OSZ26" s="284"/>
      <c r="OTA26" s="284"/>
      <c r="OTB26" s="284"/>
      <c r="OTC26" s="284"/>
      <c r="OTD26" s="284"/>
      <c r="OTE26" s="284"/>
      <c r="OTF26" s="284"/>
      <c r="OTG26" s="284"/>
      <c r="OTH26" s="284"/>
      <c r="OTI26" s="284"/>
      <c r="OTJ26" s="284"/>
      <c r="OTK26" s="284"/>
      <c r="OTL26" s="284"/>
      <c r="OTM26" s="284"/>
      <c r="OTN26" s="284"/>
      <c r="OTO26" s="284"/>
      <c r="OTP26" s="284"/>
      <c r="OTQ26" s="284"/>
      <c r="OTR26" s="284"/>
      <c r="OTS26" s="284"/>
      <c r="OTT26" s="284"/>
      <c r="OTU26" s="284"/>
      <c r="OTV26" s="284"/>
      <c r="OTW26" s="284"/>
      <c r="OTX26" s="284"/>
      <c r="OTY26" s="284"/>
      <c r="OTZ26" s="284"/>
      <c r="OUA26" s="284"/>
      <c r="OUB26" s="284"/>
      <c r="OUC26" s="284"/>
      <c r="OUD26" s="284"/>
      <c r="OUE26" s="284"/>
      <c r="OUF26" s="284"/>
      <c r="OUG26" s="284"/>
      <c r="OUH26" s="284"/>
      <c r="OUI26" s="284"/>
      <c r="OUJ26" s="284"/>
      <c r="OUK26" s="284"/>
      <c r="OUL26" s="284"/>
      <c r="OUM26" s="284"/>
      <c r="OUN26" s="284"/>
      <c r="OUO26" s="284"/>
      <c r="OUP26" s="284"/>
      <c r="OUQ26" s="284"/>
      <c r="OUR26" s="284"/>
      <c r="OUS26" s="284"/>
      <c r="OUT26" s="284"/>
      <c r="OUU26" s="284"/>
      <c r="OUV26" s="284"/>
      <c r="OUW26" s="284"/>
      <c r="OUX26" s="284"/>
      <c r="OUY26" s="284"/>
      <c r="OUZ26" s="284"/>
      <c r="OVA26" s="284"/>
      <c r="OVB26" s="284"/>
      <c r="OVC26" s="284"/>
      <c r="OVD26" s="284"/>
      <c r="OVE26" s="284"/>
      <c r="OVF26" s="284"/>
      <c r="OVG26" s="284"/>
      <c r="OVH26" s="284"/>
      <c r="OVI26" s="284"/>
      <c r="OVJ26" s="284"/>
      <c r="OVK26" s="284"/>
      <c r="OVL26" s="284"/>
      <c r="OVM26" s="284"/>
      <c r="OVN26" s="284"/>
      <c r="OVO26" s="284"/>
      <c r="OVP26" s="284"/>
      <c r="OVQ26" s="284"/>
      <c r="OVR26" s="284"/>
      <c r="OVS26" s="284"/>
      <c r="OVT26" s="284"/>
      <c r="OVU26" s="284"/>
      <c r="OVV26" s="284"/>
      <c r="OVW26" s="284"/>
      <c r="OVX26" s="284"/>
      <c r="OVY26" s="284"/>
      <c r="OVZ26" s="284"/>
      <c r="OWA26" s="284"/>
      <c r="OWB26" s="284"/>
      <c r="OWC26" s="284"/>
      <c r="OWD26" s="284"/>
      <c r="OWE26" s="284"/>
      <c r="OWF26" s="284"/>
      <c r="OWG26" s="284"/>
      <c r="OWH26" s="284"/>
      <c r="OWI26" s="284"/>
      <c r="OWJ26" s="284"/>
      <c r="OWK26" s="284"/>
      <c r="OWL26" s="284"/>
      <c r="OWM26" s="284"/>
      <c r="OWN26" s="284"/>
      <c r="OWO26" s="284"/>
      <c r="OWP26" s="284"/>
      <c r="OWQ26" s="284"/>
      <c r="OWR26" s="284"/>
      <c r="OWS26" s="284"/>
      <c r="OWT26" s="284"/>
      <c r="OWU26" s="284"/>
      <c r="OWV26" s="284"/>
      <c r="OWW26" s="284"/>
      <c r="OWX26" s="284"/>
      <c r="OWY26" s="284"/>
      <c r="OWZ26" s="284"/>
      <c r="OXA26" s="284"/>
      <c r="OXB26" s="284"/>
      <c r="OXC26" s="284"/>
      <c r="OXD26" s="284"/>
      <c r="OXE26" s="284"/>
      <c r="OXF26" s="284"/>
      <c r="OXG26" s="284"/>
      <c r="OXH26" s="284"/>
      <c r="OXI26" s="284"/>
      <c r="OXJ26" s="284"/>
      <c r="OXK26" s="284"/>
      <c r="OXL26" s="284"/>
      <c r="OXM26" s="284"/>
      <c r="OXN26" s="284"/>
      <c r="OXO26" s="284"/>
      <c r="OXP26" s="284"/>
      <c r="OXQ26" s="284"/>
      <c r="OXR26" s="284"/>
      <c r="OXS26" s="284"/>
      <c r="OXT26" s="284"/>
      <c r="OXU26" s="284"/>
      <c r="OXV26" s="284"/>
      <c r="OXW26" s="284"/>
      <c r="OXX26" s="284"/>
      <c r="OXY26" s="284"/>
      <c r="OXZ26" s="284"/>
      <c r="OYA26" s="284"/>
      <c r="OYB26" s="284"/>
      <c r="OYC26" s="284"/>
      <c r="OYD26" s="284"/>
      <c r="OYE26" s="284"/>
      <c r="OYF26" s="284"/>
      <c r="OYG26" s="284"/>
      <c r="OYH26" s="284"/>
      <c r="OYI26" s="284"/>
      <c r="OYJ26" s="284"/>
      <c r="OYK26" s="284"/>
      <c r="OYL26" s="284"/>
      <c r="OYM26" s="284"/>
      <c r="OYN26" s="284"/>
      <c r="OYO26" s="284"/>
      <c r="OYP26" s="284"/>
      <c r="OYQ26" s="284"/>
      <c r="OYR26" s="284"/>
      <c r="OYS26" s="284"/>
      <c r="OYT26" s="284"/>
      <c r="OYU26" s="284"/>
      <c r="OYV26" s="284"/>
      <c r="OYW26" s="284"/>
      <c r="OYX26" s="284"/>
      <c r="OYY26" s="284"/>
      <c r="OYZ26" s="284"/>
      <c r="OZA26" s="284"/>
      <c r="OZB26" s="284"/>
      <c r="OZC26" s="284"/>
      <c r="OZD26" s="284"/>
      <c r="OZE26" s="284"/>
      <c r="OZF26" s="284"/>
      <c r="OZG26" s="284"/>
      <c r="OZH26" s="284"/>
      <c r="OZI26" s="284"/>
      <c r="OZJ26" s="284"/>
      <c r="OZK26" s="284"/>
      <c r="OZL26" s="284"/>
      <c r="OZM26" s="284"/>
      <c r="OZN26" s="284"/>
      <c r="OZO26" s="284"/>
      <c r="OZP26" s="284"/>
      <c r="OZQ26" s="284"/>
      <c r="OZR26" s="284"/>
      <c r="OZS26" s="284"/>
      <c r="OZT26" s="284"/>
      <c r="OZU26" s="284"/>
      <c r="OZV26" s="284"/>
      <c r="OZW26" s="284"/>
      <c r="OZX26" s="284"/>
      <c r="OZY26" s="284"/>
      <c r="OZZ26" s="284"/>
      <c r="PAA26" s="284"/>
      <c r="PAB26" s="284"/>
      <c r="PAC26" s="284"/>
      <c r="PAD26" s="284"/>
      <c r="PAE26" s="284"/>
      <c r="PAF26" s="284"/>
      <c r="PAG26" s="284"/>
      <c r="PAH26" s="284"/>
      <c r="PAI26" s="284"/>
      <c r="PAJ26" s="284"/>
      <c r="PAK26" s="284"/>
      <c r="PAL26" s="284"/>
      <c r="PAM26" s="284"/>
      <c r="PAN26" s="284"/>
      <c r="PAO26" s="284"/>
      <c r="PAP26" s="284"/>
      <c r="PAQ26" s="284"/>
      <c r="PAR26" s="284"/>
      <c r="PAS26" s="284"/>
      <c r="PAT26" s="284"/>
      <c r="PAU26" s="284"/>
      <c r="PAV26" s="284"/>
      <c r="PAW26" s="284"/>
      <c r="PAX26" s="284"/>
      <c r="PAY26" s="284"/>
      <c r="PAZ26" s="284"/>
      <c r="PBA26" s="284"/>
      <c r="PBB26" s="284"/>
      <c r="PBC26" s="284"/>
      <c r="PBD26" s="284"/>
      <c r="PBE26" s="284"/>
      <c r="PBF26" s="284"/>
      <c r="PBG26" s="284"/>
      <c r="PBH26" s="284"/>
      <c r="PBI26" s="284"/>
      <c r="PBJ26" s="284"/>
      <c r="PBK26" s="284"/>
      <c r="PBL26" s="284"/>
      <c r="PBM26" s="284"/>
      <c r="PBN26" s="284"/>
      <c r="PBO26" s="284"/>
      <c r="PBP26" s="284"/>
      <c r="PBQ26" s="284"/>
      <c r="PBR26" s="284"/>
      <c r="PBS26" s="284"/>
      <c r="PBT26" s="284"/>
      <c r="PBU26" s="284"/>
      <c r="PBV26" s="284"/>
      <c r="PBW26" s="284"/>
      <c r="PBX26" s="284"/>
      <c r="PBY26" s="284"/>
      <c r="PBZ26" s="284"/>
      <c r="PCA26" s="284"/>
      <c r="PCB26" s="284"/>
      <c r="PCC26" s="284"/>
      <c r="PCD26" s="284"/>
      <c r="PCE26" s="284"/>
      <c r="PCF26" s="284"/>
      <c r="PCG26" s="284"/>
      <c r="PCH26" s="284"/>
      <c r="PCI26" s="284"/>
      <c r="PCJ26" s="284"/>
      <c r="PCK26" s="284"/>
      <c r="PCL26" s="284"/>
      <c r="PCM26" s="284"/>
      <c r="PCN26" s="284"/>
      <c r="PCO26" s="284"/>
      <c r="PCP26" s="284"/>
      <c r="PCQ26" s="284"/>
      <c r="PCR26" s="284"/>
      <c r="PCS26" s="284"/>
      <c r="PCT26" s="284"/>
      <c r="PCU26" s="284"/>
      <c r="PCV26" s="284"/>
      <c r="PCW26" s="284"/>
      <c r="PCX26" s="284"/>
      <c r="PCY26" s="284"/>
      <c r="PCZ26" s="284"/>
      <c r="PDA26" s="284"/>
      <c r="PDB26" s="284"/>
      <c r="PDC26" s="284"/>
      <c r="PDD26" s="284"/>
      <c r="PDE26" s="284"/>
      <c r="PDF26" s="284"/>
      <c r="PDG26" s="284"/>
      <c r="PDH26" s="284"/>
      <c r="PDI26" s="284"/>
      <c r="PDJ26" s="284"/>
      <c r="PDK26" s="284"/>
      <c r="PDL26" s="284"/>
      <c r="PDM26" s="284"/>
      <c r="PDN26" s="284"/>
      <c r="PDO26" s="284"/>
      <c r="PDP26" s="284"/>
      <c r="PDQ26" s="284"/>
      <c r="PDR26" s="284"/>
      <c r="PDS26" s="284"/>
      <c r="PDT26" s="284"/>
      <c r="PDU26" s="284"/>
      <c r="PDV26" s="284"/>
      <c r="PDW26" s="284"/>
      <c r="PDX26" s="284"/>
      <c r="PDY26" s="284"/>
      <c r="PDZ26" s="284"/>
      <c r="PEA26" s="284"/>
      <c r="PEB26" s="284"/>
      <c r="PEC26" s="284"/>
      <c r="PED26" s="284"/>
      <c r="PEE26" s="284"/>
      <c r="PEF26" s="284"/>
      <c r="PEG26" s="284"/>
      <c r="PEH26" s="284"/>
      <c r="PEI26" s="284"/>
      <c r="PEJ26" s="284"/>
      <c r="PEK26" s="284"/>
      <c r="PEL26" s="284"/>
      <c r="PEM26" s="284"/>
      <c r="PEN26" s="284"/>
      <c r="PEO26" s="284"/>
      <c r="PEP26" s="284"/>
      <c r="PEQ26" s="284"/>
      <c r="PER26" s="284"/>
      <c r="PES26" s="284"/>
      <c r="PET26" s="284"/>
      <c r="PEU26" s="284"/>
      <c r="PEV26" s="284"/>
      <c r="PEW26" s="284"/>
      <c r="PEX26" s="284"/>
      <c r="PEY26" s="284"/>
      <c r="PEZ26" s="284"/>
      <c r="PFA26" s="284"/>
      <c r="PFB26" s="284"/>
      <c r="PFC26" s="284"/>
      <c r="PFD26" s="284"/>
      <c r="PFE26" s="284"/>
      <c r="PFF26" s="284"/>
      <c r="PFG26" s="284"/>
      <c r="PFH26" s="284"/>
      <c r="PFI26" s="284"/>
      <c r="PFJ26" s="284"/>
      <c r="PFK26" s="284"/>
      <c r="PFL26" s="284"/>
      <c r="PFM26" s="284"/>
      <c r="PFN26" s="284"/>
      <c r="PFO26" s="284"/>
      <c r="PFP26" s="284"/>
      <c r="PFQ26" s="284"/>
      <c r="PFR26" s="284"/>
      <c r="PFS26" s="284"/>
      <c r="PFT26" s="284"/>
      <c r="PFU26" s="284"/>
      <c r="PFV26" s="284"/>
      <c r="PFW26" s="284"/>
      <c r="PFX26" s="284"/>
      <c r="PFY26" s="284"/>
      <c r="PFZ26" s="284"/>
      <c r="PGA26" s="284"/>
      <c r="PGB26" s="284"/>
      <c r="PGC26" s="284"/>
      <c r="PGD26" s="284"/>
      <c r="PGE26" s="284"/>
      <c r="PGF26" s="284"/>
      <c r="PGG26" s="284"/>
      <c r="PGH26" s="284"/>
      <c r="PGI26" s="284"/>
      <c r="PGJ26" s="284"/>
      <c r="PGK26" s="284"/>
      <c r="PGL26" s="284"/>
      <c r="PGM26" s="284"/>
      <c r="PGN26" s="284"/>
      <c r="PGO26" s="284"/>
      <c r="PGP26" s="284"/>
      <c r="PGQ26" s="284"/>
      <c r="PGR26" s="284"/>
      <c r="PGS26" s="284"/>
      <c r="PGT26" s="284"/>
      <c r="PGU26" s="284"/>
      <c r="PGV26" s="284"/>
      <c r="PGW26" s="284"/>
      <c r="PGX26" s="284"/>
      <c r="PGY26" s="284"/>
      <c r="PGZ26" s="284"/>
      <c r="PHA26" s="284"/>
      <c r="PHB26" s="284"/>
      <c r="PHC26" s="284"/>
      <c r="PHD26" s="284"/>
      <c r="PHE26" s="284"/>
      <c r="PHF26" s="284"/>
      <c r="PHG26" s="284"/>
      <c r="PHH26" s="284"/>
      <c r="PHI26" s="284"/>
      <c r="PHJ26" s="284"/>
      <c r="PHK26" s="284"/>
      <c r="PHL26" s="284"/>
      <c r="PHM26" s="284"/>
      <c r="PHN26" s="284"/>
      <c r="PHO26" s="284"/>
      <c r="PHP26" s="284"/>
      <c r="PHQ26" s="284"/>
      <c r="PHR26" s="284"/>
      <c r="PHS26" s="284"/>
      <c r="PHT26" s="284"/>
      <c r="PHU26" s="284"/>
      <c r="PHV26" s="284"/>
      <c r="PHW26" s="284"/>
      <c r="PHX26" s="284"/>
      <c r="PHY26" s="284"/>
      <c r="PHZ26" s="284"/>
      <c r="PIA26" s="284"/>
      <c r="PIB26" s="284"/>
      <c r="PIC26" s="284"/>
      <c r="PID26" s="284"/>
      <c r="PIE26" s="284"/>
      <c r="PIF26" s="284"/>
      <c r="PIG26" s="284"/>
      <c r="PIH26" s="284"/>
      <c r="PII26" s="284"/>
      <c r="PIJ26" s="284"/>
      <c r="PIK26" s="284"/>
      <c r="PIL26" s="284"/>
      <c r="PIM26" s="284"/>
      <c r="PIN26" s="284"/>
      <c r="PIO26" s="284"/>
      <c r="PIP26" s="284"/>
      <c r="PIQ26" s="284"/>
      <c r="PIR26" s="284"/>
      <c r="PIS26" s="284"/>
      <c r="PIT26" s="284"/>
      <c r="PIU26" s="284"/>
      <c r="PIV26" s="284"/>
      <c r="PIW26" s="284"/>
      <c r="PIX26" s="284"/>
      <c r="PIY26" s="284"/>
      <c r="PIZ26" s="284"/>
      <c r="PJA26" s="284"/>
      <c r="PJB26" s="284"/>
      <c r="PJC26" s="284"/>
      <c r="PJD26" s="284"/>
      <c r="PJE26" s="284"/>
      <c r="PJF26" s="284"/>
      <c r="PJG26" s="284"/>
      <c r="PJH26" s="284"/>
      <c r="PJI26" s="284"/>
      <c r="PJJ26" s="284"/>
      <c r="PJK26" s="284"/>
      <c r="PJL26" s="284"/>
      <c r="PJM26" s="284"/>
      <c r="PJN26" s="284"/>
      <c r="PJO26" s="284"/>
      <c r="PJP26" s="284"/>
      <c r="PJQ26" s="284"/>
      <c r="PJR26" s="284"/>
      <c r="PJS26" s="284"/>
      <c r="PJT26" s="284"/>
      <c r="PJU26" s="284"/>
      <c r="PJV26" s="284"/>
      <c r="PJW26" s="284"/>
      <c r="PJX26" s="284"/>
      <c r="PJY26" s="284"/>
      <c r="PJZ26" s="284"/>
      <c r="PKA26" s="284"/>
      <c r="PKB26" s="284"/>
      <c r="PKC26" s="284"/>
      <c r="PKD26" s="284"/>
      <c r="PKE26" s="284"/>
      <c r="PKF26" s="284"/>
      <c r="PKG26" s="284"/>
      <c r="PKH26" s="284"/>
      <c r="PKI26" s="284"/>
      <c r="PKJ26" s="284"/>
      <c r="PKK26" s="284"/>
      <c r="PKL26" s="284"/>
      <c r="PKM26" s="284"/>
      <c r="PKN26" s="284"/>
      <c r="PKO26" s="284"/>
      <c r="PKP26" s="284"/>
      <c r="PKQ26" s="284"/>
      <c r="PKR26" s="284"/>
      <c r="PKS26" s="284"/>
      <c r="PKT26" s="284"/>
      <c r="PKU26" s="284"/>
      <c r="PKV26" s="284"/>
      <c r="PKW26" s="284"/>
      <c r="PKX26" s="284"/>
      <c r="PKY26" s="284"/>
      <c r="PKZ26" s="284"/>
      <c r="PLA26" s="284"/>
      <c r="PLB26" s="284"/>
      <c r="PLC26" s="284"/>
      <c r="PLD26" s="284"/>
      <c r="PLE26" s="284"/>
      <c r="PLF26" s="284"/>
      <c r="PLG26" s="284"/>
      <c r="PLH26" s="284"/>
      <c r="PLI26" s="284"/>
      <c r="PLJ26" s="284"/>
      <c r="PLK26" s="284"/>
      <c r="PLL26" s="284"/>
      <c r="PLM26" s="284"/>
      <c r="PLN26" s="284"/>
      <c r="PLO26" s="284"/>
      <c r="PLP26" s="284"/>
      <c r="PLQ26" s="284"/>
      <c r="PLR26" s="284"/>
      <c r="PLS26" s="284"/>
      <c r="PLT26" s="284"/>
      <c r="PLU26" s="284"/>
      <c r="PLV26" s="284"/>
      <c r="PLW26" s="284"/>
      <c r="PLX26" s="284"/>
      <c r="PLY26" s="284"/>
      <c r="PLZ26" s="284"/>
      <c r="PMA26" s="284"/>
      <c r="PMB26" s="284"/>
      <c r="PMC26" s="284"/>
      <c r="PMD26" s="284"/>
      <c r="PME26" s="284"/>
      <c r="PMF26" s="284"/>
      <c r="PMG26" s="284"/>
      <c r="PMH26" s="284"/>
      <c r="PMI26" s="284"/>
      <c r="PMJ26" s="284"/>
      <c r="PMK26" s="284"/>
      <c r="PML26" s="284"/>
      <c r="PMM26" s="284"/>
      <c r="PMN26" s="284"/>
      <c r="PMO26" s="284"/>
      <c r="PMP26" s="284"/>
      <c r="PMQ26" s="284"/>
      <c r="PMR26" s="284"/>
      <c r="PMS26" s="284"/>
      <c r="PMT26" s="284"/>
      <c r="PMU26" s="284"/>
      <c r="PMV26" s="284"/>
      <c r="PMW26" s="284"/>
      <c r="PMX26" s="284"/>
      <c r="PMY26" s="284"/>
      <c r="PMZ26" s="284"/>
      <c r="PNA26" s="284"/>
      <c r="PNB26" s="284"/>
      <c r="PNC26" s="284"/>
      <c r="PND26" s="284"/>
      <c r="PNE26" s="284"/>
      <c r="PNF26" s="284"/>
      <c r="PNG26" s="284"/>
      <c r="PNH26" s="284"/>
      <c r="PNI26" s="284"/>
      <c r="PNJ26" s="284"/>
      <c r="PNK26" s="284"/>
      <c r="PNL26" s="284"/>
      <c r="PNM26" s="284"/>
      <c r="PNN26" s="284"/>
      <c r="PNO26" s="284"/>
      <c r="PNP26" s="284"/>
      <c r="PNQ26" s="284"/>
      <c r="PNR26" s="284"/>
      <c r="PNS26" s="284"/>
      <c r="PNT26" s="284"/>
      <c r="PNU26" s="284"/>
      <c r="PNV26" s="284"/>
      <c r="PNW26" s="284"/>
      <c r="PNX26" s="284"/>
      <c r="PNY26" s="284"/>
      <c r="PNZ26" s="284"/>
      <c r="POA26" s="284"/>
      <c r="POB26" s="284"/>
      <c r="POC26" s="284"/>
      <c r="POD26" s="284"/>
      <c r="POE26" s="284"/>
      <c r="POF26" s="284"/>
      <c r="POG26" s="284"/>
      <c r="POH26" s="284"/>
      <c r="POI26" s="284"/>
      <c r="POJ26" s="284"/>
      <c r="POK26" s="284"/>
      <c r="POL26" s="284"/>
      <c r="POM26" s="284"/>
      <c r="PON26" s="284"/>
      <c r="POO26" s="284"/>
      <c r="POP26" s="284"/>
      <c r="POQ26" s="284"/>
      <c r="POR26" s="284"/>
      <c r="POS26" s="284"/>
      <c r="POT26" s="284"/>
      <c r="POU26" s="284"/>
      <c r="POV26" s="284"/>
      <c r="POW26" s="284"/>
      <c r="POX26" s="284"/>
      <c r="POY26" s="284"/>
      <c r="POZ26" s="284"/>
      <c r="PPA26" s="284"/>
      <c r="PPB26" s="284"/>
      <c r="PPC26" s="284"/>
      <c r="PPD26" s="284"/>
      <c r="PPE26" s="284"/>
      <c r="PPF26" s="284"/>
      <c r="PPG26" s="284"/>
      <c r="PPH26" s="284"/>
      <c r="PPI26" s="284"/>
      <c r="PPJ26" s="284"/>
      <c r="PPK26" s="284"/>
      <c r="PPL26" s="284"/>
      <c r="PPM26" s="284"/>
      <c r="PPN26" s="284"/>
      <c r="PPO26" s="284"/>
      <c r="PPP26" s="284"/>
      <c r="PPQ26" s="284"/>
      <c r="PPR26" s="284"/>
      <c r="PPS26" s="284"/>
      <c r="PPT26" s="284"/>
      <c r="PPU26" s="284"/>
      <c r="PPV26" s="284"/>
      <c r="PPW26" s="284"/>
      <c r="PPX26" s="284"/>
      <c r="PPY26" s="284"/>
      <c r="PPZ26" s="284"/>
      <c r="PQA26" s="284"/>
      <c r="PQB26" s="284"/>
      <c r="PQC26" s="284"/>
      <c r="PQD26" s="284"/>
      <c r="PQE26" s="284"/>
      <c r="PQF26" s="284"/>
      <c r="PQG26" s="284"/>
      <c r="PQH26" s="284"/>
      <c r="PQI26" s="284"/>
      <c r="PQJ26" s="284"/>
      <c r="PQK26" s="284"/>
      <c r="PQL26" s="284"/>
      <c r="PQM26" s="284"/>
      <c r="PQN26" s="284"/>
      <c r="PQO26" s="284"/>
      <c r="PQP26" s="284"/>
      <c r="PQQ26" s="284"/>
      <c r="PQR26" s="284"/>
      <c r="PQS26" s="284"/>
      <c r="PQT26" s="284"/>
      <c r="PQU26" s="284"/>
      <c r="PQV26" s="284"/>
      <c r="PQW26" s="284"/>
      <c r="PQX26" s="284"/>
      <c r="PQY26" s="284"/>
      <c r="PQZ26" s="284"/>
      <c r="PRA26" s="284"/>
      <c r="PRB26" s="284"/>
      <c r="PRC26" s="284"/>
      <c r="PRD26" s="284"/>
      <c r="PRE26" s="284"/>
      <c r="PRF26" s="284"/>
      <c r="PRG26" s="284"/>
      <c r="PRH26" s="284"/>
      <c r="PRI26" s="284"/>
      <c r="PRJ26" s="284"/>
      <c r="PRK26" s="284"/>
      <c r="PRL26" s="284"/>
      <c r="PRM26" s="284"/>
      <c r="PRN26" s="284"/>
      <c r="PRO26" s="284"/>
      <c r="PRP26" s="284"/>
      <c r="PRQ26" s="284"/>
      <c r="PRR26" s="284"/>
      <c r="PRS26" s="284"/>
      <c r="PRT26" s="284"/>
      <c r="PRU26" s="284"/>
      <c r="PRV26" s="284"/>
      <c r="PRW26" s="284"/>
      <c r="PRX26" s="284"/>
      <c r="PRY26" s="284"/>
      <c r="PRZ26" s="284"/>
      <c r="PSA26" s="284"/>
      <c r="PSB26" s="284"/>
      <c r="PSC26" s="284"/>
      <c r="PSD26" s="284"/>
      <c r="PSE26" s="284"/>
      <c r="PSF26" s="284"/>
      <c r="PSG26" s="284"/>
      <c r="PSH26" s="284"/>
      <c r="PSI26" s="284"/>
      <c r="PSJ26" s="284"/>
      <c r="PSK26" s="284"/>
      <c r="PSL26" s="284"/>
      <c r="PSM26" s="284"/>
      <c r="PSN26" s="284"/>
      <c r="PSO26" s="284"/>
      <c r="PSP26" s="284"/>
      <c r="PSQ26" s="284"/>
      <c r="PSR26" s="284"/>
      <c r="PSS26" s="284"/>
      <c r="PST26" s="284"/>
      <c r="PSU26" s="284"/>
      <c r="PSV26" s="284"/>
      <c r="PSW26" s="284"/>
      <c r="PSX26" s="284"/>
      <c r="PSY26" s="284"/>
      <c r="PSZ26" s="284"/>
      <c r="PTA26" s="284"/>
      <c r="PTB26" s="284"/>
      <c r="PTC26" s="284"/>
      <c r="PTD26" s="284"/>
      <c r="PTE26" s="284"/>
      <c r="PTF26" s="284"/>
      <c r="PTG26" s="284"/>
      <c r="PTH26" s="284"/>
      <c r="PTI26" s="284"/>
      <c r="PTJ26" s="284"/>
      <c r="PTK26" s="284"/>
      <c r="PTL26" s="284"/>
      <c r="PTM26" s="284"/>
      <c r="PTN26" s="284"/>
      <c r="PTO26" s="284"/>
      <c r="PTP26" s="284"/>
      <c r="PTQ26" s="284"/>
      <c r="PTR26" s="284"/>
      <c r="PTS26" s="284"/>
      <c r="PTT26" s="284"/>
      <c r="PTU26" s="284"/>
      <c r="PTV26" s="284"/>
      <c r="PTW26" s="284"/>
      <c r="PTX26" s="284"/>
      <c r="PTY26" s="284"/>
      <c r="PTZ26" s="284"/>
      <c r="PUA26" s="284"/>
      <c r="PUB26" s="284"/>
      <c r="PUC26" s="284"/>
      <c r="PUD26" s="284"/>
      <c r="PUE26" s="284"/>
      <c r="PUF26" s="284"/>
      <c r="PUG26" s="284"/>
      <c r="PUH26" s="284"/>
      <c r="PUI26" s="284"/>
      <c r="PUJ26" s="284"/>
      <c r="PUK26" s="284"/>
      <c r="PUL26" s="284"/>
      <c r="PUM26" s="284"/>
      <c r="PUN26" s="284"/>
      <c r="PUO26" s="284"/>
      <c r="PUP26" s="284"/>
      <c r="PUQ26" s="284"/>
      <c r="PUR26" s="284"/>
      <c r="PUS26" s="284"/>
      <c r="PUT26" s="284"/>
      <c r="PUU26" s="284"/>
      <c r="PUV26" s="284"/>
      <c r="PUW26" s="284"/>
      <c r="PUX26" s="284"/>
      <c r="PUY26" s="284"/>
      <c r="PUZ26" s="284"/>
      <c r="PVA26" s="284"/>
      <c r="PVB26" s="284"/>
      <c r="PVC26" s="284"/>
      <c r="PVD26" s="284"/>
      <c r="PVE26" s="284"/>
      <c r="PVF26" s="284"/>
      <c r="PVG26" s="284"/>
      <c r="PVH26" s="284"/>
      <c r="PVI26" s="284"/>
      <c r="PVJ26" s="284"/>
      <c r="PVK26" s="284"/>
      <c r="PVL26" s="284"/>
      <c r="PVM26" s="284"/>
      <c r="PVN26" s="284"/>
      <c r="PVO26" s="284"/>
      <c r="PVP26" s="284"/>
      <c r="PVQ26" s="284"/>
      <c r="PVR26" s="284"/>
      <c r="PVS26" s="284"/>
      <c r="PVT26" s="284"/>
      <c r="PVU26" s="284"/>
      <c r="PVV26" s="284"/>
      <c r="PVW26" s="284"/>
      <c r="PVX26" s="284"/>
      <c r="PVY26" s="284"/>
      <c r="PVZ26" s="284"/>
      <c r="PWA26" s="284"/>
      <c r="PWB26" s="284"/>
      <c r="PWC26" s="284"/>
      <c r="PWD26" s="284"/>
      <c r="PWE26" s="284"/>
      <c r="PWF26" s="284"/>
      <c r="PWG26" s="284"/>
      <c r="PWH26" s="284"/>
      <c r="PWI26" s="284"/>
      <c r="PWJ26" s="284"/>
      <c r="PWK26" s="284"/>
      <c r="PWL26" s="284"/>
      <c r="PWM26" s="284"/>
      <c r="PWN26" s="284"/>
      <c r="PWO26" s="284"/>
      <c r="PWP26" s="284"/>
      <c r="PWQ26" s="284"/>
      <c r="PWR26" s="284"/>
      <c r="PWS26" s="284"/>
      <c r="PWT26" s="284"/>
      <c r="PWU26" s="284"/>
      <c r="PWV26" s="284"/>
      <c r="PWW26" s="284"/>
      <c r="PWX26" s="284"/>
      <c r="PWY26" s="284"/>
      <c r="PWZ26" s="284"/>
      <c r="PXA26" s="284"/>
      <c r="PXB26" s="284"/>
      <c r="PXC26" s="284"/>
      <c r="PXD26" s="284"/>
      <c r="PXE26" s="284"/>
      <c r="PXF26" s="284"/>
      <c r="PXG26" s="284"/>
      <c r="PXH26" s="284"/>
      <c r="PXI26" s="284"/>
      <c r="PXJ26" s="284"/>
      <c r="PXK26" s="284"/>
      <c r="PXL26" s="284"/>
      <c r="PXM26" s="284"/>
      <c r="PXN26" s="284"/>
      <c r="PXO26" s="284"/>
      <c r="PXP26" s="284"/>
      <c r="PXQ26" s="284"/>
      <c r="PXR26" s="284"/>
      <c r="PXS26" s="284"/>
      <c r="PXT26" s="284"/>
      <c r="PXU26" s="284"/>
      <c r="PXV26" s="284"/>
      <c r="PXW26" s="284"/>
      <c r="PXX26" s="284"/>
      <c r="PXY26" s="284"/>
      <c r="PXZ26" s="284"/>
      <c r="PYA26" s="284"/>
      <c r="PYB26" s="284"/>
      <c r="PYC26" s="284"/>
      <c r="PYD26" s="284"/>
      <c r="PYE26" s="284"/>
      <c r="PYF26" s="284"/>
      <c r="PYG26" s="284"/>
      <c r="PYH26" s="284"/>
      <c r="PYI26" s="284"/>
      <c r="PYJ26" s="284"/>
      <c r="PYK26" s="284"/>
      <c r="PYL26" s="284"/>
      <c r="PYM26" s="284"/>
      <c r="PYN26" s="284"/>
      <c r="PYO26" s="284"/>
      <c r="PYP26" s="284"/>
      <c r="PYQ26" s="284"/>
      <c r="PYR26" s="284"/>
      <c r="PYS26" s="284"/>
      <c r="PYT26" s="284"/>
      <c r="PYU26" s="284"/>
      <c r="PYV26" s="284"/>
      <c r="PYW26" s="284"/>
      <c r="PYX26" s="284"/>
      <c r="PYY26" s="284"/>
      <c r="PYZ26" s="284"/>
      <c r="PZA26" s="284"/>
      <c r="PZB26" s="284"/>
      <c r="PZC26" s="284"/>
      <c r="PZD26" s="284"/>
      <c r="PZE26" s="284"/>
      <c r="PZF26" s="284"/>
      <c r="PZG26" s="284"/>
      <c r="PZH26" s="284"/>
      <c r="PZI26" s="284"/>
      <c r="PZJ26" s="284"/>
      <c r="PZK26" s="284"/>
      <c r="PZL26" s="284"/>
      <c r="PZM26" s="284"/>
      <c r="PZN26" s="284"/>
      <c r="PZO26" s="284"/>
      <c r="PZP26" s="284"/>
      <c r="PZQ26" s="284"/>
      <c r="PZR26" s="284"/>
      <c r="PZS26" s="284"/>
      <c r="PZT26" s="284"/>
      <c r="PZU26" s="284"/>
      <c r="PZV26" s="284"/>
      <c r="PZW26" s="284"/>
      <c r="PZX26" s="284"/>
      <c r="PZY26" s="284"/>
      <c r="PZZ26" s="284"/>
      <c r="QAA26" s="284"/>
      <c r="QAB26" s="284"/>
      <c r="QAC26" s="284"/>
      <c r="QAD26" s="284"/>
      <c r="QAE26" s="284"/>
      <c r="QAF26" s="284"/>
      <c r="QAG26" s="284"/>
      <c r="QAH26" s="284"/>
      <c r="QAI26" s="284"/>
      <c r="QAJ26" s="284"/>
      <c r="QAK26" s="284"/>
      <c r="QAL26" s="284"/>
      <c r="QAM26" s="284"/>
      <c r="QAN26" s="284"/>
      <c r="QAO26" s="284"/>
      <c r="QAP26" s="284"/>
      <c r="QAQ26" s="284"/>
      <c r="QAR26" s="284"/>
      <c r="QAS26" s="284"/>
      <c r="QAT26" s="284"/>
      <c r="QAU26" s="284"/>
      <c r="QAV26" s="284"/>
      <c r="QAW26" s="284"/>
      <c r="QAX26" s="284"/>
      <c r="QAY26" s="284"/>
      <c r="QAZ26" s="284"/>
      <c r="QBA26" s="284"/>
      <c r="QBB26" s="284"/>
      <c r="QBC26" s="284"/>
      <c r="QBD26" s="284"/>
      <c r="QBE26" s="284"/>
      <c r="QBF26" s="284"/>
      <c r="QBG26" s="284"/>
      <c r="QBH26" s="284"/>
      <c r="QBI26" s="284"/>
      <c r="QBJ26" s="284"/>
      <c r="QBK26" s="284"/>
      <c r="QBL26" s="284"/>
      <c r="QBM26" s="284"/>
      <c r="QBN26" s="284"/>
      <c r="QBO26" s="284"/>
      <c r="QBP26" s="284"/>
      <c r="QBQ26" s="284"/>
      <c r="QBR26" s="284"/>
      <c r="QBS26" s="284"/>
      <c r="QBT26" s="284"/>
      <c r="QBU26" s="284"/>
      <c r="QBV26" s="284"/>
      <c r="QBW26" s="284"/>
      <c r="QBX26" s="284"/>
      <c r="QBY26" s="284"/>
      <c r="QBZ26" s="284"/>
      <c r="QCA26" s="284"/>
      <c r="QCB26" s="284"/>
      <c r="QCC26" s="284"/>
      <c r="QCD26" s="284"/>
      <c r="QCE26" s="284"/>
      <c r="QCF26" s="284"/>
      <c r="QCG26" s="284"/>
      <c r="QCH26" s="284"/>
      <c r="QCI26" s="284"/>
      <c r="QCJ26" s="284"/>
      <c r="QCK26" s="284"/>
      <c r="QCL26" s="284"/>
      <c r="QCM26" s="284"/>
      <c r="QCN26" s="284"/>
      <c r="QCO26" s="284"/>
      <c r="QCP26" s="284"/>
      <c r="QCQ26" s="284"/>
      <c r="QCR26" s="284"/>
      <c r="QCS26" s="284"/>
      <c r="QCT26" s="284"/>
      <c r="QCU26" s="284"/>
      <c r="QCV26" s="284"/>
      <c r="QCW26" s="284"/>
      <c r="QCX26" s="284"/>
      <c r="QCY26" s="284"/>
      <c r="QCZ26" s="284"/>
      <c r="QDA26" s="284"/>
      <c r="QDB26" s="284"/>
      <c r="QDC26" s="284"/>
      <c r="QDD26" s="284"/>
      <c r="QDE26" s="284"/>
      <c r="QDF26" s="284"/>
      <c r="QDG26" s="284"/>
      <c r="QDH26" s="284"/>
      <c r="QDI26" s="284"/>
      <c r="QDJ26" s="284"/>
      <c r="QDK26" s="284"/>
      <c r="QDL26" s="284"/>
      <c r="QDM26" s="284"/>
      <c r="QDN26" s="284"/>
      <c r="QDO26" s="284"/>
      <c r="QDP26" s="284"/>
      <c r="QDQ26" s="284"/>
      <c r="QDR26" s="284"/>
      <c r="QDS26" s="284"/>
      <c r="QDT26" s="284"/>
      <c r="QDU26" s="284"/>
      <c r="QDV26" s="284"/>
      <c r="QDW26" s="284"/>
      <c r="QDX26" s="284"/>
      <c r="QDY26" s="284"/>
      <c r="QDZ26" s="284"/>
      <c r="QEA26" s="284"/>
      <c r="QEB26" s="284"/>
      <c r="QEC26" s="284"/>
      <c r="QED26" s="284"/>
      <c r="QEE26" s="284"/>
      <c r="QEF26" s="284"/>
      <c r="QEG26" s="284"/>
      <c r="QEH26" s="284"/>
      <c r="QEI26" s="284"/>
      <c r="QEJ26" s="284"/>
      <c r="QEK26" s="284"/>
      <c r="QEL26" s="284"/>
      <c r="QEM26" s="284"/>
      <c r="QEN26" s="284"/>
      <c r="QEO26" s="284"/>
      <c r="QEP26" s="284"/>
      <c r="QEQ26" s="284"/>
      <c r="QER26" s="284"/>
      <c r="QES26" s="284"/>
      <c r="QET26" s="284"/>
      <c r="QEU26" s="284"/>
      <c r="QEV26" s="284"/>
      <c r="QEW26" s="284"/>
      <c r="QEX26" s="284"/>
      <c r="QEY26" s="284"/>
      <c r="QEZ26" s="284"/>
      <c r="QFA26" s="284"/>
      <c r="QFB26" s="284"/>
      <c r="QFC26" s="284"/>
      <c r="QFD26" s="284"/>
      <c r="QFE26" s="284"/>
      <c r="QFF26" s="284"/>
      <c r="QFG26" s="284"/>
      <c r="QFH26" s="284"/>
      <c r="QFI26" s="284"/>
      <c r="QFJ26" s="284"/>
      <c r="QFK26" s="284"/>
      <c r="QFL26" s="284"/>
      <c r="QFM26" s="284"/>
      <c r="QFN26" s="284"/>
      <c r="QFO26" s="284"/>
      <c r="QFP26" s="284"/>
      <c r="QFQ26" s="284"/>
      <c r="QFR26" s="284"/>
      <c r="QFS26" s="284"/>
      <c r="QFT26" s="284"/>
      <c r="QFU26" s="284"/>
      <c r="QFV26" s="284"/>
      <c r="QFW26" s="284"/>
      <c r="QFX26" s="284"/>
      <c r="QFY26" s="284"/>
      <c r="QFZ26" s="284"/>
      <c r="QGA26" s="284"/>
      <c r="QGB26" s="284"/>
      <c r="QGC26" s="284"/>
      <c r="QGD26" s="284"/>
      <c r="QGE26" s="284"/>
      <c r="QGF26" s="284"/>
      <c r="QGG26" s="284"/>
      <c r="QGH26" s="284"/>
      <c r="QGI26" s="284"/>
      <c r="QGJ26" s="284"/>
      <c r="QGK26" s="284"/>
      <c r="QGL26" s="284"/>
      <c r="QGM26" s="284"/>
      <c r="QGN26" s="284"/>
      <c r="QGO26" s="284"/>
      <c r="QGP26" s="284"/>
      <c r="QGQ26" s="284"/>
      <c r="QGR26" s="284"/>
      <c r="QGS26" s="284"/>
      <c r="QGT26" s="284"/>
      <c r="QGU26" s="284"/>
      <c r="QGV26" s="284"/>
      <c r="QGW26" s="284"/>
      <c r="QGX26" s="284"/>
      <c r="QGY26" s="284"/>
      <c r="QGZ26" s="284"/>
      <c r="QHA26" s="284"/>
      <c r="QHB26" s="284"/>
      <c r="QHC26" s="284"/>
      <c r="QHD26" s="284"/>
      <c r="QHE26" s="284"/>
      <c r="QHF26" s="284"/>
      <c r="QHG26" s="284"/>
      <c r="QHH26" s="284"/>
      <c r="QHI26" s="284"/>
      <c r="QHJ26" s="284"/>
      <c r="QHK26" s="284"/>
      <c r="QHL26" s="284"/>
      <c r="QHM26" s="284"/>
      <c r="QHN26" s="284"/>
      <c r="QHO26" s="284"/>
      <c r="QHP26" s="284"/>
      <c r="QHQ26" s="284"/>
      <c r="QHR26" s="284"/>
      <c r="QHS26" s="284"/>
      <c r="QHT26" s="284"/>
      <c r="QHU26" s="284"/>
      <c r="QHV26" s="284"/>
      <c r="QHW26" s="284"/>
      <c r="QHX26" s="284"/>
      <c r="QHY26" s="284"/>
      <c r="QHZ26" s="284"/>
      <c r="QIA26" s="284"/>
      <c r="QIB26" s="284"/>
      <c r="QIC26" s="284"/>
      <c r="QID26" s="284"/>
      <c r="QIE26" s="284"/>
      <c r="QIF26" s="284"/>
      <c r="QIG26" s="284"/>
      <c r="QIH26" s="284"/>
      <c r="QII26" s="284"/>
      <c r="QIJ26" s="284"/>
      <c r="QIK26" s="284"/>
      <c r="QIL26" s="284"/>
      <c r="QIM26" s="284"/>
      <c r="QIN26" s="284"/>
      <c r="QIO26" s="284"/>
      <c r="QIP26" s="284"/>
      <c r="QIQ26" s="284"/>
      <c r="QIR26" s="284"/>
      <c r="QIS26" s="284"/>
      <c r="QIT26" s="284"/>
      <c r="QIU26" s="284"/>
      <c r="QIV26" s="284"/>
      <c r="QIW26" s="284"/>
      <c r="QIX26" s="284"/>
      <c r="QIY26" s="284"/>
      <c r="QIZ26" s="284"/>
      <c r="QJA26" s="284"/>
      <c r="QJB26" s="284"/>
      <c r="QJC26" s="284"/>
      <c r="QJD26" s="284"/>
      <c r="QJE26" s="284"/>
      <c r="QJF26" s="284"/>
      <c r="QJG26" s="284"/>
      <c r="QJH26" s="284"/>
      <c r="QJI26" s="284"/>
      <c r="QJJ26" s="284"/>
      <c r="QJK26" s="284"/>
      <c r="QJL26" s="284"/>
      <c r="QJM26" s="284"/>
      <c r="QJN26" s="284"/>
      <c r="QJO26" s="284"/>
      <c r="QJP26" s="284"/>
      <c r="QJQ26" s="284"/>
      <c r="QJR26" s="284"/>
      <c r="QJS26" s="284"/>
      <c r="QJT26" s="284"/>
      <c r="QJU26" s="284"/>
      <c r="QJV26" s="284"/>
      <c r="QJW26" s="284"/>
      <c r="QJX26" s="284"/>
      <c r="QJY26" s="284"/>
      <c r="QJZ26" s="284"/>
      <c r="QKA26" s="284"/>
      <c r="QKB26" s="284"/>
      <c r="QKC26" s="284"/>
      <c r="QKD26" s="284"/>
      <c r="QKE26" s="284"/>
      <c r="QKF26" s="284"/>
      <c r="QKG26" s="284"/>
      <c r="QKH26" s="284"/>
      <c r="QKI26" s="284"/>
      <c r="QKJ26" s="284"/>
      <c r="QKK26" s="284"/>
      <c r="QKL26" s="284"/>
      <c r="QKM26" s="284"/>
      <c r="QKN26" s="284"/>
      <c r="QKO26" s="284"/>
      <c r="QKP26" s="284"/>
      <c r="QKQ26" s="284"/>
      <c r="QKR26" s="284"/>
      <c r="QKS26" s="284"/>
      <c r="QKT26" s="284"/>
      <c r="QKU26" s="284"/>
      <c r="QKV26" s="284"/>
      <c r="QKW26" s="284"/>
      <c r="QKX26" s="284"/>
      <c r="QKY26" s="284"/>
      <c r="QKZ26" s="284"/>
      <c r="QLA26" s="284"/>
      <c r="QLB26" s="284"/>
      <c r="QLC26" s="284"/>
      <c r="QLD26" s="284"/>
      <c r="QLE26" s="284"/>
      <c r="QLF26" s="284"/>
      <c r="QLG26" s="284"/>
      <c r="QLH26" s="284"/>
      <c r="QLI26" s="284"/>
      <c r="QLJ26" s="284"/>
      <c r="QLK26" s="284"/>
      <c r="QLL26" s="284"/>
      <c r="QLM26" s="284"/>
      <c r="QLN26" s="284"/>
      <c r="QLO26" s="284"/>
      <c r="QLP26" s="284"/>
      <c r="QLQ26" s="284"/>
      <c r="QLR26" s="284"/>
      <c r="QLS26" s="284"/>
      <c r="QLT26" s="284"/>
      <c r="QLU26" s="284"/>
      <c r="QLV26" s="284"/>
      <c r="QLW26" s="284"/>
      <c r="QLX26" s="284"/>
      <c r="QLY26" s="284"/>
      <c r="QLZ26" s="284"/>
      <c r="QMA26" s="284"/>
      <c r="QMB26" s="284"/>
      <c r="QMC26" s="284"/>
      <c r="QMD26" s="284"/>
      <c r="QME26" s="284"/>
      <c r="QMF26" s="284"/>
      <c r="QMG26" s="284"/>
      <c r="QMH26" s="284"/>
      <c r="QMI26" s="284"/>
      <c r="QMJ26" s="284"/>
      <c r="QMK26" s="284"/>
      <c r="QML26" s="284"/>
      <c r="QMM26" s="284"/>
      <c r="QMN26" s="284"/>
      <c r="QMO26" s="284"/>
      <c r="QMP26" s="284"/>
      <c r="QMQ26" s="284"/>
      <c r="QMR26" s="284"/>
      <c r="QMS26" s="284"/>
      <c r="QMT26" s="284"/>
      <c r="QMU26" s="284"/>
      <c r="QMV26" s="284"/>
      <c r="QMW26" s="284"/>
      <c r="QMX26" s="284"/>
      <c r="QMY26" s="284"/>
      <c r="QMZ26" s="284"/>
      <c r="QNA26" s="284"/>
      <c r="QNB26" s="284"/>
      <c r="QNC26" s="284"/>
      <c r="QND26" s="284"/>
      <c r="QNE26" s="284"/>
      <c r="QNF26" s="284"/>
      <c r="QNG26" s="284"/>
      <c r="QNH26" s="284"/>
      <c r="QNI26" s="284"/>
      <c r="QNJ26" s="284"/>
      <c r="QNK26" s="284"/>
      <c r="QNL26" s="284"/>
      <c r="QNM26" s="284"/>
      <c r="QNN26" s="284"/>
      <c r="QNO26" s="284"/>
      <c r="QNP26" s="284"/>
      <c r="QNQ26" s="284"/>
      <c r="QNR26" s="284"/>
      <c r="QNS26" s="284"/>
      <c r="QNT26" s="284"/>
      <c r="QNU26" s="284"/>
      <c r="QNV26" s="284"/>
      <c r="QNW26" s="284"/>
      <c r="QNX26" s="284"/>
      <c r="QNY26" s="284"/>
      <c r="QNZ26" s="284"/>
      <c r="QOA26" s="284"/>
      <c r="QOB26" s="284"/>
      <c r="QOC26" s="284"/>
      <c r="QOD26" s="284"/>
      <c r="QOE26" s="284"/>
      <c r="QOF26" s="284"/>
      <c r="QOG26" s="284"/>
      <c r="QOH26" s="284"/>
      <c r="QOI26" s="284"/>
      <c r="QOJ26" s="284"/>
      <c r="QOK26" s="284"/>
      <c r="QOL26" s="284"/>
      <c r="QOM26" s="284"/>
      <c r="QON26" s="284"/>
      <c r="QOO26" s="284"/>
      <c r="QOP26" s="284"/>
      <c r="QOQ26" s="284"/>
      <c r="QOR26" s="284"/>
      <c r="QOS26" s="284"/>
      <c r="QOT26" s="284"/>
      <c r="QOU26" s="284"/>
      <c r="QOV26" s="284"/>
      <c r="QOW26" s="284"/>
      <c r="QOX26" s="284"/>
      <c r="QOY26" s="284"/>
      <c r="QOZ26" s="284"/>
      <c r="QPA26" s="284"/>
      <c r="QPB26" s="284"/>
      <c r="QPC26" s="284"/>
      <c r="QPD26" s="284"/>
      <c r="QPE26" s="284"/>
      <c r="QPF26" s="284"/>
      <c r="QPG26" s="284"/>
      <c r="QPH26" s="284"/>
      <c r="QPI26" s="284"/>
      <c r="QPJ26" s="284"/>
      <c r="QPK26" s="284"/>
      <c r="QPL26" s="284"/>
      <c r="QPM26" s="284"/>
      <c r="QPN26" s="284"/>
      <c r="QPO26" s="284"/>
      <c r="QPP26" s="284"/>
      <c r="QPQ26" s="284"/>
      <c r="QPR26" s="284"/>
      <c r="QPS26" s="284"/>
      <c r="QPT26" s="284"/>
      <c r="QPU26" s="284"/>
      <c r="QPV26" s="284"/>
      <c r="QPW26" s="284"/>
      <c r="QPX26" s="284"/>
      <c r="QPY26" s="284"/>
      <c r="QPZ26" s="284"/>
      <c r="QQA26" s="284"/>
      <c r="QQB26" s="284"/>
      <c r="QQC26" s="284"/>
      <c r="QQD26" s="284"/>
      <c r="QQE26" s="284"/>
      <c r="QQF26" s="284"/>
      <c r="QQG26" s="284"/>
      <c r="QQH26" s="284"/>
      <c r="QQI26" s="284"/>
      <c r="QQJ26" s="284"/>
      <c r="QQK26" s="284"/>
      <c r="QQL26" s="284"/>
      <c r="QQM26" s="284"/>
      <c r="QQN26" s="284"/>
      <c r="QQO26" s="284"/>
      <c r="QQP26" s="284"/>
      <c r="QQQ26" s="284"/>
      <c r="QQR26" s="284"/>
      <c r="QQS26" s="284"/>
      <c r="QQT26" s="284"/>
      <c r="QQU26" s="284"/>
      <c r="QQV26" s="284"/>
      <c r="QQW26" s="284"/>
      <c r="QQX26" s="284"/>
      <c r="QQY26" s="284"/>
      <c r="QQZ26" s="284"/>
      <c r="QRA26" s="284"/>
      <c r="QRB26" s="284"/>
      <c r="QRC26" s="284"/>
      <c r="QRD26" s="284"/>
      <c r="QRE26" s="284"/>
      <c r="QRF26" s="284"/>
      <c r="QRG26" s="284"/>
      <c r="QRH26" s="284"/>
      <c r="QRI26" s="284"/>
      <c r="QRJ26" s="284"/>
      <c r="QRK26" s="284"/>
      <c r="QRL26" s="284"/>
      <c r="QRM26" s="284"/>
      <c r="QRN26" s="284"/>
      <c r="QRO26" s="284"/>
      <c r="QRP26" s="284"/>
      <c r="QRQ26" s="284"/>
      <c r="QRR26" s="284"/>
      <c r="QRS26" s="284"/>
      <c r="QRT26" s="284"/>
      <c r="QRU26" s="284"/>
      <c r="QRV26" s="284"/>
      <c r="QRW26" s="284"/>
      <c r="QRX26" s="284"/>
      <c r="QRY26" s="284"/>
      <c r="QRZ26" s="284"/>
      <c r="QSA26" s="284"/>
      <c r="QSB26" s="284"/>
      <c r="QSC26" s="284"/>
      <c r="QSD26" s="284"/>
      <c r="QSE26" s="284"/>
      <c r="QSF26" s="284"/>
      <c r="QSG26" s="284"/>
      <c r="QSH26" s="284"/>
      <c r="QSI26" s="284"/>
      <c r="QSJ26" s="284"/>
      <c r="QSK26" s="284"/>
      <c r="QSL26" s="284"/>
      <c r="QSM26" s="284"/>
      <c r="QSN26" s="284"/>
      <c r="QSO26" s="284"/>
      <c r="QSP26" s="284"/>
      <c r="QSQ26" s="284"/>
      <c r="QSR26" s="284"/>
      <c r="QSS26" s="284"/>
      <c r="QST26" s="284"/>
      <c r="QSU26" s="284"/>
      <c r="QSV26" s="284"/>
      <c r="QSW26" s="284"/>
      <c r="QSX26" s="284"/>
      <c r="QSY26" s="284"/>
      <c r="QSZ26" s="284"/>
      <c r="QTA26" s="284"/>
      <c r="QTB26" s="284"/>
      <c r="QTC26" s="284"/>
      <c r="QTD26" s="284"/>
      <c r="QTE26" s="284"/>
      <c r="QTF26" s="284"/>
      <c r="QTG26" s="284"/>
      <c r="QTH26" s="284"/>
      <c r="QTI26" s="284"/>
      <c r="QTJ26" s="284"/>
      <c r="QTK26" s="284"/>
      <c r="QTL26" s="284"/>
      <c r="QTM26" s="284"/>
      <c r="QTN26" s="284"/>
      <c r="QTO26" s="284"/>
      <c r="QTP26" s="284"/>
      <c r="QTQ26" s="284"/>
      <c r="QTR26" s="284"/>
      <c r="QTS26" s="284"/>
      <c r="QTT26" s="284"/>
      <c r="QTU26" s="284"/>
      <c r="QTV26" s="284"/>
      <c r="QTW26" s="284"/>
      <c r="QTX26" s="284"/>
      <c r="QTY26" s="284"/>
      <c r="QTZ26" s="284"/>
      <c r="QUA26" s="284"/>
      <c r="QUB26" s="284"/>
      <c r="QUC26" s="284"/>
      <c r="QUD26" s="284"/>
      <c r="QUE26" s="284"/>
      <c r="QUF26" s="284"/>
      <c r="QUG26" s="284"/>
      <c r="QUH26" s="284"/>
      <c r="QUI26" s="284"/>
      <c r="QUJ26" s="284"/>
      <c r="QUK26" s="284"/>
      <c r="QUL26" s="284"/>
      <c r="QUM26" s="284"/>
      <c r="QUN26" s="284"/>
      <c r="QUO26" s="284"/>
      <c r="QUP26" s="284"/>
      <c r="QUQ26" s="284"/>
      <c r="QUR26" s="284"/>
      <c r="QUS26" s="284"/>
      <c r="QUT26" s="284"/>
      <c r="QUU26" s="284"/>
      <c r="QUV26" s="284"/>
      <c r="QUW26" s="284"/>
      <c r="QUX26" s="284"/>
      <c r="QUY26" s="284"/>
      <c r="QUZ26" s="284"/>
      <c r="QVA26" s="284"/>
      <c r="QVB26" s="284"/>
      <c r="QVC26" s="284"/>
      <c r="QVD26" s="284"/>
      <c r="QVE26" s="284"/>
      <c r="QVF26" s="284"/>
      <c r="QVG26" s="284"/>
      <c r="QVH26" s="284"/>
      <c r="QVI26" s="284"/>
      <c r="QVJ26" s="284"/>
      <c r="QVK26" s="284"/>
      <c r="QVL26" s="284"/>
      <c r="QVM26" s="284"/>
      <c r="QVN26" s="284"/>
      <c r="QVO26" s="284"/>
      <c r="QVP26" s="284"/>
      <c r="QVQ26" s="284"/>
      <c r="QVR26" s="284"/>
      <c r="QVS26" s="284"/>
      <c r="QVT26" s="284"/>
      <c r="QVU26" s="284"/>
      <c r="QVV26" s="284"/>
      <c r="QVW26" s="284"/>
      <c r="QVX26" s="284"/>
      <c r="QVY26" s="284"/>
      <c r="QVZ26" s="284"/>
      <c r="QWA26" s="284"/>
      <c r="QWB26" s="284"/>
      <c r="QWC26" s="284"/>
      <c r="QWD26" s="284"/>
      <c r="QWE26" s="284"/>
      <c r="QWF26" s="284"/>
      <c r="QWG26" s="284"/>
      <c r="QWH26" s="284"/>
      <c r="QWI26" s="284"/>
      <c r="QWJ26" s="284"/>
      <c r="QWK26" s="284"/>
      <c r="QWL26" s="284"/>
      <c r="QWM26" s="284"/>
      <c r="QWN26" s="284"/>
      <c r="QWO26" s="284"/>
      <c r="QWP26" s="284"/>
      <c r="QWQ26" s="284"/>
      <c r="QWR26" s="284"/>
      <c r="QWS26" s="284"/>
      <c r="QWT26" s="284"/>
      <c r="QWU26" s="284"/>
      <c r="QWV26" s="284"/>
      <c r="QWW26" s="284"/>
      <c r="QWX26" s="284"/>
      <c r="QWY26" s="284"/>
      <c r="QWZ26" s="284"/>
      <c r="QXA26" s="284"/>
      <c r="QXB26" s="284"/>
      <c r="QXC26" s="284"/>
      <c r="QXD26" s="284"/>
      <c r="QXE26" s="284"/>
      <c r="QXF26" s="284"/>
      <c r="QXG26" s="284"/>
      <c r="QXH26" s="284"/>
      <c r="QXI26" s="284"/>
      <c r="QXJ26" s="284"/>
      <c r="QXK26" s="284"/>
      <c r="QXL26" s="284"/>
      <c r="QXM26" s="284"/>
      <c r="QXN26" s="284"/>
      <c r="QXO26" s="284"/>
      <c r="QXP26" s="284"/>
      <c r="QXQ26" s="284"/>
      <c r="QXR26" s="284"/>
      <c r="QXS26" s="284"/>
      <c r="QXT26" s="284"/>
      <c r="QXU26" s="284"/>
      <c r="QXV26" s="284"/>
      <c r="QXW26" s="284"/>
      <c r="QXX26" s="284"/>
      <c r="QXY26" s="284"/>
      <c r="QXZ26" s="284"/>
      <c r="QYA26" s="284"/>
      <c r="QYB26" s="284"/>
      <c r="QYC26" s="284"/>
      <c r="QYD26" s="284"/>
      <c r="QYE26" s="284"/>
      <c r="QYF26" s="284"/>
      <c r="QYG26" s="284"/>
      <c r="QYH26" s="284"/>
      <c r="QYI26" s="284"/>
      <c r="QYJ26" s="284"/>
      <c r="QYK26" s="284"/>
      <c r="QYL26" s="284"/>
      <c r="QYM26" s="284"/>
      <c r="QYN26" s="284"/>
      <c r="QYO26" s="284"/>
      <c r="QYP26" s="284"/>
      <c r="QYQ26" s="284"/>
      <c r="QYR26" s="284"/>
      <c r="QYS26" s="284"/>
      <c r="QYT26" s="284"/>
      <c r="QYU26" s="284"/>
      <c r="QYV26" s="284"/>
      <c r="QYW26" s="284"/>
      <c r="QYX26" s="284"/>
      <c r="QYY26" s="284"/>
      <c r="QYZ26" s="284"/>
      <c r="QZA26" s="284"/>
      <c r="QZB26" s="284"/>
      <c r="QZC26" s="284"/>
      <c r="QZD26" s="284"/>
      <c r="QZE26" s="284"/>
      <c r="QZF26" s="284"/>
      <c r="QZG26" s="284"/>
      <c r="QZH26" s="284"/>
      <c r="QZI26" s="284"/>
      <c r="QZJ26" s="284"/>
      <c r="QZK26" s="284"/>
      <c r="QZL26" s="284"/>
      <c r="QZM26" s="284"/>
      <c r="QZN26" s="284"/>
      <c r="QZO26" s="284"/>
      <c r="QZP26" s="284"/>
      <c r="QZQ26" s="284"/>
      <c r="QZR26" s="284"/>
      <c r="QZS26" s="284"/>
      <c r="QZT26" s="284"/>
      <c r="QZU26" s="284"/>
      <c r="QZV26" s="284"/>
      <c r="QZW26" s="284"/>
      <c r="QZX26" s="284"/>
      <c r="QZY26" s="284"/>
      <c r="QZZ26" s="284"/>
      <c r="RAA26" s="284"/>
      <c r="RAB26" s="284"/>
      <c r="RAC26" s="284"/>
      <c r="RAD26" s="284"/>
      <c r="RAE26" s="284"/>
      <c r="RAF26" s="284"/>
      <c r="RAG26" s="284"/>
      <c r="RAH26" s="284"/>
      <c r="RAI26" s="284"/>
      <c r="RAJ26" s="284"/>
      <c r="RAK26" s="284"/>
      <c r="RAL26" s="284"/>
      <c r="RAM26" s="284"/>
      <c r="RAN26" s="284"/>
      <c r="RAO26" s="284"/>
      <c r="RAP26" s="284"/>
      <c r="RAQ26" s="284"/>
      <c r="RAR26" s="284"/>
      <c r="RAS26" s="284"/>
      <c r="RAT26" s="284"/>
      <c r="RAU26" s="284"/>
      <c r="RAV26" s="284"/>
      <c r="RAW26" s="284"/>
      <c r="RAX26" s="284"/>
      <c r="RAY26" s="284"/>
      <c r="RAZ26" s="284"/>
      <c r="RBA26" s="284"/>
      <c r="RBB26" s="284"/>
      <c r="RBC26" s="284"/>
      <c r="RBD26" s="284"/>
      <c r="RBE26" s="284"/>
      <c r="RBF26" s="284"/>
      <c r="RBG26" s="284"/>
      <c r="RBH26" s="284"/>
      <c r="RBI26" s="284"/>
      <c r="RBJ26" s="284"/>
      <c r="RBK26" s="284"/>
      <c r="RBL26" s="284"/>
      <c r="RBM26" s="284"/>
      <c r="RBN26" s="284"/>
      <c r="RBO26" s="284"/>
      <c r="RBP26" s="284"/>
      <c r="RBQ26" s="284"/>
      <c r="RBR26" s="284"/>
      <c r="RBS26" s="284"/>
      <c r="RBT26" s="284"/>
      <c r="RBU26" s="284"/>
      <c r="RBV26" s="284"/>
      <c r="RBW26" s="284"/>
      <c r="RBX26" s="284"/>
      <c r="RBY26" s="284"/>
      <c r="RBZ26" s="284"/>
      <c r="RCA26" s="284"/>
      <c r="RCB26" s="284"/>
      <c r="RCC26" s="284"/>
      <c r="RCD26" s="284"/>
      <c r="RCE26" s="284"/>
      <c r="RCF26" s="284"/>
      <c r="RCG26" s="284"/>
      <c r="RCH26" s="284"/>
      <c r="RCI26" s="284"/>
      <c r="RCJ26" s="284"/>
      <c r="RCK26" s="284"/>
      <c r="RCL26" s="284"/>
      <c r="RCM26" s="284"/>
      <c r="RCN26" s="284"/>
      <c r="RCO26" s="284"/>
      <c r="RCP26" s="284"/>
      <c r="RCQ26" s="284"/>
      <c r="RCR26" s="284"/>
      <c r="RCS26" s="284"/>
      <c r="RCT26" s="284"/>
      <c r="RCU26" s="284"/>
      <c r="RCV26" s="284"/>
      <c r="RCW26" s="284"/>
      <c r="RCX26" s="284"/>
      <c r="RCY26" s="284"/>
      <c r="RCZ26" s="284"/>
      <c r="RDA26" s="284"/>
      <c r="RDB26" s="284"/>
      <c r="RDC26" s="284"/>
      <c r="RDD26" s="284"/>
      <c r="RDE26" s="284"/>
      <c r="RDF26" s="284"/>
      <c r="RDG26" s="284"/>
      <c r="RDH26" s="284"/>
      <c r="RDI26" s="284"/>
      <c r="RDJ26" s="284"/>
      <c r="RDK26" s="284"/>
      <c r="RDL26" s="284"/>
      <c r="RDM26" s="284"/>
      <c r="RDN26" s="284"/>
      <c r="RDO26" s="284"/>
      <c r="RDP26" s="284"/>
      <c r="RDQ26" s="284"/>
      <c r="RDR26" s="284"/>
      <c r="RDS26" s="284"/>
      <c r="RDT26" s="284"/>
      <c r="RDU26" s="284"/>
      <c r="RDV26" s="284"/>
      <c r="RDW26" s="284"/>
      <c r="RDX26" s="284"/>
      <c r="RDY26" s="284"/>
      <c r="RDZ26" s="284"/>
      <c r="REA26" s="284"/>
      <c r="REB26" s="284"/>
      <c r="REC26" s="284"/>
      <c r="RED26" s="284"/>
      <c r="REE26" s="284"/>
      <c r="REF26" s="284"/>
      <c r="REG26" s="284"/>
      <c r="REH26" s="284"/>
      <c r="REI26" s="284"/>
      <c r="REJ26" s="284"/>
      <c r="REK26" s="284"/>
      <c r="REL26" s="284"/>
      <c r="REM26" s="284"/>
      <c r="REN26" s="284"/>
      <c r="REO26" s="284"/>
      <c r="REP26" s="284"/>
      <c r="REQ26" s="284"/>
      <c r="RER26" s="284"/>
      <c r="RES26" s="284"/>
      <c r="RET26" s="284"/>
      <c r="REU26" s="284"/>
      <c r="REV26" s="284"/>
      <c r="REW26" s="284"/>
      <c r="REX26" s="284"/>
      <c r="REY26" s="284"/>
      <c r="REZ26" s="284"/>
      <c r="RFA26" s="284"/>
      <c r="RFB26" s="284"/>
      <c r="RFC26" s="284"/>
      <c r="RFD26" s="284"/>
      <c r="RFE26" s="284"/>
      <c r="RFF26" s="284"/>
      <c r="RFG26" s="284"/>
      <c r="RFH26" s="284"/>
      <c r="RFI26" s="284"/>
      <c r="RFJ26" s="284"/>
      <c r="RFK26" s="284"/>
      <c r="RFL26" s="284"/>
      <c r="RFM26" s="284"/>
      <c r="RFN26" s="284"/>
      <c r="RFO26" s="284"/>
      <c r="RFP26" s="284"/>
      <c r="RFQ26" s="284"/>
      <c r="RFR26" s="284"/>
      <c r="RFS26" s="284"/>
      <c r="RFT26" s="284"/>
      <c r="RFU26" s="284"/>
      <c r="RFV26" s="284"/>
      <c r="RFW26" s="284"/>
      <c r="RFX26" s="284"/>
      <c r="RFY26" s="284"/>
      <c r="RFZ26" s="284"/>
      <c r="RGA26" s="284"/>
      <c r="RGB26" s="284"/>
      <c r="RGC26" s="284"/>
      <c r="RGD26" s="284"/>
      <c r="RGE26" s="284"/>
      <c r="RGF26" s="284"/>
      <c r="RGG26" s="284"/>
      <c r="RGH26" s="284"/>
      <c r="RGI26" s="284"/>
      <c r="RGJ26" s="284"/>
      <c r="RGK26" s="284"/>
      <c r="RGL26" s="284"/>
      <c r="RGM26" s="284"/>
      <c r="RGN26" s="284"/>
      <c r="RGO26" s="284"/>
      <c r="RGP26" s="284"/>
      <c r="RGQ26" s="284"/>
      <c r="RGR26" s="284"/>
      <c r="RGS26" s="284"/>
      <c r="RGT26" s="284"/>
      <c r="RGU26" s="284"/>
      <c r="RGV26" s="284"/>
      <c r="RGW26" s="284"/>
      <c r="RGX26" s="284"/>
      <c r="RGY26" s="284"/>
      <c r="RGZ26" s="284"/>
      <c r="RHA26" s="284"/>
      <c r="RHB26" s="284"/>
      <c r="RHC26" s="284"/>
      <c r="RHD26" s="284"/>
      <c r="RHE26" s="284"/>
      <c r="RHF26" s="284"/>
      <c r="RHG26" s="284"/>
      <c r="RHH26" s="284"/>
      <c r="RHI26" s="284"/>
      <c r="RHJ26" s="284"/>
      <c r="RHK26" s="284"/>
      <c r="RHL26" s="284"/>
      <c r="RHM26" s="284"/>
      <c r="RHN26" s="284"/>
      <c r="RHO26" s="284"/>
      <c r="RHP26" s="284"/>
      <c r="RHQ26" s="284"/>
      <c r="RHR26" s="284"/>
      <c r="RHS26" s="284"/>
      <c r="RHT26" s="284"/>
      <c r="RHU26" s="284"/>
      <c r="RHV26" s="284"/>
      <c r="RHW26" s="284"/>
      <c r="RHX26" s="284"/>
      <c r="RHY26" s="284"/>
      <c r="RHZ26" s="284"/>
      <c r="RIA26" s="284"/>
      <c r="RIB26" s="284"/>
      <c r="RIC26" s="284"/>
      <c r="RID26" s="284"/>
      <c r="RIE26" s="284"/>
      <c r="RIF26" s="284"/>
      <c r="RIG26" s="284"/>
      <c r="RIH26" s="284"/>
      <c r="RII26" s="284"/>
      <c r="RIJ26" s="284"/>
      <c r="RIK26" s="284"/>
      <c r="RIL26" s="284"/>
      <c r="RIM26" s="284"/>
      <c r="RIN26" s="284"/>
      <c r="RIO26" s="284"/>
      <c r="RIP26" s="284"/>
      <c r="RIQ26" s="284"/>
      <c r="RIR26" s="284"/>
      <c r="RIS26" s="284"/>
      <c r="RIT26" s="284"/>
      <c r="RIU26" s="284"/>
      <c r="RIV26" s="284"/>
      <c r="RIW26" s="284"/>
      <c r="RIX26" s="284"/>
      <c r="RIY26" s="284"/>
      <c r="RIZ26" s="284"/>
      <c r="RJA26" s="284"/>
      <c r="RJB26" s="284"/>
      <c r="RJC26" s="284"/>
      <c r="RJD26" s="284"/>
      <c r="RJE26" s="284"/>
      <c r="RJF26" s="284"/>
      <c r="RJG26" s="284"/>
      <c r="RJH26" s="284"/>
      <c r="RJI26" s="284"/>
      <c r="RJJ26" s="284"/>
      <c r="RJK26" s="284"/>
      <c r="RJL26" s="284"/>
      <c r="RJM26" s="284"/>
      <c r="RJN26" s="284"/>
      <c r="RJO26" s="284"/>
      <c r="RJP26" s="284"/>
      <c r="RJQ26" s="284"/>
      <c r="RJR26" s="284"/>
      <c r="RJS26" s="284"/>
      <c r="RJT26" s="284"/>
      <c r="RJU26" s="284"/>
      <c r="RJV26" s="284"/>
      <c r="RJW26" s="284"/>
      <c r="RJX26" s="284"/>
      <c r="RJY26" s="284"/>
      <c r="RJZ26" s="284"/>
      <c r="RKA26" s="284"/>
      <c r="RKB26" s="284"/>
      <c r="RKC26" s="284"/>
      <c r="RKD26" s="284"/>
      <c r="RKE26" s="284"/>
      <c r="RKF26" s="284"/>
      <c r="RKG26" s="284"/>
      <c r="RKH26" s="284"/>
      <c r="RKI26" s="284"/>
      <c r="RKJ26" s="284"/>
      <c r="RKK26" s="284"/>
      <c r="RKL26" s="284"/>
      <c r="RKM26" s="284"/>
      <c r="RKN26" s="284"/>
      <c r="RKO26" s="284"/>
      <c r="RKP26" s="284"/>
      <c r="RKQ26" s="284"/>
      <c r="RKR26" s="284"/>
      <c r="RKS26" s="284"/>
      <c r="RKT26" s="284"/>
      <c r="RKU26" s="284"/>
      <c r="RKV26" s="284"/>
      <c r="RKW26" s="284"/>
      <c r="RKX26" s="284"/>
      <c r="RKY26" s="284"/>
      <c r="RKZ26" s="284"/>
      <c r="RLA26" s="284"/>
      <c r="RLB26" s="284"/>
      <c r="RLC26" s="284"/>
      <c r="RLD26" s="284"/>
      <c r="RLE26" s="284"/>
      <c r="RLF26" s="284"/>
      <c r="RLG26" s="284"/>
      <c r="RLH26" s="284"/>
      <c r="RLI26" s="284"/>
      <c r="RLJ26" s="284"/>
      <c r="RLK26" s="284"/>
      <c r="RLL26" s="284"/>
      <c r="RLM26" s="284"/>
      <c r="RLN26" s="284"/>
      <c r="RLO26" s="284"/>
      <c r="RLP26" s="284"/>
      <c r="RLQ26" s="284"/>
      <c r="RLR26" s="284"/>
      <c r="RLS26" s="284"/>
      <c r="RLT26" s="284"/>
      <c r="RLU26" s="284"/>
      <c r="RLV26" s="284"/>
      <c r="RLW26" s="284"/>
      <c r="RLX26" s="284"/>
      <c r="RLY26" s="284"/>
      <c r="RLZ26" s="284"/>
      <c r="RMA26" s="284"/>
      <c r="RMB26" s="284"/>
      <c r="RMC26" s="284"/>
      <c r="RMD26" s="284"/>
      <c r="RME26" s="284"/>
      <c r="RMF26" s="284"/>
      <c r="RMG26" s="284"/>
      <c r="RMH26" s="284"/>
      <c r="RMI26" s="284"/>
      <c r="RMJ26" s="284"/>
      <c r="RMK26" s="284"/>
      <c r="RML26" s="284"/>
      <c r="RMM26" s="284"/>
      <c r="RMN26" s="284"/>
      <c r="RMO26" s="284"/>
      <c r="RMP26" s="284"/>
      <c r="RMQ26" s="284"/>
      <c r="RMR26" s="284"/>
      <c r="RMS26" s="284"/>
      <c r="RMT26" s="284"/>
      <c r="RMU26" s="284"/>
      <c r="RMV26" s="284"/>
      <c r="RMW26" s="284"/>
      <c r="RMX26" s="284"/>
      <c r="RMY26" s="284"/>
      <c r="RMZ26" s="284"/>
      <c r="RNA26" s="284"/>
      <c r="RNB26" s="284"/>
      <c r="RNC26" s="284"/>
      <c r="RND26" s="284"/>
      <c r="RNE26" s="284"/>
      <c r="RNF26" s="284"/>
      <c r="RNG26" s="284"/>
      <c r="RNH26" s="284"/>
      <c r="RNI26" s="284"/>
      <c r="RNJ26" s="284"/>
      <c r="RNK26" s="284"/>
      <c r="RNL26" s="284"/>
      <c r="RNM26" s="284"/>
      <c r="RNN26" s="284"/>
      <c r="RNO26" s="284"/>
      <c r="RNP26" s="284"/>
      <c r="RNQ26" s="284"/>
      <c r="RNR26" s="284"/>
      <c r="RNS26" s="284"/>
      <c r="RNT26" s="284"/>
      <c r="RNU26" s="284"/>
      <c r="RNV26" s="284"/>
      <c r="RNW26" s="284"/>
      <c r="RNX26" s="284"/>
      <c r="RNY26" s="284"/>
      <c r="RNZ26" s="284"/>
      <c r="ROA26" s="284"/>
      <c r="ROB26" s="284"/>
      <c r="ROC26" s="284"/>
      <c r="ROD26" s="284"/>
      <c r="ROE26" s="284"/>
      <c r="ROF26" s="284"/>
      <c r="ROG26" s="284"/>
      <c r="ROH26" s="284"/>
      <c r="ROI26" s="284"/>
      <c r="ROJ26" s="284"/>
      <c r="ROK26" s="284"/>
      <c r="ROL26" s="284"/>
      <c r="ROM26" s="284"/>
      <c r="RON26" s="284"/>
      <c r="ROO26" s="284"/>
      <c r="ROP26" s="284"/>
      <c r="ROQ26" s="284"/>
      <c r="ROR26" s="284"/>
      <c r="ROS26" s="284"/>
      <c r="ROT26" s="284"/>
      <c r="ROU26" s="284"/>
      <c r="ROV26" s="284"/>
      <c r="ROW26" s="284"/>
      <c r="ROX26" s="284"/>
      <c r="ROY26" s="284"/>
      <c r="ROZ26" s="284"/>
      <c r="RPA26" s="284"/>
      <c r="RPB26" s="284"/>
      <c r="RPC26" s="284"/>
      <c r="RPD26" s="284"/>
      <c r="RPE26" s="284"/>
      <c r="RPF26" s="284"/>
      <c r="RPG26" s="284"/>
      <c r="RPH26" s="284"/>
      <c r="RPI26" s="284"/>
      <c r="RPJ26" s="284"/>
      <c r="RPK26" s="284"/>
      <c r="RPL26" s="284"/>
      <c r="RPM26" s="284"/>
      <c r="RPN26" s="284"/>
      <c r="RPO26" s="284"/>
      <c r="RPP26" s="284"/>
      <c r="RPQ26" s="284"/>
      <c r="RPR26" s="284"/>
      <c r="RPS26" s="284"/>
      <c r="RPT26" s="284"/>
      <c r="RPU26" s="284"/>
      <c r="RPV26" s="284"/>
      <c r="RPW26" s="284"/>
      <c r="RPX26" s="284"/>
      <c r="RPY26" s="284"/>
      <c r="RPZ26" s="284"/>
      <c r="RQA26" s="284"/>
      <c r="RQB26" s="284"/>
      <c r="RQC26" s="284"/>
      <c r="RQD26" s="284"/>
      <c r="RQE26" s="284"/>
      <c r="RQF26" s="284"/>
      <c r="RQG26" s="284"/>
      <c r="RQH26" s="284"/>
      <c r="RQI26" s="284"/>
      <c r="RQJ26" s="284"/>
      <c r="RQK26" s="284"/>
      <c r="RQL26" s="284"/>
      <c r="RQM26" s="284"/>
      <c r="RQN26" s="284"/>
      <c r="RQO26" s="284"/>
      <c r="RQP26" s="284"/>
      <c r="RQQ26" s="284"/>
      <c r="RQR26" s="284"/>
      <c r="RQS26" s="284"/>
      <c r="RQT26" s="284"/>
      <c r="RQU26" s="284"/>
      <c r="RQV26" s="284"/>
      <c r="RQW26" s="284"/>
      <c r="RQX26" s="284"/>
      <c r="RQY26" s="284"/>
      <c r="RQZ26" s="284"/>
      <c r="RRA26" s="284"/>
      <c r="RRB26" s="284"/>
      <c r="RRC26" s="284"/>
      <c r="RRD26" s="284"/>
      <c r="RRE26" s="284"/>
      <c r="RRF26" s="284"/>
      <c r="RRG26" s="284"/>
      <c r="RRH26" s="284"/>
      <c r="RRI26" s="284"/>
      <c r="RRJ26" s="284"/>
      <c r="RRK26" s="284"/>
      <c r="RRL26" s="284"/>
      <c r="RRM26" s="284"/>
      <c r="RRN26" s="284"/>
      <c r="RRO26" s="284"/>
      <c r="RRP26" s="284"/>
      <c r="RRQ26" s="284"/>
      <c r="RRR26" s="284"/>
      <c r="RRS26" s="284"/>
      <c r="RRT26" s="284"/>
      <c r="RRU26" s="284"/>
      <c r="RRV26" s="284"/>
      <c r="RRW26" s="284"/>
      <c r="RRX26" s="284"/>
      <c r="RRY26" s="284"/>
      <c r="RRZ26" s="284"/>
      <c r="RSA26" s="284"/>
      <c r="RSB26" s="284"/>
      <c r="RSC26" s="284"/>
      <c r="RSD26" s="284"/>
      <c r="RSE26" s="284"/>
      <c r="RSF26" s="284"/>
      <c r="RSG26" s="284"/>
      <c r="RSH26" s="284"/>
      <c r="RSI26" s="284"/>
      <c r="RSJ26" s="284"/>
      <c r="RSK26" s="284"/>
      <c r="RSL26" s="284"/>
      <c r="RSM26" s="284"/>
      <c r="RSN26" s="284"/>
      <c r="RSO26" s="284"/>
      <c r="RSP26" s="284"/>
      <c r="RSQ26" s="284"/>
      <c r="RSR26" s="284"/>
      <c r="RSS26" s="284"/>
      <c r="RST26" s="284"/>
      <c r="RSU26" s="284"/>
      <c r="RSV26" s="284"/>
      <c r="RSW26" s="284"/>
      <c r="RSX26" s="284"/>
      <c r="RSY26" s="284"/>
      <c r="RSZ26" s="284"/>
      <c r="RTA26" s="284"/>
      <c r="RTB26" s="284"/>
      <c r="RTC26" s="284"/>
      <c r="RTD26" s="284"/>
      <c r="RTE26" s="284"/>
      <c r="RTF26" s="284"/>
      <c r="RTG26" s="284"/>
      <c r="RTH26" s="284"/>
      <c r="RTI26" s="284"/>
      <c r="RTJ26" s="284"/>
      <c r="RTK26" s="284"/>
      <c r="RTL26" s="284"/>
      <c r="RTM26" s="284"/>
      <c r="RTN26" s="284"/>
      <c r="RTO26" s="284"/>
      <c r="RTP26" s="284"/>
      <c r="RTQ26" s="284"/>
      <c r="RTR26" s="284"/>
      <c r="RTS26" s="284"/>
      <c r="RTT26" s="284"/>
      <c r="RTU26" s="284"/>
      <c r="RTV26" s="284"/>
      <c r="RTW26" s="284"/>
      <c r="RTX26" s="284"/>
      <c r="RTY26" s="284"/>
      <c r="RTZ26" s="284"/>
      <c r="RUA26" s="284"/>
      <c r="RUB26" s="284"/>
      <c r="RUC26" s="284"/>
      <c r="RUD26" s="284"/>
      <c r="RUE26" s="284"/>
      <c r="RUF26" s="284"/>
      <c r="RUG26" s="284"/>
      <c r="RUH26" s="284"/>
      <c r="RUI26" s="284"/>
      <c r="RUJ26" s="284"/>
      <c r="RUK26" s="284"/>
      <c r="RUL26" s="284"/>
      <c r="RUM26" s="284"/>
      <c r="RUN26" s="284"/>
      <c r="RUO26" s="284"/>
      <c r="RUP26" s="284"/>
      <c r="RUQ26" s="284"/>
      <c r="RUR26" s="284"/>
      <c r="RUS26" s="284"/>
      <c r="RUT26" s="284"/>
      <c r="RUU26" s="284"/>
      <c r="RUV26" s="284"/>
      <c r="RUW26" s="284"/>
      <c r="RUX26" s="284"/>
      <c r="RUY26" s="284"/>
      <c r="RUZ26" s="284"/>
      <c r="RVA26" s="284"/>
      <c r="RVB26" s="284"/>
      <c r="RVC26" s="284"/>
      <c r="RVD26" s="284"/>
      <c r="RVE26" s="284"/>
      <c r="RVF26" s="284"/>
      <c r="RVG26" s="284"/>
      <c r="RVH26" s="284"/>
      <c r="RVI26" s="284"/>
      <c r="RVJ26" s="284"/>
      <c r="RVK26" s="284"/>
      <c r="RVL26" s="284"/>
      <c r="RVM26" s="284"/>
      <c r="RVN26" s="284"/>
      <c r="RVO26" s="284"/>
      <c r="RVP26" s="284"/>
      <c r="RVQ26" s="284"/>
      <c r="RVR26" s="284"/>
      <c r="RVS26" s="284"/>
      <c r="RVT26" s="284"/>
      <c r="RVU26" s="284"/>
      <c r="RVV26" s="284"/>
      <c r="RVW26" s="284"/>
      <c r="RVX26" s="284"/>
      <c r="RVY26" s="284"/>
      <c r="RVZ26" s="284"/>
      <c r="RWA26" s="284"/>
      <c r="RWB26" s="284"/>
      <c r="RWC26" s="284"/>
      <c r="RWD26" s="284"/>
      <c r="RWE26" s="284"/>
      <c r="RWF26" s="284"/>
      <c r="RWG26" s="284"/>
      <c r="RWH26" s="284"/>
      <c r="RWI26" s="284"/>
      <c r="RWJ26" s="284"/>
      <c r="RWK26" s="284"/>
      <c r="RWL26" s="284"/>
      <c r="RWM26" s="284"/>
      <c r="RWN26" s="284"/>
      <c r="RWO26" s="284"/>
      <c r="RWP26" s="284"/>
      <c r="RWQ26" s="284"/>
      <c r="RWR26" s="284"/>
      <c r="RWS26" s="284"/>
      <c r="RWT26" s="284"/>
      <c r="RWU26" s="284"/>
      <c r="RWV26" s="284"/>
      <c r="RWW26" s="284"/>
      <c r="RWX26" s="284"/>
      <c r="RWY26" s="284"/>
      <c r="RWZ26" s="284"/>
      <c r="RXA26" s="284"/>
      <c r="RXB26" s="284"/>
      <c r="RXC26" s="284"/>
      <c r="RXD26" s="284"/>
      <c r="RXE26" s="284"/>
      <c r="RXF26" s="284"/>
      <c r="RXG26" s="284"/>
      <c r="RXH26" s="284"/>
      <c r="RXI26" s="284"/>
      <c r="RXJ26" s="284"/>
      <c r="RXK26" s="284"/>
      <c r="RXL26" s="284"/>
      <c r="RXM26" s="284"/>
      <c r="RXN26" s="284"/>
      <c r="RXO26" s="284"/>
      <c r="RXP26" s="284"/>
      <c r="RXQ26" s="284"/>
      <c r="RXR26" s="284"/>
      <c r="RXS26" s="284"/>
      <c r="RXT26" s="284"/>
      <c r="RXU26" s="284"/>
      <c r="RXV26" s="284"/>
      <c r="RXW26" s="284"/>
      <c r="RXX26" s="284"/>
      <c r="RXY26" s="284"/>
      <c r="RXZ26" s="284"/>
      <c r="RYA26" s="284"/>
      <c r="RYB26" s="284"/>
      <c r="RYC26" s="284"/>
      <c r="RYD26" s="284"/>
      <c r="RYE26" s="284"/>
      <c r="RYF26" s="284"/>
      <c r="RYG26" s="284"/>
      <c r="RYH26" s="284"/>
      <c r="RYI26" s="284"/>
      <c r="RYJ26" s="284"/>
      <c r="RYK26" s="284"/>
      <c r="RYL26" s="284"/>
      <c r="RYM26" s="284"/>
      <c r="RYN26" s="284"/>
      <c r="RYO26" s="284"/>
      <c r="RYP26" s="284"/>
      <c r="RYQ26" s="284"/>
      <c r="RYR26" s="284"/>
      <c r="RYS26" s="284"/>
      <c r="RYT26" s="284"/>
      <c r="RYU26" s="284"/>
      <c r="RYV26" s="284"/>
      <c r="RYW26" s="284"/>
      <c r="RYX26" s="284"/>
      <c r="RYY26" s="284"/>
      <c r="RYZ26" s="284"/>
      <c r="RZA26" s="284"/>
      <c r="RZB26" s="284"/>
      <c r="RZC26" s="284"/>
      <c r="RZD26" s="284"/>
      <c r="RZE26" s="284"/>
      <c r="RZF26" s="284"/>
      <c r="RZG26" s="284"/>
      <c r="RZH26" s="284"/>
      <c r="RZI26" s="284"/>
      <c r="RZJ26" s="284"/>
      <c r="RZK26" s="284"/>
      <c r="RZL26" s="284"/>
      <c r="RZM26" s="284"/>
      <c r="RZN26" s="284"/>
      <c r="RZO26" s="284"/>
      <c r="RZP26" s="284"/>
      <c r="RZQ26" s="284"/>
      <c r="RZR26" s="284"/>
      <c r="RZS26" s="284"/>
      <c r="RZT26" s="284"/>
      <c r="RZU26" s="284"/>
      <c r="RZV26" s="284"/>
      <c r="RZW26" s="284"/>
      <c r="RZX26" s="284"/>
      <c r="RZY26" s="284"/>
      <c r="RZZ26" s="284"/>
      <c r="SAA26" s="284"/>
      <c r="SAB26" s="284"/>
      <c r="SAC26" s="284"/>
      <c r="SAD26" s="284"/>
      <c r="SAE26" s="284"/>
      <c r="SAF26" s="284"/>
      <c r="SAG26" s="284"/>
      <c r="SAH26" s="284"/>
      <c r="SAI26" s="284"/>
      <c r="SAJ26" s="284"/>
      <c r="SAK26" s="284"/>
      <c r="SAL26" s="284"/>
      <c r="SAM26" s="284"/>
      <c r="SAN26" s="284"/>
      <c r="SAO26" s="284"/>
      <c r="SAP26" s="284"/>
      <c r="SAQ26" s="284"/>
      <c r="SAR26" s="284"/>
      <c r="SAS26" s="284"/>
      <c r="SAT26" s="284"/>
      <c r="SAU26" s="284"/>
      <c r="SAV26" s="284"/>
      <c r="SAW26" s="284"/>
      <c r="SAX26" s="284"/>
      <c r="SAY26" s="284"/>
      <c r="SAZ26" s="284"/>
      <c r="SBA26" s="284"/>
      <c r="SBB26" s="284"/>
      <c r="SBC26" s="284"/>
      <c r="SBD26" s="284"/>
      <c r="SBE26" s="284"/>
      <c r="SBF26" s="284"/>
      <c r="SBG26" s="284"/>
      <c r="SBH26" s="284"/>
      <c r="SBI26" s="284"/>
      <c r="SBJ26" s="284"/>
      <c r="SBK26" s="284"/>
      <c r="SBL26" s="284"/>
      <c r="SBM26" s="284"/>
      <c r="SBN26" s="284"/>
      <c r="SBO26" s="284"/>
      <c r="SBP26" s="284"/>
      <c r="SBQ26" s="284"/>
      <c r="SBR26" s="284"/>
      <c r="SBS26" s="284"/>
      <c r="SBT26" s="284"/>
      <c r="SBU26" s="284"/>
      <c r="SBV26" s="284"/>
      <c r="SBW26" s="284"/>
      <c r="SBX26" s="284"/>
      <c r="SBY26" s="284"/>
      <c r="SBZ26" s="284"/>
      <c r="SCA26" s="284"/>
      <c r="SCB26" s="284"/>
      <c r="SCC26" s="284"/>
      <c r="SCD26" s="284"/>
      <c r="SCE26" s="284"/>
      <c r="SCF26" s="284"/>
      <c r="SCG26" s="284"/>
      <c r="SCH26" s="284"/>
      <c r="SCI26" s="284"/>
      <c r="SCJ26" s="284"/>
      <c r="SCK26" s="284"/>
      <c r="SCL26" s="284"/>
      <c r="SCM26" s="284"/>
      <c r="SCN26" s="284"/>
      <c r="SCO26" s="284"/>
      <c r="SCP26" s="284"/>
      <c r="SCQ26" s="284"/>
      <c r="SCR26" s="284"/>
      <c r="SCS26" s="284"/>
      <c r="SCT26" s="284"/>
      <c r="SCU26" s="284"/>
      <c r="SCV26" s="284"/>
      <c r="SCW26" s="284"/>
      <c r="SCX26" s="284"/>
      <c r="SCY26" s="284"/>
      <c r="SCZ26" s="284"/>
      <c r="SDA26" s="284"/>
      <c r="SDB26" s="284"/>
      <c r="SDC26" s="284"/>
      <c r="SDD26" s="284"/>
      <c r="SDE26" s="284"/>
      <c r="SDF26" s="284"/>
      <c r="SDG26" s="284"/>
      <c r="SDH26" s="284"/>
      <c r="SDI26" s="284"/>
      <c r="SDJ26" s="284"/>
      <c r="SDK26" s="284"/>
      <c r="SDL26" s="284"/>
      <c r="SDM26" s="284"/>
      <c r="SDN26" s="284"/>
      <c r="SDO26" s="284"/>
      <c r="SDP26" s="284"/>
      <c r="SDQ26" s="284"/>
      <c r="SDR26" s="284"/>
      <c r="SDS26" s="284"/>
      <c r="SDT26" s="284"/>
      <c r="SDU26" s="284"/>
      <c r="SDV26" s="284"/>
      <c r="SDW26" s="284"/>
      <c r="SDX26" s="284"/>
      <c r="SDY26" s="284"/>
      <c r="SDZ26" s="284"/>
      <c r="SEA26" s="284"/>
      <c r="SEB26" s="284"/>
      <c r="SEC26" s="284"/>
      <c r="SED26" s="284"/>
      <c r="SEE26" s="284"/>
      <c r="SEF26" s="284"/>
      <c r="SEG26" s="284"/>
      <c r="SEH26" s="284"/>
      <c r="SEI26" s="284"/>
      <c r="SEJ26" s="284"/>
      <c r="SEK26" s="284"/>
      <c r="SEL26" s="284"/>
      <c r="SEM26" s="284"/>
      <c r="SEN26" s="284"/>
      <c r="SEO26" s="284"/>
      <c r="SEP26" s="284"/>
      <c r="SEQ26" s="284"/>
      <c r="SER26" s="284"/>
      <c r="SES26" s="284"/>
      <c r="SET26" s="284"/>
      <c r="SEU26" s="284"/>
      <c r="SEV26" s="284"/>
      <c r="SEW26" s="284"/>
      <c r="SEX26" s="284"/>
      <c r="SEY26" s="284"/>
      <c r="SEZ26" s="284"/>
      <c r="SFA26" s="284"/>
      <c r="SFB26" s="284"/>
      <c r="SFC26" s="284"/>
      <c r="SFD26" s="284"/>
      <c r="SFE26" s="284"/>
      <c r="SFF26" s="284"/>
      <c r="SFG26" s="284"/>
      <c r="SFH26" s="284"/>
      <c r="SFI26" s="284"/>
      <c r="SFJ26" s="284"/>
      <c r="SFK26" s="284"/>
      <c r="SFL26" s="284"/>
      <c r="SFM26" s="284"/>
      <c r="SFN26" s="284"/>
      <c r="SFO26" s="284"/>
      <c r="SFP26" s="284"/>
      <c r="SFQ26" s="284"/>
      <c r="SFR26" s="284"/>
      <c r="SFS26" s="284"/>
      <c r="SFT26" s="284"/>
      <c r="SFU26" s="284"/>
      <c r="SFV26" s="284"/>
      <c r="SFW26" s="284"/>
      <c r="SFX26" s="284"/>
      <c r="SFY26" s="284"/>
      <c r="SFZ26" s="284"/>
      <c r="SGA26" s="284"/>
      <c r="SGB26" s="284"/>
      <c r="SGC26" s="284"/>
      <c r="SGD26" s="284"/>
      <c r="SGE26" s="284"/>
      <c r="SGF26" s="284"/>
      <c r="SGG26" s="284"/>
      <c r="SGH26" s="284"/>
      <c r="SGI26" s="284"/>
      <c r="SGJ26" s="284"/>
      <c r="SGK26" s="284"/>
      <c r="SGL26" s="284"/>
      <c r="SGM26" s="284"/>
      <c r="SGN26" s="284"/>
      <c r="SGO26" s="284"/>
      <c r="SGP26" s="284"/>
      <c r="SGQ26" s="284"/>
      <c r="SGR26" s="284"/>
      <c r="SGS26" s="284"/>
      <c r="SGT26" s="284"/>
      <c r="SGU26" s="284"/>
      <c r="SGV26" s="284"/>
      <c r="SGW26" s="284"/>
      <c r="SGX26" s="284"/>
      <c r="SGY26" s="284"/>
      <c r="SGZ26" s="284"/>
      <c r="SHA26" s="284"/>
      <c r="SHB26" s="284"/>
      <c r="SHC26" s="284"/>
      <c r="SHD26" s="284"/>
      <c r="SHE26" s="284"/>
      <c r="SHF26" s="284"/>
      <c r="SHG26" s="284"/>
      <c r="SHH26" s="284"/>
      <c r="SHI26" s="284"/>
      <c r="SHJ26" s="284"/>
      <c r="SHK26" s="284"/>
      <c r="SHL26" s="284"/>
      <c r="SHM26" s="284"/>
      <c r="SHN26" s="284"/>
      <c r="SHO26" s="284"/>
      <c r="SHP26" s="284"/>
      <c r="SHQ26" s="284"/>
      <c r="SHR26" s="284"/>
      <c r="SHS26" s="284"/>
      <c r="SHT26" s="284"/>
      <c r="SHU26" s="284"/>
      <c r="SHV26" s="284"/>
      <c r="SHW26" s="284"/>
      <c r="SHX26" s="284"/>
      <c r="SHY26" s="284"/>
      <c r="SHZ26" s="284"/>
      <c r="SIA26" s="284"/>
      <c r="SIB26" s="284"/>
      <c r="SIC26" s="284"/>
      <c r="SID26" s="284"/>
      <c r="SIE26" s="284"/>
      <c r="SIF26" s="284"/>
      <c r="SIG26" s="284"/>
      <c r="SIH26" s="284"/>
      <c r="SII26" s="284"/>
      <c r="SIJ26" s="284"/>
      <c r="SIK26" s="284"/>
      <c r="SIL26" s="284"/>
      <c r="SIM26" s="284"/>
      <c r="SIN26" s="284"/>
      <c r="SIO26" s="284"/>
      <c r="SIP26" s="284"/>
      <c r="SIQ26" s="284"/>
      <c r="SIR26" s="284"/>
      <c r="SIS26" s="284"/>
      <c r="SIT26" s="284"/>
      <c r="SIU26" s="284"/>
      <c r="SIV26" s="284"/>
      <c r="SIW26" s="284"/>
      <c r="SIX26" s="284"/>
      <c r="SIY26" s="284"/>
      <c r="SIZ26" s="284"/>
      <c r="SJA26" s="284"/>
      <c r="SJB26" s="284"/>
      <c r="SJC26" s="284"/>
      <c r="SJD26" s="284"/>
      <c r="SJE26" s="284"/>
      <c r="SJF26" s="284"/>
      <c r="SJG26" s="284"/>
      <c r="SJH26" s="284"/>
      <c r="SJI26" s="284"/>
      <c r="SJJ26" s="284"/>
      <c r="SJK26" s="284"/>
      <c r="SJL26" s="284"/>
      <c r="SJM26" s="284"/>
      <c r="SJN26" s="284"/>
      <c r="SJO26" s="284"/>
      <c r="SJP26" s="284"/>
      <c r="SJQ26" s="284"/>
      <c r="SJR26" s="284"/>
      <c r="SJS26" s="284"/>
      <c r="SJT26" s="284"/>
      <c r="SJU26" s="284"/>
      <c r="SJV26" s="284"/>
      <c r="SJW26" s="284"/>
      <c r="SJX26" s="284"/>
      <c r="SJY26" s="284"/>
      <c r="SJZ26" s="284"/>
      <c r="SKA26" s="284"/>
      <c r="SKB26" s="284"/>
      <c r="SKC26" s="284"/>
      <c r="SKD26" s="284"/>
      <c r="SKE26" s="284"/>
      <c r="SKF26" s="284"/>
      <c r="SKG26" s="284"/>
      <c r="SKH26" s="284"/>
      <c r="SKI26" s="284"/>
      <c r="SKJ26" s="284"/>
      <c r="SKK26" s="284"/>
      <c r="SKL26" s="284"/>
      <c r="SKM26" s="284"/>
      <c r="SKN26" s="284"/>
      <c r="SKO26" s="284"/>
      <c r="SKP26" s="284"/>
      <c r="SKQ26" s="284"/>
      <c r="SKR26" s="284"/>
      <c r="SKS26" s="284"/>
      <c r="SKT26" s="284"/>
      <c r="SKU26" s="284"/>
      <c r="SKV26" s="284"/>
      <c r="SKW26" s="284"/>
      <c r="SKX26" s="284"/>
      <c r="SKY26" s="284"/>
      <c r="SKZ26" s="284"/>
      <c r="SLA26" s="284"/>
      <c r="SLB26" s="284"/>
      <c r="SLC26" s="284"/>
      <c r="SLD26" s="284"/>
      <c r="SLE26" s="284"/>
      <c r="SLF26" s="284"/>
      <c r="SLG26" s="284"/>
      <c r="SLH26" s="284"/>
      <c r="SLI26" s="284"/>
      <c r="SLJ26" s="284"/>
      <c r="SLK26" s="284"/>
      <c r="SLL26" s="284"/>
      <c r="SLM26" s="284"/>
      <c r="SLN26" s="284"/>
      <c r="SLO26" s="284"/>
      <c r="SLP26" s="284"/>
      <c r="SLQ26" s="284"/>
      <c r="SLR26" s="284"/>
      <c r="SLS26" s="284"/>
      <c r="SLT26" s="284"/>
      <c r="SLU26" s="284"/>
      <c r="SLV26" s="284"/>
      <c r="SLW26" s="284"/>
      <c r="SLX26" s="284"/>
      <c r="SLY26" s="284"/>
      <c r="SLZ26" s="284"/>
      <c r="SMA26" s="284"/>
      <c r="SMB26" s="284"/>
      <c r="SMC26" s="284"/>
      <c r="SMD26" s="284"/>
      <c r="SME26" s="284"/>
      <c r="SMF26" s="284"/>
      <c r="SMG26" s="284"/>
      <c r="SMH26" s="284"/>
      <c r="SMI26" s="284"/>
      <c r="SMJ26" s="284"/>
      <c r="SMK26" s="284"/>
      <c r="SML26" s="284"/>
      <c r="SMM26" s="284"/>
      <c r="SMN26" s="284"/>
      <c r="SMO26" s="284"/>
      <c r="SMP26" s="284"/>
      <c r="SMQ26" s="284"/>
      <c r="SMR26" s="284"/>
      <c r="SMS26" s="284"/>
      <c r="SMT26" s="284"/>
      <c r="SMU26" s="284"/>
      <c r="SMV26" s="284"/>
      <c r="SMW26" s="284"/>
      <c r="SMX26" s="284"/>
      <c r="SMY26" s="284"/>
      <c r="SMZ26" s="284"/>
      <c r="SNA26" s="284"/>
      <c r="SNB26" s="284"/>
      <c r="SNC26" s="284"/>
      <c r="SND26" s="284"/>
      <c r="SNE26" s="284"/>
      <c r="SNF26" s="284"/>
      <c r="SNG26" s="284"/>
      <c r="SNH26" s="284"/>
      <c r="SNI26" s="284"/>
      <c r="SNJ26" s="284"/>
      <c r="SNK26" s="284"/>
      <c r="SNL26" s="284"/>
      <c r="SNM26" s="284"/>
      <c r="SNN26" s="284"/>
      <c r="SNO26" s="284"/>
      <c r="SNP26" s="284"/>
      <c r="SNQ26" s="284"/>
      <c r="SNR26" s="284"/>
      <c r="SNS26" s="284"/>
      <c r="SNT26" s="284"/>
      <c r="SNU26" s="284"/>
      <c r="SNV26" s="284"/>
      <c r="SNW26" s="284"/>
      <c r="SNX26" s="284"/>
      <c r="SNY26" s="284"/>
      <c r="SNZ26" s="284"/>
      <c r="SOA26" s="284"/>
      <c r="SOB26" s="284"/>
      <c r="SOC26" s="284"/>
      <c r="SOD26" s="284"/>
      <c r="SOE26" s="284"/>
      <c r="SOF26" s="284"/>
      <c r="SOG26" s="284"/>
      <c r="SOH26" s="284"/>
      <c r="SOI26" s="284"/>
      <c r="SOJ26" s="284"/>
      <c r="SOK26" s="284"/>
      <c r="SOL26" s="284"/>
      <c r="SOM26" s="284"/>
      <c r="SON26" s="284"/>
      <c r="SOO26" s="284"/>
      <c r="SOP26" s="284"/>
      <c r="SOQ26" s="284"/>
      <c r="SOR26" s="284"/>
      <c r="SOS26" s="284"/>
      <c r="SOT26" s="284"/>
      <c r="SOU26" s="284"/>
      <c r="SOV26" s="284"/>
      <c r="SOW26" s="284"/>
      <c r="SOX26" s="284"/>
      <c r="SOY26" s="284"/>
      <c r="SOZ26" s="284"/>
      <c r="SPA26" s="284"/>
      <c r="SPB26" s="284"/>
      <c r="SPC26" s="284"/>
      <c r="SPD26" s="284"/>
      <c r="SPE26" s="284"/>
      <c r="SPF26" s="284"/>
      <c r="SPG26" s="284"/>
      <c r="SPH26" s="284"/>
      <c r="SPI26" s="284"/>
      <c r="SPJ26" s="284"/>
      <c r="SPK26" s="284"/>
      <c r="SPL26" s="284"/>
      <c r="SPM26" s="284"/>
      <c r="SPN26" s="284"/>
      <c r="SPO26" s="284"/>
      <c r="SPP26" s="284"/>
      <c r="SPQ26" s="284"/>
      <c r="SPR26" s="284"/>
      <c r="SPS26" s="284"/>
      <c r="SPT26" s="284"/>
      <c r="SPU26" s="284"/>
      <c r="SPV26" s="284"/>
      <c r="SPW26" s="284"/>
      <c r="SPX26" s="284"/>
      <c r="SPY26" s="284"/>
      <c r="SPZ26" s="284"/>
      <c r="SQA26" s="284"/>
      <c r="SQB26" s="284"/>
      <c r="SQC26" s="284"/>
      <c r="SQD26" s="284"/>
      <c r="SQE26" s="284"/>
      <c r="SQF26" s="284"/>
      <c r="SQG26" s="284"/>
      <c r="SQH26" s="284"/>
      <c r="SQI26" s="284"/>
      <c r="SQJ26" s="284"/>
      <c r="SQK26" s="284"/>
      <c r="SQL26" s="284"/>
      <c r="SQM26" s="284"/>
      <c r="SQN26" s="284"/>
      <c r="SQO26" s="284"/>
      <c r="SQP26" s="284"/>
      <c r="SQQ26" s="284"/>
      <c r="SQR26" s="284"/>
      <c r="SQS26" s="284"/>
      <c r="SQT26" s="284"/>
      <c r="SQU26" s="284"/>
      <c r="SQV26" s="284"/>
      <c r="SQW26" s="284"/>
      <c r="SQX26" s="284"/>
      <c r="SQY26" s="284"/>
      <c r="SQZ26" s="284"/>
      <c r="SRA26" s="284"/>
      <c r="SRB26" s="284"/>
      <c r="SRC26" s="284"/>
      <c r="SRD26" s="284"/>
      <c r="SRE26" s="284"/>
      <c r="SRF26" s="284"/>
      <c r="SRG26" s="284"/>
      <c r="SRH26" s="284"/>
      <c r="SRI26" s="284"/>
      <c r="SRJ26" s="284"/>
      <c r="SRK26" s="284"/>
      <c r="SRL26" s="284"/>
      <c r="SRM26" s="284"/>
      <c r="SRN26" s="284"/>
      <c r="SRO26" s="284"/>
      <c r="SRP26" s="284"/>
      <c r="SRQ26" s="284"/>
      <c r="SRR26" s="284"/>
      <c r="SRS26" s="284"/>
      <c r="SRT26" s="284"/>
      <c r="SRU26" s="284"/>
      <c r="SRV26" s="284"/>
      <c r="SRW26" s="284"/>
      <c r="SRX26" s="284"/>
      <c r="SRY26" s="284"/>
      <c r="SRZ26" s="284"/>
      <c r="SSA26" s="284"/>
      <c r="SSB26" s="284"/>
      <c r="SSC26" s="284"/>
      <c r="SSD26" s="284"/>
      <c r="SSE26" s="284"/>
      <c r="SSF26" s="284"/>
      <c r="SSG26" s="284"/>
      <c r="SSH26" s="284"/>
      <c r="SSI26" s="284"/>
      <c r="SSJ26" s="284"/>
      <c r="SSK26" s="284"/>
      <c r="SSL26" s="284"/>
      <c r="SSM26" s="284"/>
      <c r="SSN26" s="284"/>
      <c r="SSO26" s="284"/>
      <c r="SSP26" s="284"/>
      <c r="SSQ26" s="284"/>
      <c r="SSR26" s="284"/>
      <c r="SSS26" s="284"/>
      <c r="SST26" s="284"/>
      <c r="SSU26" s="284"/>
      <c r="SSV26" s="284"/>
      <c r="SSW26" s="284"/>
      <c r="SSX26" s="284"/>
      <c r="SSY26" s="284"/>
      <c r="SSZ26" s="284"/>
      <c r="STA26" s="284"/>
      <c r="STB26" s="284"/>
      <c r="STC26" s="284"/>
      <c r="STD26" s="284"/>
      <c r="STE26" s="284"/>
      <c r="STF26" s="284"/>
      <c r="STG26" s="284"/>
      <c r="STH26" s="284"/>
      <c r="STI26" s="284"/>
      <c r="STJ26" s="284"/>
      <c r="STK26" s="284"/>
      <c r="STL26" s="284"/>
      <c r="STM26" s="284"/>
      <c r="STN26" s="284"/>
      <c r="STO26" s="284"/>
      <c r="STP26" s="284"/>
      <c r="STQ26" s="284"/>
      <c r="STR26" s="284"/>
      <c r="STS26" s="284"/>
      <c r="STT26" s="284"/>
      <c r="STU26" s="284"/>
      <c r="STV26" s="284"/>
      <c r="STW26" s="284"/>
      <c r="STX26" s="284"/>
      <c r="STY26" s="284"/>
      <c r="STZ26" s="284"/>
      <c r="SUA26" s="284"/>
      <c r="SUB26" s="284"/>
      <c r="SUC26" s="284"/>
      <c r="SUD26" s="284"/>
      <c r="SUE26" s="284"/>
      <c r="SUF26" s="284"/>
      <c r="SUG26" s="284"/>
      <c r="SUH26" s="284"/>
      <c r="SUI26" s="284"/>
      <c r="SUJ26" s="284"/>
      <c r="SUK26" s="284"/>
      <c r="SUL26" s="284"/>
      <c r="SUM26" s="284"/>
      <c r="SUN26" s="284"/>
      <c r="SUO26" s="284"/>
      <c r="SUP26" s="284"/>
      <c r="SUQ26" s="284"/>
      <c r="SUR26" s="284"/>
      <c r="SUS26" s="284"/>
      <c r="SUT26" s="284"/>
      <c r="SUU26" s="284"/>
      <c r="SUV26" s="284"/>
      <c r="SUW26" s="284"/>
      <c r="SUX26" s="284"/>
      <c r="SUY26" s="284"/>
      <c r="SUZ26" s="284"/>
      <c r="SVA26" s="284"/>
      <c r="SVB26" s="284"/>
      <c r="SVC26" s="284"/>
      <c r="SVD26" s="284"/>
      <c r="SVE26" s="284"/>
      <c r="SVF26" s="284"/>
      <c r="SVG26" s="284"/>
      <c r="SVH26" s="284"/>
      <c r="SVI26" s="284"/>
      <c r="SVJ26" s="284"/>
      <c r="SVK26" s="284"/>
      <c r="SVL26" s="284"/>
      <c r="SVM26" s="284"/>
      <c r="SVN26" s="284"/>
      <c r="SVO26" s="284"/>
      <c r="SVP26" s="284"/>
      <c r="SVQ26" s="284"/>
      <c r="SVR26" s="284"/>
      <c r="SVS26" s="284"/>
      <c r="SVT26" s="284"/>
      <c r="SVU26" s="284"/>
      <c r="SVV26" s="284"/>
      <c r="SVW26" s="284"/>
      <c r="SVX26" s="284"/>
      <c r="SVY26" s="284"/>
      <c r="SVZ26" s="284"/>
      <c r="SWA26" s="284"/>
      <c r="SWB26" s="284"/>
      <c r="SWC26" s="284"/>
      <c r="SWD26" s="284"/>
      <c r="SWE26" s="284"/>
      <c r="SWF26" s="284"/>
      <c r="SWG26" s="284"/>
      <c r="SWH26" s="284"/>
      <c r="SWI26" s="284"/>
      <c r="SWJ26" s="284"/>
      <c r="SWK26" s="284"/>
      <c r="SWL26" s="284"/>
      <c r="SWM26" s="284"/>
      <c r="SWN26" s="284"/>
      <c r="SWO26" s="284"/>
      <c r="SWP26" s="284"/>
      <c r="SWQ26" s="284"/>
      <c r="SWR26" s="284"/>
      <c r="SWS26" s="284"/>
      <c r="SWT26" s="284"/>
      <c r="SWU26" s="284"/>
      <c r="SWV26" s="284"/>
      <c r="SWW26" s="284"/>
      <c r="SWX26" s="284"/>
      <c r="SWY26" s="284"/>
      <c r="SWZ26" s="284"/>
      <c r="SXA26" s="284"/>
      <c r="SXB26" s="284"/>
      <c r="SXC26" s="284"/>
      <c r="SXD26" s="284"/>
      <c r="SXE26" s="284"/>
      <c r="SXF26" s="284"/>
      <c r="SXG26" s="284"/>
      <c r="SXH26" s="284"/>
      <c r="SXI26" s="284"/>
      <c r="SXJ26" s="284"/>
      <c r="SXK26" s="284"/>
      <c r="SXL26" s="284"/>
      <c r="SXM26" s="284"/>
      <c r="SXN26" s="284"/>
      <c r="SXO26" s="284"/>
      <c r="SXP26" s="284"/>
      <c r="SXQ26" s="284"/>
      <c r="SXR26" s="284"/>
      <c r="SXS26" s="284"/>
      <c r="SXT26" s="284"/>
      <c r="SXU26" s="284"/>
      <c r="SXV26" s="284"/>
      <c r="SXW26" s="284"/>
      <c r="SXX26" s="284"/>
      <c r="SXY26" s="284"/>
      <c r="SXZ26" s="284"/>
      <c r="SYA26" s="284"/>
      <c r="SYB26" s="284"/>
      <c r="SYC26" s="284"/>
      <c r="SYD26" s="284"/>
      <c r="SYE26" s="284"/>
      <c r="SYF26" s="284"/>
      <c r="SYG26" s="284"/>
      <c r="SYH26" s="284"/>
      <c r="SYI26" s="284"/>
      <c r="SYJ26" s="284"/>
      <c r="SYK26" s="284"/>
      <c r="SYL26" s="284"/>
      <c r="SYM26" s="284"/>
      <c r="SYN26" s="284"/>
      <c r="SYO26" s="284"/>
      <c r="SYP26" s="284"/>
      <c r="SYQ26" s="284"/>
      <c r="SYR26" s="284"/>
      <c r="SYS26" s="284"/>
      <c r="SYT26" s="284"/>
      <c r="SYU26" s="284"/>
      <c r="SYV26" s="284"/>
      <c r="SYW26" s="284"/>
      <c r="SYX26" s="284"/>
      <c r="SYY26" s="284"/>
      <c r="SYZ26" s="284"/>
      <c r="SZA26" s="284"/>
      <c r="SZB26" s="284"/>
      <c r="SZC26" s="284"/>
      <c r="SZD26" s="284"/>
      <c r="SZE26" s="284"/>
      <c r="SZF26" s="284"/>
      <c r="SZG26" s="284"/>
      <c r="SZH26" s="284"/>
      <c r="SZI26" s="284"/>
      <c r="SZJ26" s="284"/>
      <c r="SZK26" s="284"/>
      <c r="SZL26" s="284"/>
      <c r="SZM26" s="284"/>
      <c r="SZN26" s="284"/>
      <c r="SZO26" s="284"/>
      <c r="SZP26" s="284"/>
      <c r="SZQ26" s="284"/>
      <c r="SZR26" s="284"/>
      <c r="SZS26" s="284"/>
      <c r="SZT26" s="284"/>
      <c r="SZU26" s="284"/>
      <c r="SZV26" s="284"/>
      <c r="SZW26" s="284"/>
      <c r="SZX26" s="284"/>
      <c r="SZY26" s="284"/>
      <c r="SZZ26" s="284"/>
      <c r="TAA26" s="284"/>
      <c r="TAB26" s="284"/>
      <c r="TAC26" s="284"/>
      <c r="TAD26" s="284"/>
      <c r="TAE26" s="284"/>
      <c r="TAF26" s="284"/>
      <c r="TAG26" s="284"/>
      <c r="TAH26" s="284"/>
      <c r="TAI26" s="284"/>
      <c r="TAJ26" s="284"/>
      <c r="TAK26" s="284"/>
      <c r="TAL26" s="284"/>
      <c r="TAM26" s="284"/>
      <c r="TAN26" s="284"/>
      <c r="TAO26" s="284"/>
      <c r="TAP26" s="284"/>
      <c r="TAQ26" s="284"/>
      <c r="TAR26" s="284"/>
      <c r="TAS26" s="284"/>
      <c r="TAT26" s="284"/>
      <c r="TAU26" s="284"/>
      <c r="TAV26" s="284"/>
      <c r="TAW26" s="284"/>
      <c r="TAX26" s="284"/>
      <c r="TAY26" s="284"/>
      <c r="TAZ26" s="284"/>
      <c r="TBA26" s="284"/>
      <c r="TBB26" s="284"/>
      <c r="TBC26" s="284"/>
      <c r="TBD26" s="284"/>
      <c r="TBE26" s="284"/>
      <c r="TBF26" s="284"/>
      <c r="TBG26" s="284"/>
      <c r="TBH26" s="284"/>
      <c r="TBI26" s="284"/>
      <c r="TBJ26" s="284"/>
      <c r="TBK26" s="284"/>
      <c r="TBL26" s="284"/>
      <c r="TBM26" s="284"/>
      <c r="TBN26" s="284"/>
      <c r="TBO26" s="284"/>
      <c r="TBP26" s="284"/>
      <c r="TBQ26" s="284"/>
      <c r="TBR26" s="284"/>
      <c r="TBS26" s="284"/>
      <c r="TBT26" s="284"/>
      <c r="TBU26" s="284"/>
      <c r="TBV26" s="284"/>
      <c r="TBW26" s="284"/>
      <c r="TBX26" s="284"/>
      <c r="TBY26" s="284"/>
      <c r="TBZ26" s="284"/>
      <c r="TCA26" s="284"/>
      <c r="TCB26" s="284"/>
      <c r="TCC26" s="284"/>
      <c r="TCD26" s="284"/>
      <c r="TCE26" s="284"/>
      <c r="TCF26" s="284"/>
      <c r="TCG26" s="284"/>
      <c r="TCH26" s="284"/>
      <c r="TCI26" s="284"/>
      <c r="TCJ26" s="284"/>
      <c r="TCK26" s="284"/>
      <c r="TCL26" s="284"/>
      <c r="TCM26" s="284"/>
      <c r="TCN26" s="284"/>
      <c r="TCO26" s="284"/>
      <c r="TCP26" s="284"/>
      <c r="TCQ26" s="284"/>
      <c r="TCR26" s="284"/>
      <c r="TCS26" s="284"/>
      <c r="TCT26" s="284"/>
      <c r="TCU26" s="284"/>
      <c r="TCV26" s="284"/>
      <c r="TCW26" s="284"/>
      <c r="TCX26" s="284"/>
      <c r="TCY26" s="284"/>
      <c r="TCZ26" s="284"/>
      <c r="TDA26" s="284"/>
      <c r="TDB26" s="284"/>
      <c r="TDC26" s="284"/>
      <c r="TDD26" s="284"/>
      <c r="TDE26" s="284"/>
      <c r="TDF26" s="284"/>
      <c r="TDG26" s="284"/>
      <c r="TDH26" s="284"/>
      <c r="TDI26" s="284"/>
      <c r="TDJ26" s="284"/>
      <c r="TDK26" s="284"/>
      <c r="TDL26" s="284"/>
      <c r="TDM26" s="284"/>
      <c r="TDN26" s="284"/>
      <c r="TDO26" s="284"/>
      <c r="TDP26" s="284"/>
      <c r="TDQ26" s="284"/>
      <c r="TDR26" s="284"/>
      <c r="TDS26" s="284"/>
      <c r="TDT26" s="284"/>
      <c r="TDU26" s="284"/>
      <c r="TDV26" s="284"/>
      <c r="TDW26" s="284"/>
      <c r="TDX26" s="284"/>
      <c r="TDY26" s="284"/>
      <c r="TDZ26" s="284"/>
      <c r="TEA26" s="284"/>
      <c r="TEB26" s="284"/>
      <c r="TEC26" s="284"/>
      <c r="TED26" s="284"/>
      <c r="TEE26" s="284"/>
      <c r="TEF26" s="284"/>
      <c r="TEG26" s="284"/>
      <c r="TEH26" s="284"/>
      <c r="TEI26" s="284"/>
      <c r="TEJ26" s="284"/>
      <c r="TEK26" s="284"/>
      <c r="TEL26" s="284"/>
      <c r="TEM26" s="284"/>
      <c r="TEN26" s="284"/>
      <c r="TEO26" s="284"/>
      <c r="TEP26" s="284"/>
      <c r="TEQ26" s="284"/>
      <c r="TER26" s="284"/>
      <c r="TES26" s="284"/>
      <c r="TET26" s="284"/>
      <c r="TEU26" s="284"/>
      <c r="TEV26" s="284"/>
      <c r="TEW26" s="284"/>
      <c r="TEX26" s="284"/>
      <c r="TEY26" s="284"/>
      <c r="TEZ26" s="284"/>
      <c r="TFA26" s="284"/>
      <c r="TFB26" s="284"/>
      <c r="TFC26" s="284"/>
      <c r="TFD26" s="284"/>
      <c r="TFE26" s="284"/>
      <c r="TFF26" s="284"/>
      <c r="TFG26" s="284"/>
      <c r="TFH26" s="284"/>
      <c r="TFI26" s="284"/>
      <c r="TFJ26" s="284"/>
      <c r="TFK26" s="284"/>
      <c r="TFL26" s="284"/>
      <c r="TFM26" s="284"/>
      <c r="TFN26" s="284"/>
      <c r="TFO26" s="284"/>
      <c r="TFP26" s="284"/>
      <c r="TFQ26" s="284"/>
      <c r="TFR26" s="284"/>
      <c r="TFS26" s="284"/>
      <c r="TFT26" s="284"/>
      <c r="TFU26" s="284"/>
      <c r="TFV26" s="284"/>
      <c r="TFW26" s="284"/>
      <c r="TFX26" s="284"/>
      <c r="TFY26" s="284"/>
      <c r="TFZ26" s="284"/>
      <c r="TGA26" s="284"/>
      <c r="TGB26" s="284"/>
      <c r="TGC26" s="284"/>
      <c r="TGD26" s="284"/>
      <c r="TGE26" s="284"/>
      <c r="TGF26" s="284"/>
      <c r="TGG26" s="284"/>
      <c r="TGH26" s="284"/>
      <c r="TGI26" s="284"/>
      <c r="TGJ26" s="284"/>
      <c r="TGK26" s="284"/>
      <c r="TGL26" s="284"/>
      <c r="TGM26" s="284"/>
      <c r="TGN26" s="284"/>
      <c r="TGO26" s="284"/>
      <c r="TGP26" s="284"/>
      <c r="TGQ26" s="284"/>
      <c r="TGR26" s="284"/>
      <c r="TGS26" s="284"/>
      <c r="TGT26" s="284"/>
      <c r="TGU26" s="284"/>
      <c r="TGV26" s="284"/>
      <c r="TGW26" s="284"/>
      <c r="TGX26" s="284"/>
      <c r="TGY26" s="284"/>
      <c r="TGZ26" s="284"/>
      <c r="THA26" s="284"/>
      <c r="THB26" s="284"/>
      <c r="THC26" s="284"/>
      <c r="THD26" s="284"/>
      <c r="THE26" s="284"/>
      <c r="THF26" s="284"/>
      <c r="THG26" s="284"/>
      <c r="THH26" s="284"/>
      <c r="THI26" s="284"/>
      <c r="THJ26" s="284"/>
      <c r="THK26" s="284"/>
      <c r="THL26" s="284"/>
      <c r="THM26" s="284"/>
      <c r="THN26" s="284"/>
      <c r="THO26" s="284"/>
      <c r="THP26" s="284"/>
      <c r="THQ26" s="284"/>
      <c r="THR26" s="284"/>
      <c r="THS26" s="284"/>
      <c r="THT26" s="284"/>
      <c r="THU26" s="284"/>
      <c r="THV26" s="284"/>
      <c r="THW26" s="284"/>
      <c r="THX26" s="284"/>
      <c r="THY26" s="284"/>
      <c r="THZ26" s="284"/>
      <c r="TIA26" s="284"/>
      <c r="TIB26" s="284"/>
      <c r="TIC26" s="284"/>
      <c r="TID26" s="284"/>
      <c r="TIE26" s="284"/>
      <c r="TIF26" s="284"/>
      <c r="TIG26" s="284"/>
      <c r="TIH26" s="284"/>
      <c r="TII26" s="284"/>
      <c r="TIJ26" s="284"/>
      <c r="TIK26" s="284"/>
      <c r="TIL26" s="284"/>
      <c r="TIM26" s="284"/>
      <c r="TIN26" s="284"/>
      <c r="TIO26" s="284"/>
      <c r="TIP26" s="284"/>
      <c r="TIQ26" s="284"/>
      <c r="TIR26" s="284"/>
      <c r="TIS26" s="284"/>
      <c r="TIT26" s="284"/>
      <c r="TIU26" s="284"/>
      <c r="TIV26" s="284"/>
      <c r="TIW26" s="284"/>
      <c r="TIX26" s="284"/>
      <c r="TIY26" s="284"/>
      <c r="TIZ26" s="284"/>
      <c r="TJA26" s="284"/>
      <c r="TJB26" s="284"/>
      <c r="TJC26" s="284"/>
      <c r="TJD26" s="284"/>
      <c r="TJE26" s="284"/>
      <c r="TJF26" s="284"/>
      <c r="TJG26" s="284"/>
      <c r="TJH26" s="284"/>
      <c r="TJI26" s="284"/>
      <c r="TJJ26" s="284"/>
      <c r="TJK26" s="284"/>
      <c r="TJL26" s="284"/>
      <c r="TJM26" s="284"/>
      <c r="TJN26" s="284"/>
      <c r="TJO26" s="284"/>
      <c r="TJP26" s="284"/>
      <c r="TJQ26" s="284"/>
      <c r="TJR26" s="284"/>
      <c r="TJS26" s="284"/>
      <c r="TJT26" s="284"/>
      <c r="TJU26" s="284"/>
      <c r="TJV26" s="284"/>
      <c r="TJW26" s="284"/>
      <c r="TJX26" s="284"/>
      <c r="TJY26" s="284"/>
      <c r="TJZ26" s="284"/>
      <c r="TKA26" s="284"/>
      <c r="TKB26" s="284"/>
      <c r="TKC26" s="284"/>
      <c r="TKD26" s="284"/>
      <c r="TKE26" s="284"/>
      <c r="TKF26" s="284"/>
      <c r="TKG26" s="284"/>
      <c r="TKH26" s="284"/>
      <c r="TKI26" s="284"/>
      <c r="TKJ26" s="284"/>
      <c r="TKK26" s="284"/>
      <c r="TKL26" s="284"/>
      <c r="TKM26" s="284"/>
      <c r="TKN26" s="284"/>
      <c r="TKO26" s="284"/>
      <c r="TKP26" s="284"/>
      <c r="TKQ26" s="284"/>
      <c r="TKR26" s="284"/>
      <c r="TKS26" s="284"/>
      <c r="TKT26" s="284"/>
      <c r="TKU26" s="284"/>
      <c r="TKV26" s="284"/>
      <c r="TKW26" s="284"/>
      <c r="TKX26" s="284"/>
      <c r="TKY26" s="284"/>
      <c r="TKZ26" s="284"/>
      <c r="TLA26" s="284"/>
      <c r="TLB26" s="284"/>
      <c r="TLC26" s="284"/>
      <c r="TLD26" s="284"/>
      <c r="TLE26" s="284"/>
      <c r="TLF26" s="284"/>
      <c r="TLG26" s="284"/>
      <c r="TLH26" s="284"/>
      <c r="TLI26" s="284"/>
      <c r="TLJ26" s="284"/>
      <c r="TLK26" s="284"/>
      <c r="TLL26" s="284"/>
      <c r="TLM26" s="284"/>
      <c r="TLN26" s="284"/>
      <c r="TLO26" s="284"/>
      <c r="TLP26" s="284"/>
      <c r="TLQ26" s="284"/>
      <c r="TLR26" s="284"/>
      <c r="TLS26" s="284"/>
      <c r="TLT26" s="284"/>
      <c r="TLU26" s="284"/>
      <c r="TLV26" s="284"/>
      <c r="TLW26" s="284"/>
      <c r="TLX26" s="284"/>
      <c r="TLY26" s="284"/>
      <c r="TLZ26" s="284"/>
      <c r="TMA26" s="284"/>
      <c r="TMB26" s="284"/>
      <c r="TMC26" s="284"/>
      <c r="TMD26" s="284"/>
      <c r="TME26" s="284"/>
      <c r="TMF26" s="284"/>
      <c r="TMG26" s="284"/>
      <c r="TMH26" s="284"/>
      <c r="TMI26" s="284"/>
      <c r="TMJ26" s="284"/>
      <c r="TMK26" s="284"/>
      <c r="TML26" s="284"/>
      <c r="TMM26" s="284"/>
      <c r="TMN26" s="284"/>
      <c r="TMO26" s="284"/>
      <c r="TMP26" s="284"/>
      <c r="TMQ26" s="284"/>
      <c r="TMR26" s="284"/>
      <c r="TMS26" s="284"/>
      <c r="TMT26" s="284"/>
      <c r="TMU26" s="284"/>
      <c r="TMV26" s="284"/>
      <c r="TMW26" s="284"/>
      <c r="TMX26" s="284"/>
      <c r="TMY26" s="284"/>
      <c r="TMZ26" s="284"/>
      <c r="TNA26" s="284"/>
      <c r="TNB26" s="284"/>
      <c r="TNC26" s="284"/>
      <c r="TND26" s="284"/>
      <c r="TNE26" s="284"/>
      <c r="TNF26" s="284"/>
      <c r="TNG26" s="284"/>
      <c r="TNH26" s="284"/>
      <c r="TNI26" s="284"/>
      <c r="TNJ26" s="284"/>
      <c r="TNK26" s="284"/>
      <c r="TNL26" s="284"/>
      <c r="TNM26" s="284"/>
      <c r="TNN26" s="284"/>
      <c r="TNO26" s="284"/>
      <c r="TNP26" s="284"/>
      <c r="TNQ26" s="284"/>
      <c r="TNR26" s="284"/>
      <c r="TNS26" s="284"/>
      <c r="TNT26" s="284"/>
      <c r="TNU26" s="284"/>
      <c r="TNV26" s="284"/>
      <c r="TNW26" s="284"/>
      <c r="TNX26" s="284"/>
      <c r="TNY26" s="284"/>
      <c r="TNZ26" s="284"/>
      <c r="TOA26" s="284"/>
      <c r="TOB26" s="284"/>
      <c r="TOC26" s="284"/>
      <c r="TOD26" s="284"/>
      <c r="TOE26" s="284"/>
      <c r="TOF26" s="284"/>
      <c r="TOG26" s="284"/>
      <c r="TOH26" s="284"/>
      <c r="TOI26" s="284"/>
      <c r="TOJ26" s="284"/>
      <c r="TOK26" s="284"/>
      <c r="TOL26" s="284"/>
      <c r="TOM26" s="284"/>
      <c r="TON26" s="284"/>
      <c r="TOO26" s="284"/>
      <c r="TOP26" s="284"/>
      <c r="TOQ26" s="284"/>
      <c r="TOR26" s="284"/>
      <c r="TOS26" s="284"/>
      <c r="TOT26" s="284"/>
      <c r="TOU26" s="284"/>
      <c r="TOV26" s="284"/>
      <c r="TOW26" s="284"/>
      <c r="TOX26" s="284"/>
      <c r="TOY26" s="284"/>
      <c r="TOZ26" s="284"/>
      <c r="TPA26" s="284"/>
      <c r="TPB26" s="284"/>
      <c r="TPC26" s="284"/>
      <c r="TPD26" s="284"/>
      <c r="TPE26" s="284"/>
      <c r="TPF26" s="284"/>
      <c r="TPG26" s="284"/>
      <c r="TPH26" s="284"/>
      <c r="TPI26" s="284"/>
      <c r="TPJ26" s="284"/>
      <c r="TPK26" s="284"/>
      <c r="TPL26" s="284"/>
      <c r="TPM26" s="284"/>
      <c r="TPN26" s="284"/>
      <c r="TPO26" s="284"/>
      <c r="TPP26" s="284"/>
      <c r="TPQ26" s="284"/>
      <c r="TPR26" s="284"/>
      <c r="TPS26" s="284"/>
      <c r="TPT26" s="284"/>
      <c r="TPU26" s="284"/>
      <c r="TPV26" s="284"/>
      <c r="TPW26" s="284"/>
      <c r="TPX26" s="284"/>
      <c r="TPY26" s="284"/>
      <c r="TPZ26" s="284"/>
      <c r="TQA26" s="284"/>
      <c r="TQB26" s="284"/>
      <c r="TQC26" s="284"/>
      <c r="TQD26" s="284"/>
      <c r="TQE26" s="284"/>
      <c r="TQF26" s="284"/>
      <c r="TQG26" s="284"/>
      <c r="TQH26" s="284"/>
      <c r="TQI26" s="284"/>
      <c r="TQJ26" s="284"/>
      <c r="TQK26" s="284"/>
      <c r="TQL26" s="284"/>
      <c r="TQM26" s="284"/>
      <c r="TQN26" s="284"/>
      <c r="TQO26" s="284"/>
      <c r="TQP26" s="284"/>
      <c r="TQQ26" s="284"/>
      <c r="TQR26" s="284"/>
      <c r="TQS26" s="284"/>
      <c r="TQT26" s="284"/>
      <c r="TQU26" s="284"/>
      <c r="TQV26" s="284"/>
      <c r="TQW26" s="284"/>
      <c r="TQX26" s="284"/>
      <c r="TQY26" s="284"/>
      <c r="TQZ26" s="284"/>
      <c r="TRA26" s="284"/>
      <c r="TRB26" s="284"/>
      <c r="TRC26" s="284"/>
      <c r="TRD26" s="284"/>
      <c r="TRE26" s="284"/>
      <c r="TRF26" s="284"/>
      <c r="TRG26" s="284"/>
      <c r="TRH26" s="284"/>
      <c r="TRI26" s="284"/>
      <c r="TRJ26" s="284"/>
      <c r="TRK26" s="284"/>
      <c r="TRL26" s="284"/>
      <c r="TRM26" s="284"/>
      <c r="TRN26" s="284"/>
      <c r="TRO26" s="284"/>
      <c r="TRP26" s="284"/>
      <c r="TRQ26" s="284"/>
      <c r="TRR26" s="284"/>
      <c r="TRS26" s="284"/>
      <c r="TRT26" s="284"/>
      <c r="TRU26" s="284"/>
      <c r="TRV26" s="284"/>
      <c r="TRW26" s="284"/>
      <c r="TRX26" s="284"/>
      <c r="TRY26" s="284"/>
      <c r="TRZ26" s="284"/>
      <c r="TSA26" s="284"/>
      <c r="TSB26" s="284"/>
      <c r="TSC26" s="284"/>
      <c r="TSD26" s="284"/>
      <c r="TSE26" s="284"/>
      <c r="TSF26" s="284"/>
      <c r="TSG26" s="284"/>
      <c r="TSH26" s="284"/>
      <c r="TSI26" s="284"/>
      <c r="TSJ26" s="284"/>
      <c r="TSK26" s="284"/>
      <c r="TSL26" s="284"/>
      <c r="TSM26" s="284"/>
      <c r="TSN26" s="284"/>
      <c r="TSO26" s="284"/>
      <c r="TSP26" s="284"/>
      <c r="TSQ26" s="284"/>
      <c r="TSR26" s="284"/>
      <c r="TSS26" s="284"/>
      <c r="TST26" s="284"/>
      <c r="TSU26" s="284"/>
      <c r="TSV26" s="284"/>
      <c r="TSW26" s="284"/>
      <c r="TSX26" s="284"/>
      <c r="TSY26" s="284"/>
      <c r="TSZ26" s="284"/>
      <c r="TTA26" s="284"/>
      <c r="TTB26" s="284"/>
      <c r="TTC26" s="284"/>
      <c r="TTD26" s="284"/>
      <c r="TTE26" s="284"/>
      <c r="TTF26" s="284"/>
      <c r="TTG26" s="284"/>
      <c r="TTH26" s="284"/>
      <c r="TTI26" s="284"/>
      <c r="TTJ26" s="284"/>
      <c r="TTK26" s="284"/>
      <c r="TTL26" s="284"/>
      <c r="TTM26" s="284"/>
      <c r="TTN26" s="284"/>
      <c r="TTO26" s="284"/>
      <c r="TTP26" s="284"/>
      <c r="TTQ26" s="284"/>
      <c r="TTR26" s="284"/>
      <c r="TTS26" s="284"/>
      <c r="TTT26" s="284"/>
      <c r="TTU26" s="284"/>
      <c r="TTV26" s="284"/>
      <c r="TTW26" s="284"/>
      <c r="TTX26" s="284"/>
      <c r="TTY26" s="284"/>
      <c r="TTZ26" s="284"/>
      <c r="TUA26" s="284"/>
      <c r="TUB26" s="284"/>
      <c r="TUC26" s="284"/>
      <c r="TUD26" s="284"/>
      <c r="TUE26" s="284"/>
      <c r="TUF26" s="284"/>
      <c r="TUG26" s="284"/>
      <c r="TUH26" s="284"/>
      <c r="TUI26" s="284"/>
      <c r="TUJ26" s="284"/>
      <c r="TUK26" s="284"/>
      <c r="TUL26" s="284"/>
      <c r="TUM26" s="284"/>
      <c r="TUN26" s="284"/>
      <c r="TUO26" s="284"/>
      <c r="TUP26" s="284"/>
      <c r="TUQ26" s="284"/>
      <c r="TUR26" s="284"/>
      <c r="TUS26" s="284"/>
      <c r="TUT26" s="284"/>
      <c r="TUU26" s="284"/>
      <c r="TUV26" s="284"/>
      <c r="TUW26" s="284"/>
      <c r="TUX26" s="284"/>
      <c r="TUY26" s="284"/>
      <c r="TUZ26" s="284"/>
      <c r="TVA26" s="284"/>
      <c r="TVB26" s="284"/>
      <c r="TVC26" s="284"/>
      <c r="TVD26" s="284"/>
      <c r="TVE26" s="284"/>
      <c r="TVF26" s="284"/>
      <c r="TVG26" s="284"/>
      <c r="TVH26" s="284"/>
      <c r="TVI26" s="284"/>
      <c r="TVJ26" s="284"/>
      <c r="TVK26" s="284"/>
      <c r="TVL26" s="284"/>
      <c r="TVM26" s="284"/>
      <c r="TVN26" s="284"/>
      <c r="TVO26" s="284"/>
      <c r="TVP26" s="284"/>
      <c r="TVQ26" s="284"/>
      <c r="TVR26" s="284"/>
      <c r="TVS26" s="284"/>
      <c r="TVT26" s="284"/>
      <c r="TVU26" s="284"/>
      <c r="TVV26" s="284"/>
      <c r="TVW26" s="284"/>
      <c r="TVX26" s="284"/>
      <c r="TVY26" s="284"/>
      <c r="TVZ26" s="284"/>
      <c r="TWA26" s="284"/>
      <c r="TWB26" s="284"/>
      <c r="TWC26" s="284"/>
      <c r="TWD26" s="284"/>
      <c r="TWE26" s="284"/>
      <c r="TWF26" s="284"/>
      <c r="TWG26" s="284"/>
      <c r="TWH26" s="284"/>
      <c r="TWI26" s="284"/>
      <c r="TWJ26" s="284"/>
      <c r="TWK26" s="284"/>
      <c r="TWL26" s="284"/>
      <c r="TWM26" s="284"/>
      <c r="TWN26" s="284"/>
      <c r="TWO26" s="284"/>
      <c r="TWP26" s="284"/>
      <c r="TWQ26" s="284"/>
      <c r="TWR26" s="284"/>
      <c r="TWS26" s="284"/>
      <c r="TWT26" s="284"/>
      <c r="TWU26" s="284"/>
      <c r="TWV26" s="284"/>
      <c r="TWW26" s="284"/>
      <c r="TWX26" s="284"/>
      <c r="TWY26" s="284"/>
      <c r="TWZ26" s="284"/>
      <c r="TXA26" s="284"/>
      <c r="TXB26" s="284"/>
      <c r="TXC26" s="284"/>
      <c r="TXD26" s="284"/>
      <c r="TXE26" s="284"/>
      <c r="TXF26" s="284"/>
      <c r="TXG26" s="284"/>
      <c r="TXH26" s="284"/>
      <c r="TXI26" s="284"/>
      <c r="TXJ26" s="284"/>
      <c r="TXK26" s="284"/>
      <c r="TXL26" s="284"/>
      <c r="TXM26" s="284"/>
      <c r="TXN26" s="284"/>
      <c r="TXO26" s="284"/>
      <c r="TXP26" s="284"/>
      <c r="TXQ26" s="284"/>
      <c r="TXR26" s="284"/>
      <c r="TXS26" s="284"/>
      <c r="TXT26" s="284"/>
      <c r="TXU26" s="284"/>
      <c r="TXV26" s="284"/>
      <c r="TXW26" s="284"/>
      <c r="TXX26" s="284"/>
      <c r="TXY26" s="284"/>
      <c r="TXZ26" s="284"/>
      <c r="TYA26" s="284"/>
      <c r="TYB26" s="284"/>
      <c r="TYC26" s="284"/>
      <c r="TYD26" s="284"/>
      <c r="TYE26" s="284"/>
      <c r="TYF26" s="284"/>
      <c r="TYG26" s="284"/>
      <c r="TYH26" s="284"/>
      <c r="TYI26" s="284"/>
      <c r="TYJ26" s="284"/>
      <c r="TYK26" s="284"/>
      <c r="TYL26" s="284"/>
      <c r="TYM26" s="284"/>
      <c r="TYN26" s="284"/>
      <c r="TYO26" s="284"/>
      <c r="TYP26" s="284"/>
      <c r="TYQ26" s="284"/>
      <c r="TYR26" s="284"/>
      <c r="TYS26" s="284"/>
      <c r="TYT26" s="284"/>
      <c r="TYU26" s="284"/>
      <c r="TYV26" s="284"/>
      <c r="TYW26" s="284"/>
      <c r="TYX26" s="284"/>
      <c r="TYY26" s="284"/>
      <c r="TYZ26" s="284"/>
      <c r="TZA26" s="284"/>
      <c r="TZB26" s="284"/>
      <c r="TZC26" s="284"/>
      <c r="TZD26" s="284"/>
      <c r="TZE26" s="284"/>
      <c r="TZF26" s="284"/>
      <c r="TZG26" s="284"/>
      <c r="TZH26" s="284"/>
      <c r="TZI26" s="284"/>
      <c r="TZJ26" s="284"/>
      <c r="TZK26" s="284"/>
      <c r="TZL26" s="284"/>
      <c r="TZM26" s="284"/>
      <c r="TZN26" s="284"/>
      <c r="TZO26" s="284"/>
      <c r="TZP26" s="284"/>
      <c r="TZQ26" s="284"/>
      <c r="TZR26" s="284"/>
      <c r="TZS26" s="284"/>
      <c r="TZT26" s="284"/>
      <c r="TZU26" s="284"/>
      <c r="TZV26" s="284"/>
      <c r="TZW26" s="284"/>
      <c r="TZX26" s="284"/>
      <c r="TZY26" s="284"/>
      <c r="TZZ26" s="284"/>
      <c r="UAA26" s="284"/>
      <c r="UAB26" s="284"/>
      <c r="UAC26" s="284"/>
      <c r="UAD26" s="284"/>
      <c r="UAE26" s="284"/>
      <c r="UAF26" s="284"/>
      <c r="UAG26" s="284"/>
      <c r="UAH26" s="284"/>
      <c r="UAI26" s="284"/>
      <c r="UAJ26" s="284"/>
      <c r="UAK26" s="284"/>
      <c r="UAL26" s="284"/>
      <c r="UAM26" s="284"/>
      <c r="UAN26" s="284"/>
      <c r="UAO26" s="284"/>
      <c r="UAP26" s="284"/>
      <c r="UAQ26" s="284"/>
      <c r="UAR26" s="284"/>
      <c r="UAS26" s="284"/>
      <c r="UAT26" s="284"/>
      <c r="UAU26" s="284"/>
      <c r="UAV26" s="284"/>
      <c r="UAW26" s="284"/>
      <c r="UAX26" s="284"/>
      <c r="UAY26" s="284"/>
      <c r="UAZ26" s="284"/>
      <c r="UBA26" s="284"/>
      <c r="UBB26" s="284"/>
      <c r="UBC26" s="284"/>
      <c r="UBD26" s="284"/>
      <c r="UBE26" s="284"/>
      <c r="UBF26" s="284"/>
      <c r="UBG26" s="284"/>
      <c r="UBH26" s="284"/>
      <c r="UBI26" s="284"/>
      <c r="UBJ26" s="284"/>
      <c r="UBK26" s="284"/>
      <c r="UBL26" s="284"/>
      <c r="UBM26" s="284"/>
      <c r="UBN26" s="284"/>
      <c r="UBO26" s="284"/>
      <c r="UBP26" s="284"/>
      <c r="UBQ26" s="284"/>
      <c r="UBR26" s="284"/>
      <c r="UBS26" s="284"/>
      <c r="UBT26" s="284"/>
      <c r="UBU26" s="284"/>
      <c r="UBV26" s="284"/>
      <c r="UBW26" s="284"/>
      <c r="UBX26" s="284"/>
      <c r="UBY26" s="284"/>
      <c r="UBZ26" s="284"/>
      <c r="UCA26" s="284"/>
      <c r="UCB26" s="284"/>
      <c r="UCC26" s="284"/>
      <c r="UCD26" s="284"/>
      <c r="UCE26" s="284"/>
      <c r="UCF26" s="284"/>
      <c r="UCG26" s="284"/>
      <c r="UCH26" s="284"/>
      <c r="UCI26" s="284"/>
      <c r="UCJ26" s="284"/>
      <c r="UCK26" s="284"/>
      <c r="UCL26" s="284"/>
      <c r="UCM26" s="284"/>
      <c r="UCN26" s="284"/>
      <c r="UCO26" s="284"/>
      <c r="UCP26" s="284"/>
      <c r="UCQ26" s="284"/>
      <c r="UCR26" s="284"/>
      <c r="UCS26" s="284"/>
      <c r="UCT26" s="284"/>
      <c r="UCU26" s="284"/>
      <c r="UCV26" s="284"/>
      <c r="UCW26" s="284"/>
      <c r="UCX26" s="284"/>
      <c r="UCY26" s="284"/>
      <c r="UCZ26" s="284"/>
      <c r="UDA26" s="284"/>
      <c r="UDB26" s="284"/>
      <c r="UDC26" s="284"/>
      <c r="UDD26" s="284"/>
      <c r="UDE26" s="284"/>
      <c r="UDF26" s="284"/>
      <c r="UDG26" s="284"/>
      <c r="UDH26" s="284"/>
      <c r="UDI26" s="284"/>
      <c r="UDJ26" s="284"/>
      <c r="UDK26" s="284"/>
      <c r="UDL26" s="284"/>
      <c r="UDM26" s="284"/>
      <c r="UDN26" s="284"/>
      <c r="UDO26" s="284"/>
      <c r="UDP26" s="284"/>
      <c r="UDQ26" s="284"/>
      <c r="UDR26" s="284"/>
      <c r="UDS26" s="284"/>
      <c r="UDT26" s="284"/>
      <c r="UDU26" s="284"/>
      <c r="UDV26" s="284"/>
      <c r="UDW26" s="284"/>
      <c r="UDX26" s="284"/>
      <c r="UDY26" s="284"/>
      <c r="UDZ26" s="284"/>
      <c r="UEA26" s="284"/>
      <c r="UEB26" s="284"/>
      <c r="UEC26" s="284"/>
      <c r="UED26" s="284"/>
      <c r="UEE26" s="284"/>
      <c r="UEF26" s="284"/>
      <c r="UEG26" s="284"/>
      <c r="UEH26" s="284"/>
      <c r="UEI26" s="284"/>
      <c r="UEJ26" s="284"/>
      <c r="UEK26" s="284"/>
      <c r="UEL26" s="284"/>
      <c r="UEM26" s="284"/>
      <c r="UEN26" s="284"/>
      <c r="UEO26" s="284"/>
      <c r="UEP26" s="284"/>
      <c r="UEQ26" s="284"/>
      <c r="UER26" s="284"/>
      <c r="UES26" s="284"/>
      <c r="UET26" s="284"/>
      <c r="UEU26" s="284"/>
      <c r="UEV26" s="284"/>
      <c r="UEW26" s="284"/>
      <c r="UEX26" s="284"/>
      <c r="UEY26" s="284"/>
      <c r="UEZ26" s="284"/>
      <c r="UFA26" s="284"/>
      <c r="UFB26" s="284"/>
      <c r="UFC26" s="284"/>
      <c r="UFD26" s="284"/>
      <c r="UFE26" s="284"/>
      <c r="UFF26" s="284"/>
      <c r="UFG26" s="284"/>
      <c r="UFH26" s="284"/>
      <c r="UFI26" s="284"/>
      <c r="UFJ26" s="284"/>
      <c r="UFK26" s="284"/>
      <c r="UFL26" s="284"/>
      <c r="UFM26" s="284"/>
      <c r="UFN26" s="284"/>
      <c r="UFO26" s="284"/>
      <c r="UFP26" s="284"/>
      <c r="UFQ26" s="284"/>
      <c r="UFR26" s="284"/>
      <c r="UFS26" s="284"/>
      <c r="UFT26" s="284"/>
      <c r="UFU26" s="284"/>
      <c r="UFV26" s="284"/>
      <c r="UFW26" s="284"/>
      <c r="UFX26" s="284"/>
      <c r="UFY26" s="284"/>
      <c r="UFZ26" s="284"/>
      <c r="UGA26" s="284"/>
      <c r="UGB26" s="284"/>
      <c r="UGC26" s="284"/>
      <c r="UGD26" s="284"/>
      <c r="UGE26" s="284"/>
      <c r="UGF26" s="284"/>
      <c r="UGG26" s="284"/>
      <c r="UGH26" s="284"/>
      <c r="UGI26" s="284"/>
      <c r="UGJ26" s="284"/>
      <c r="UGK26" s="284"/>
      <c r="UGL26" s="284"/>
      <c r="UGM26" s="284"/>
      <c r="UGN26" s="284"/>
      <c r="UGO26" s="284"/>
      <c r="UGP26" s="284"/>
      <c r="UGQ26" s="284"/>
      <c r="UGR26" s="284"/>
      <c r="UGS26" s="284"/>
      <c r="UGT26" s="284"/>
      <c r="UGU26" s="284"/>
      <c r="UGV26" s="284"/>
      <c r="UGW26" s="284"/>
      <c r="UGX26" s="284"/>
      <c r="UGY26" s="284"/>
      <c r="UGZ26" s="284"/>
      <c r="UHA26" s="284"/>
      <c r="UHB26" s="284"/>
      <c r="UHC26" s="284"/>
      <c r="UHD26" s="284"/>
      <c r="UHE26" s="284"/>
      <c r="UHF26" s="284"/>
      <c r="UHG26" s="284"/>
      <c r="UHH26" s="284"/>
      <c r="UHI26" s="284"/>
      <c r="UHJ26" s="284"/>
      <c r="UHK26" s="284"/>
      <c r="UHL26" s="284"/>
      <c r="UHM26" s="284"/>
      <c r="UHN26" s="284"/>
      <c r="UHO26" s="284"/>
      <c r="UHP26" s="284"/>
      <c r="UHQ26" s="284"/>
      <c r="UHR26" s="284"/>
      <c r="UHS26" s="284"/>
      <c r="UHT26" s="284"/>
      <c r="UHU26" s="284"/>
      <c r="UHV26" s="284"/>
      <c r="UHW26" s="284"/>
      <c r="UHX26" s="284"/>
      <c r="UHY26" s="284"/>
      <c r="UHZ26" s="284"/>
      <c r="UIA26" s="284"/>
      <c r="UIB26" s="284"/>
      <c r="UIC26" s="284"/>
      <c r="UID26" s="284"/>
      <c r="UIE26" s="284"/>
      <c r="UIF26" s="284"/>
      <c r="UIG26" s="284"/>
      <c r="UIH26" s="284"/>
      <c r="UII26" s="284"/>
      <c r="UIJ26" s="284"/>
      <c r="UIK26" s="284"/>
      <c r="UIL26" s="284"/>
      <c r="UIM26" s="284"/>
      <c r="UIN26" s="284"/>
      <c r="UIO26" s="284"/>
      <c r="UIP26" s="284"/>
      <c r="UIQ26" s="284"/>
      <c r="UIR26" s="284"/>
      <c r="UIS26" s="284"/>
      <c r="UIT26" s="284"/>
      <c r="UIU26" s="284"/>
      <c r="UIV26" s="284"/>
      <c r="UIW26" s="284"/>
      <c r="UIX26" s="284"/>
      <c r="UIY26" s="284"/>
      <c r="UIZ26" s="284"/>
      <c r="UJA26" s="284"/>
      <c r="UJB26" s="284"/>
      <c r="UJC26" s="284"/>
      <c r="UJD26" s="284"/>
      <c r="UJE26" s="284"/>
      <c r="UJF26" s="284"/>
      <c r="UJG26" s="284"/>
      <c r="UJH26" s="284"/>
      <c r="UJI26" s="284"/>
      <c r="UJJ26" s="284"/>
      <c r="UJK26" s="284"/>
      <c r="UJL26" s="284"/>
      <c r="UJM26" s="284"/>
      <c r="UJN26" s="284"/>
      <c r="UJO26" s="284"/>
      <c r="UJP26" s="284"/>
      <c r="UJQ26" s="284"/>
      <c r="UJR26" s="284"/>
      <c r="UJS26" s="284"/>
      <c r="UJT26" s="284"/>
      <c r="UJU26" s="284"/>
      <c r="UJV26" s="284"/>
      <c r="UJW26" s="284"/>
      <c r="UJX26" s="284"/>
      <c r="UJY26" s="284"/>
      <c r="UJZ26" s="284"/>
      <c r="UKA26" s="284"/>
      <c r="UKB26" s="284"/>
      <c r="UKC26" s="284"/>
      <c r="UKD26" s="284"/>
      <c r="UKE26" s="284"/>
      <c r="UKF26" s="284"/>
      <c r="UKG26" s="284"/>
      <c r="UKH26" s="284"/>
      <c r="UKI26" s="284"/>
      <c r="UKJ26" s="284"/>
      <c r="UKK26" s="284"/>
      <c r="UKL26" s="284"/>
      <c r="UKM26" s="284"/>
      <c r="UKN26" s="284"/>
      <c r="UKO26" s="284"/>
      <c r="UKP26" s="284"/>
      <c r="UKQ26" s="284"/>
      <c r="UKR26" s="284"/>
      <c r="UKS26" s="284"/>
      <c r="UKT26" s="284"/>
      <c r="UKU26" s="284"/>
      <c r="UKV26" s="284"/>
      <c r="UKW26" s="284"/>
      <c r="UKX26" s="284"/>
      <c r="UKY26" s="284"/>
      <c r="UKZ26" s="284"/>
      <c r="ULA26" s="284"/>
      <c r="ULB26" s="284"/>
      <c r="ULC26" s="284"/>
      <c r="ULD26" s="284"/>
      <c r="ULE26" s="284"/>
      <c r="ULF26" s="284"/>
      <c r="ULG26" s="284"/>
      <c r="ULH26" s="284"/>
      <c r="ULI26" s="284"/>
      <c r="ULJ26" s="284"/>
      <c r="ULK26" s="284"/>
      <c r="ULL26" s="284"/>
      <c r="ULM26" s="284"/>
      <c r="ULN26" s="284"/>
      <c r="ULO26" s="284"/>
      <c r="ULP26" s="284"/>
      <c r="ULQ26" s="284"/>
      <c r="ULR26" s="284"/>
      <c r="ULS26" s="284"/>
      <c r="ULT26" s="284"/>
      <c r="ULU26" s="284"/>
      <c r="ULV26" s="284"/>
      <c r="ULW26" s="284"/>
      <c r="ULX26" s="284"/>
      <c r="ULY26" s="284"/>
      <c r="ULZ26" s="284"/>
      <c r="UMA26" s="284"/>
      <c r="UMB26" s="284"/>
      <c r="UMC26" s="284"/>
      <c r="UMD26" s="284"/>
      <c r="UME26" s="284"/>
      <c r="UMF26" s="284"/>
      <c r="UMG26" s="284"/>
      <c r="UMH26" s="284"/>
      <c r="UMI26" s="284"/>
      <c r="UMJ26" s="284"/>
      <c r="UMK26" s="284"/>
      <c r="UML26" s="284"/>
      <c r="UMM26" s="284"/>
      <c r="UMN26" s="284"/>
      <c r="UMO26" s="284"/>
      <c r="UMP26" s="284"/>
      <c r="UMQ26" s="284"/>
      <c r="UMR26" s="284"/>
      <c r="UMS26" s="284"/>
      <c r="UMT26" s="284"/>
      <c r="UMU26" s="284"/>
      <c r="UMV26" s="284"/>
      <c r="UMW26" s="284"/>
      <c r="UMX26" s="284"/>
      <c r="UMY26" s="284"/>
      <c r="UMZ26" s="284"/>
      <c r="UNA26" s="284"/>
      <c r="UNB26" s="284"/>
      <c r="UNC26" s="284"/>
      <c r="UND26" s="284"/>
      <c r="UNE26" s="284"/>
      <c r="UNF26" s="284"/>
      <c r="UNG26" s="284"/>
      <c r="UNH26" s="284"/>
      <c r="UNI26" s="284"/>
      <c r="UNJ26" s="284"/>
      <c r="UNK26" s="284"/>
      <c r="UNL26" s="284"/>
      <c r="UNM26" s="284"/>
      <c r="UNN26" s="284"/>
      <c r="UNO26" s="284"/>
      <c r="UNP26" s="284"/>
      <c r="UNQ26" s="284"/>
      <c r="UNR26" s="284"/>
      <c r="UNS26" s="284"/>
      <c r="UNT26" s="284"/>
      <c r="UNU26" s="284"/>
      <c r="UNV26" s="284"/>
      <c r="UNW26" s="284"/>
      <c r="UNX26" s="284"/>
      <c r="UNY26" s="284"/>
      <c r="UNZ26" s="284"/>
      <c r="UOA26" s="284"/>
      <c r="UOB26" s="284"/>
      <c r="UOC26" s="284"/>
      <c r="UOD26" s="284"/>
      <c r="UOE26" s="284"/>
      <c r="UOF26" s="284"/>
      <c r="UOG26" s="284"/>
      <c r="UOH26" s="284"/>
      <c r="UOI26" s="284"/>
      <c r="UOJ26" s="284"/>
      <c r="UOK26" s="284"/>
      <c r="UOL26" s="284"/>
      <c r="UOM26" s="284"/>
      <c r="UON26" s="284"/>
      <c r="UOO26" s="284"/>
      <c r="UOP26" s="284"/>
      <c r="UOQ26" s="284"/>
      <c r="UOR26" s="284"/>
      <c r="UOS26" s="284"/>
      <c r="UOT26" s="284"/>
      <c r="UOU26" s="284"/>
      <c r="UOV26" s="284"/>
      <c r="UOW26" s="284"/>
      <c r="UOX26" s="284"/>
      <c r="UOY26" s="284"/>
      <c r="UOZ26" s="284"/>
      <c r="UPA26" s="284"/>
      <c r="UPB26" s="284"/>
      <c r="UPC26" s="284"/>
      <c r="UPD26" s="284"/>
      <c r="UPE26" s="284"/>
      <c r="UPF26" s="284"/>
      <c r="UPG26" s="284"/>
      <c r="UPH26" s="284"/>
      <c r="UPI26" s="284"/>
      <c r="UPJ26" s="284"/>
      <c r="UPK26" s="284"/>
      <c r="UPL26" s="284"/>
      <c r="UPM26" s="284"/>
      <c r="UPN26" s="284"/>
      <c r="UPO26" s="284"/>
      <c r="UPP26" s="284"/>
      <c r="UPQ26" s="284"/>
      <c r="UPR26" s="284"/>
      <c r="UPS26" s="284"/>
      <c r="UPT26" s="284"/>
      <c r="UPU26" s="284"/>
      <c r="UPV26" s="284"/>
      <c r="UPW26" s="284"/>
      <c r="UPX26" s="284"/>
      <c r="UPY26" s="284"/>
      <c r="UPZ26" s="284"/>
      <c r="UQA26" s="284"/>
      <c r="UQB26" s="284"/>
      <c r="UQC26" s="284"/>
      <c r="UQD26" s="284"/>
      <c r="UQE26" s="284"/>
      <c r="UQF26" s="284"/>
      <c r="UQG26" s="284"/>
      <c r="UQH26" s="284"/>
      <c r="UQI26" s="284"/>
      <c r="UQJ26" s="284"/>
      <c r="UQK26" s="284"/>
      <c r="UQL26" s="284"/>
      <c r="UQM26" s="284"/>
      <c r="UQN26" s="284"/>
      <c r="UQO26" s="284"/>
      <c r="UQP26" s="284"/>
      <c r="UQQ26" s="284"/>
      <c r="UQR26" s="284"/>
      <c r="UQS26" s="284"/>
      <c r="UQT26" s="284"/>
      <c r="UQU26" s="284"/>
      <c r="UQV26" s="284"/>
      <c r="UQW26" s="284"/>
      <c r="UQX26" s="284"/>
      <c r="UQY26" s="284"/>
      <c r="UQZ26" s="284"/>
      <c r="URA26" s="284"/>
      <c r="URB26" s="284"/>
      <c r="URC26" s="284"/>
      <c r="URD26" s="284"/>
      <c r="URE26" s="284"/>
      <c r="URF26" s="284"/>
      <c r="URG26" s="284"/>
      <c r="URH26" s="284"/>
      <c r="URI26" s="284"/>
      <c r="URJ26" s="284"/>
      <c r="URK26" s="284"/>
      <c r="URL26" s="284"/>
      <c r="URM26" s="284"/>
      <c r="URN26" s="284"/>
      <c r="URO26" s="284"/>
      <c r="URP26" s="284"/>
      <c r="URQ26" s="284"/>
      <c r="URR26" s="284"/>
      <c r="URS26" s="284"/>
      <c r="URT26" s="284"/>
      <c r="URU26" s="284"/>
      <c r="URV26" s="284"/>
      <c r="URW26" s="284"/>
      <c r="URX26" s="284"/>
      <c r="URY26" s="284"/>
      <c r="URZ26" s="284"/>
      <c r="USA26" s="284"/>
      <c r="USB26" s="284"/>
      <c r="USC26" s="284"/>
      <c r="USD26" s="284"/>
      <c r="USE26" s="284"/>
      <c r="USF26" s="284"/>
      <c r="USG26" s="284"/>
      <c r="USH26" s="284"/>
      <c r="USI26" s="284"/>
      <c r="USJ26" s="284"/>
      <c r="USK26" s="284"/>
      <c r="USL26" s="284"/>
      <c r="USM26" s="284"/>
      <c r="USN26" s="284"/>
      <c r="USO26" s="284"/>
      <c r="USP26" s="284"/>
      <c r="USQ26" s="284"/>
      <c r="USR26" s="284"/>
      <c r="USS26" s="284"/>
      <c r="UST26" s="284"/>
      <c r="USU26" s="284"/>
      <c r="USV26" s="284"/>
      <c r="USW26" s="284"/>
      <c r="USX26" s="284"/>
      <c r="USY26" s="284"/>
      <c r="USZ26" s="284"/>
      <c r="UTA26" s="284"/>
      <c r="UTB26" s="284"/>
      <c r="UTC26" s="284"/>
      <c r="UTD26" s="284"/>
      <c r="UTE26" s="284"/>
      <c r="UTF26" s="284"/>
      <c r="UTG26" s="284"/>
      <c r="UTH26" s="284"/>
      <c r="UTI26" s="284"/>
      <c r="UTJ26" s="284"/>
      <c r="UTK26" s="284"/>
      <c r="UTL26" s="284"/>
      <c r="UTM26" s="284"/>
      <c r="UTN26" s="284"/>
      <c r="UTO26" s="284"/>
      <c r="UTP26" s="284"/>
      <c r="UTQ26" s="284"/>
      <c r="UTR26" s="284"/>
      <c r="UTS26" s="284"/>
      <c r="UTT26" s="284"/>
      <c r="UTU26" s="284"/>
      <c r="UTV26" s="284"/>
      <c r="UTW26" s="284"/>
      <c r="UTX26" s="284"/>
      <c r="UTY26" s="284"/>
      <c r="UTZ26" s="284"/>
      <c r="UUA26" s="284"/>
      <c r="UUB26" s="284"/>
      <c r="UUC26" s="284"/>
      <c r="UUD26" s="284"/>
      <c r="UUE26" s="284"/>
      <c r="UUF26" s="284"/>
      <c r="UUG26" s="284"/>
      <c r="UUH26" s="284"/>
      <c r="UUI26" s="284"/>
      <c r="UUJ26" s="284"/>
      <c r="UUK26" s="284"/>
      <c r="UUL26" s="284"/>
      <c r="UUM26" s="284"/>
      <c r="UUN26" s="284"/>
      <c r="UUO26" s="284"/>
      <c r="UUP26" s="284"/>
      <c r="UUQ26" s="284"/>
      <c r="UUR26" s="284"/>
      <c r="UUS26" s="284"/>
      <c r="UUT26" s="284"/>
      <c r="UUU26" s="284"/>
      <c r="UUV26" s="284"/>
      <c r="UUW26" s="284"/>
      <c r="UUX26" s="284"/>
      <c r="UUY26" s="284"/>
      <c r="UUZ26" s="284"/>
      <c r="UVA26" s="284"/>
      <c r="UVB26" s="284"/>
      <c r="UVC26" s="284"/>
      <c r="UVD26" s="284"/>
      <c r="UVE26" s="284"/>
      <c r="UVF26" s="284"/>
      <c r="UVG26" s="284"/>
      <c r="UVH26" s="284"/>
      <c r="UVI26" s="284"/>
      <c r="UVJ26" s="284"/>
      <c r="UVK26" s="284"/>
      <c r="UVL26" s="284"/>
      <c r="UVM26" s="284"/>
      <c r="UVN26" s="284"/>
      <c r="UVO26" s="284"/>
      <c r="UVP26" s="284"/>
      <c r="UVQ26" s="284"/>
      <c r="UVR26" s="284"/>
      <c r="UVS26" s="284"/>
      <c r="UVT26" s="284"/>
      <c r="UVU26" s="284"/>
      <c r="UVV26" s="284"/>
      <c r="UVW26" s="284"/>
      <c r="UVX26" s="284"/>
      <c r="UVY26" s="284"/>
      <c r="UVZ26" s="284"/>
      <c r="UWA26" s="284"/>
      <c r="UWB26" s="284"/>
      <c r="UWC26" s="284"/>
      <c r="UWD26" s="284"/>
      <c r="UWE26" s="284"/>
      <c r="UWF26" s="284"/>
      <c r="UWG26" s="284"/>
      <c r="UWH26" s="284"/>
      <c r="UWI26" s="284"/>
      <c r="UWJ26" s="284"/>
      <c r="UWK26" s="284"/>
      <c r="UWL26" s="284"/>
      <c r="UWM26" s="284"/>
      <c r="UWN26" s="284"/>
      <c r="UWO26" s="284"/>
      <c r="UWP26" s="284"/>
      <c r="UWQ26" s="284"/>
      <c r="UWR26" s="284"/>
      <c r="UWS26" s="284"/>
      <c r="UWT26" s="284"/>
      <c r="UWU26" s="284"/>
      <c r="UWV26" s="284"/>
      <c r="UWW26" s="284"/>
      <c r="UWX26" s="284"/>
      <c r="UWY26" s="284"/>
      <c r="UWZ26" s="284"/>
      <c r="UXA26" s="284"/>
      <c r="UXB26" s="284"/>
      <c r="UXC26" s="284"/>
      <c r="UXD26" s="284"/>
      <c r="UXE26" s="284"/>
      <c r="UXF26" s="284"/>
      <c r="UXG26" s="284"/>
      <c r="UXH26" s="284"/>
      <c r="UXI26" s="284"/>
      <c r="UXJ26" s="284"/>
      <c r="UXK26" s="284"/>
      <c r="UXL26" s="284"/>
      <c r="UXM26" s="284"/>
      <c r="UXN26" s="284"/>
      <c r="UXO26" s="284"/>
      <c r="UXP26" s="284"/>
      <c r="UXQ26" s="284"/>
      <c r="UXR26" s="284"/>
      <c r="UXS26" s="284"/>
      <c r="UXT26" s="284"/>
      <c r="UXU26" s="284"/>
      <c r="UXV26" s="284"/>
      <c r="UXW26" s="284"/>
      <c r="UXX26" s="284"/>
      <c r="UXY26" s="284"/>
      <c r="UXZ26" s="284"/>
      <c r="UYA26" s="284"/>
      <c r="UYB26" s="284"/>
      <c r="UYC26" s="284"/>
      <c r="UYD26" s="284"/>
      <c r="UYE26" s="284"/>
      <c r="UYF26" s="284"/>
      <c r="UYG26" s="284"/>
      <c r="UYH26" s="284"/>
      <c r="UYI26" s="284"/>
      <c r="UYJ26" s="284"/>
      <c r="UYK26" s="284"/>
      <c r="UYL26" s="284"/>
      <c r="UYM26" s="284"/>
      <c r="UYN26" s="284"/>
      <c r="UYO26" s="284"/>
      <c r="UYP26" s="284"/>
      <c r="UYQ26" s="284"/>
      <c r="UYR26" s="284"/>
      <c r="UYS26" s="284"/>
      <c r="UYT26" s="284"/>
      <c r="UYU26" s="284"/>
      <c r="UYV26" s="284"/>
      <c r="UYW26" s="284"/>
      <c r="UYX26" s="284"/>
      <c r="UYY26" s="284"/>
      <c r="UYZ26" s="284"/>
      <c r="UZA26" s="284"/>
      <c r="UZB26" s="284"/>
      <c r="UZC26" s="284"/>
      <c r="UZD26" s="284"/>
      <c r="UZE26" s="284"/>
      <c r="UZF26" s="284"/>
      <c r="UZG26" s="284"/>
      <c r="UZH26" s="284"/>
      <c r="UZI26" s="284"/>
      <c r="UZJ26" s="284"/>
      <c r="UZK26" s="284"/>
      <c r="UZL26" s="284"/>
      <c r="UZM26" s="284"/>
      <c r="UZN26" s="284"/>
      <c r="UZO26" s="284"/>
      <c r="UZP26" s="284"/>
      <c r="UZQ26" s="284"/>
      <c r="UZR26" s="284"/>
      <c r="UZS26" s="284"/>
      <c r="UZT26" s="284"/>
      <c r="UZU26" s="284"/>
      <c r="UZV26" s="284"/>
      <c r="UZW26" s="284"/>
      <c r="UZX26" s="284"/>
      <c r="UZY26" s="284"/>
      <c r="UZZ26" s="284"/>
      <c r="VAA26" s="284"/>
      <c r="VAB26" s="284"/>
      <c r="VAC26" s="284"/>
      <c r="VAD26" s="284"/>
      <c r="VAE26" s="284"/>
      <c r="VAF26" s="284"/>
      <c r="VAG26" s="284"/>
      <c r="VAH26" s="284"/>
      <c r="VAI26" s="284"/>
      <c r="VAJ26" s="284"/>
      <c r="VAK26" s="284"/>
      <c r="VAL26" s="284"/>
      <c r="VAM26" s="284"/>
      <c r="VAN26" s="284"/>
      <c r="VAO26" s="284"/>
      <c r="VAP26" s="284"/>
      <c r="VAQ26" s="284"/>
      <c r="VAR26" s="284"/>
      <c r="VAS26" s="284"/>
      <c r="VAT26" s="284"/>
      <c r="VAU26" s="284"/>
      <c r="VAV26" s="284"/>
      <c r="VAW26" s="284"/>
      <c r="VAX26" s="284"/>
      <c r="VAY26" s="284"/>
      <c r="VAZ26" s="284"/>
      <c r="VBA26" s="284"/>
      <c r="VBB26" s="284"/>
      <c r="VBC26" s="284"/>
      <c r="VBD26" s="284"/>
      <c r="VBE26" s="284"/>
      <c r="VBF26" s="284"/>
      <c r="VBG26" s="284"/>
      <c r="VBH26" s="284"/>
      <c r="VBI26" s="284"/>
      <c r="VBJ26" s="284"/>
      <c r="VBK26" s="284"/>
      <c r="VBL26" s="284"/>
      <c r="VBM26" s="284"/>
      <c r="VBN26" s="284"/>
      <c r="VBO26" s="284"/>
      <c r="VBP26" s="284"/>
      <c r="VBQ26" s="284"/>
      <c r="VBR26" s="284"/>
      <c r="VBS26" s="284"/>
      <c r="VBT26" s="284"/>
      <c r="VBU26" s="284"/>
      <c r="VBV26" s="284"/>
      <c r="VBW26" s="284"/>
      <c r="VBX26" s="284"/>
      <c r="VBY26" s="284"/>
      <c r="VBZ26" s="284"/>
      <c r="VCA26" s="284"/>
      <c r="VCB26" s="284"/>
      <c r="VCC26" s="284"/>
      <c r="VCD26" s="284"/>
      <c r="VCE26" s="284"/>
      <c r="VCF26" s="284"/>
      <c r="VCG26" s="284"/>
      <c r="VCH26" s="284"/>
      <c r="VCI26" s="284"/>
      <c r="VCJ26" s="284"/>
      <c r="VCK26" s="284"/>
      <c r="VCL26" s="284"/>
      <c r="VCM26" s="284"/>
      <c r="VCN26" s="284"/>
      <c r="VCO26" s="284"/>
      <c r="VCP26" s="284"/>
      <c r="VCQ26" s="284"/>
      <c r="VCR26" s="284"/>
      <c r="VCS26" s="284"/>
      <c r="VCT26" s="284"/>
      <c r="VCU26" s="284"/>
      <c r="VCV26" s="284"/>
      <c r="VCW26" s="284"/>
      <c r="VCX26" s="284"/>
      <c r="VCY26" s="284"/>
      <c r="VCZ26" s="284"/>
      <c r="VDA26" s="284"/>
      <c r="VDB26" s="284"/>
      <c r="VDC26" s="284"/>
      <c r="VDD26" s="284"/>
      <c r="VDE26" s="284"/>
      <c r="VDF26" s="284"/>
      <c r="VDG26" s="284"/>
      <c r="VDH26" s="284"/>
      <c r="VDI26" s="284"/>
      <c r="VDJ26" s="284"/>
      <c r="VDK26" s="284"/>
      <c r="VDL26" s="284"/>
      <c r="VDM26" s="284"/>
      <c r="VDN26" s="284"/>
      <c r="VDO26" s="284"/>
      <c r="VDP26" s="284"/>
      <c r="VDQ26" s="284"/>
      <c r="VDR26" s="284"/>
      <c r="VDS26" s="284"/>
      <c r="VDT26" s="284"/>
      <c r="VDU26" s="284"/>
      <c r="VDV26" s="284"/>
      <c r="VDW26" s="284"/>
      <c r="VDX26" s="284"/>
      <c r="VDY26" s="284"/>
      <c r="VDZ26" s="284"/>
      <c r="VEA26" s="284"/>
      <c r="VEB26" s="284"/>
      <c r="VEC26" s="284"/>
      <c r="VED26" s="284"/>
      <c r="VEE26" s="284"/>
      <c r="VEF26" s="284"/>
      <c r="VEG26" s="284"/>
      <c r="VEH26" s="284"/>
      <c r="VEI26" s="284"/>
      <c r="VEJ26" s="284"/>
      <c r="VEK26" s="284"/>
      <c r="VEL26" s="284"/>
      <c r="VEM26" s="284"/>
      <c r="VEN26" s="284"/>
      <c r="VEO26" s="284"/>
      <c r="VEP26" s="284"/>
      <c r="VEQ26" s="284"/>
      <c r="VER26" s="284"/>
      <c r="VES26" s="284"/>
      <c r="VET26" s="284"/>
      <c r="VEU26" s="284"/>
      <c r="VEV26" s="284"/>
      <c r="VEW26" s="284"/>
      <c r="VEX26" s="284"/>
      <c r="VEY26" s="284"/>
      <c r="VEZ26" s="284"/>
      <c r="VFA26" s="284"/>
      <c r="VFB26" s="284"/>
      <c r="VFC26" s="284"/>
      <c r="VFD26" s="284"/>
      <c r="VFE26" s="284"/>
      <c r="VFF26" s="284"/>
      <c r="VFG26" s="284"/>
      <c r="VFH26" s="284"/>
      <c r="VFI26" s="284"/>
      <c r="VFJ26" s="284"/>
      <c r="VFK26" s="284"/>
      <c r="VFL26" s="284"/>
      <c r="VFM26" s="284"/>
      <c r="VFN26" s="284"/>
      <c r="VFO26" s="284"/>
      <c r="VFP26" s="284"/>
      <c r="VFQ26" s="284"/>
      <c r="VFR26" s="284"/>
      <c r="VFS26" s="284"/>
      <c r="VFT26" s="284"/>
      <c r="VFU26" s="284"/>
      <c r="VFV26" s="284"/>
      <c r="VFW26" s="284"/>
      <c r="VFX26" s="284"/>
      <c r="VFY26" s="284"/>
      <c r="VFZ26" s="284"/>
      <c r="VGA26" s="284"/>
      <c r="VGB26" s="284"/>
      <c r="VGC26" s="284"/>
      <c r="VGD26" s="284"/>
      <c r="VGE26" s="284"/>
      <c r="VGF26" s="284"/>
      <c r="VGG26" s="284"/>
      <c r="VGH26" s="284"/>
      <c r="VGI26" s="284"/>
      <c r="VGJ26" s="284"/>
      <c r="VGK26" s="284"/>
      <c r="VGL26" s="284"/>
      <c r="VGM26" s="284"/>
      <c r="VGN26" s="284"/>
      <c r="VGO26" s="284"/>
      <c r="VGP26" s="284"/>
      <c r="VGQ26" s="284"/>
      <c r="VGR26" s="284"/>
      <c r="VGS26" s="284"/>
      <c r="VGT26" s="284"/>
      <c r="VGU26" s="284"/>
      <c r="VGV26" s="284"/>
      <c r="VGW26" s="284"/>
      <c r="VGX26" s="284"/>
      <c r="VGY26" s="284"/>
      <c r="VGZ26" s="284"/>
      <c r="VHA26" s="284"/>
      <c r="VHB26" s="284"/>
      <c r="VHC26" s="284"/>
      <c r="VHD26" s="284"/>
      <c r="VHE26" s="284"/>
      <c r="VHF26" s="284"/>
      <c r="VHG26" s="284"/>
      <c r="VHH26" s="284"/>
      <c r="VHI26" s="284"/>
      <c r="VHJ26" s="284"/>
      <c r="VHK26" s="284"/>
      <c r="VHL26" s="284"/>
      <c r="VHM26" s="284"/>
      <c r="VHN26" s="284"/>
      <c r="VHO26" s="284"/>
      <c r="VHP26" s="284"/>
      <c r="VHQ26" s="284"/>
      <c r="VHR26" s="284"/>
      <c r="VHS26" s="284"/>
      <c r="VHT26" s="284"/>
      <c r="VHU26" s="284"/>
      <c r="VHV26" s="284"/>
      <c r="VHW26" s="284"/>
      <c r="VHX26" s="284"/>
      <c r="VHY26" s="284"/>
      <c r="VHZ26" s="284"/>
      <c r="VIA26" s="284"/>
      <c r="VIB26" s="284"/>
      <c r="VIC26" s="284"/>
      <c r="VID26" s="284"/>
      <c r="VIE26" s="284"/>
      <c r="VIF26" s="284"/>
      <c r="VIG26" s="284"/>
      <c r="VIH26" s="284"/>
      <c r="VII26" s="284"/>
      <c r="VIJ26" s="284"/>
      <c r="VIK26" s="284"/>
      <c r="VIL26" s="284"/>
      <c r="VIM26" s="284"/>
      <c r="VIN26" s="284"/>
      <c r="VIO26" s="284"/>
      <c r="VIP26" s="284"/>
      <c r="VIQ26" s="284"/>
      <c r="VIR26" s="284"/>
      <c r="VIS26" s="284"/>
      <c r="VIT26" s="284"/>
      <c r="VIU26" s="284"/>
      <c r="VIV26" s="284"/>
      <c r="VIW26" s="284"/>
      <c r="VIX26" s="284"/>
      <c r="VIY26" s="284"/>
      <c r="VIZ26" s="284"/>
      <c r="VJA26" s="284"/>
      <c r="VJB26" s="284"/>
      <c r="VJC26" s="284"/>
      <c r="VJD26" s="284"/>
      <c r="VJE26" s="284"/>
      <c r="VJF26" s="284"/>
      <c r="VJG26" s="284"/>
      <c r="VJH26" s="284"/>
      <c r="VJI26" s="284"/>
      <c r="VJJ26" s="284"/>
      <c r="VJK26" s="284"/>
      <c r="VJL26" s="284"/>
      <c r="VJM26" s="284"/>
      <c r="VJN26" s="284"/>
      <c r="VJO26" s="284"/>
      <c r="VJP26" s="284"/>
      <c r="VJQ26" s="284"/>
      <c r="VJR26" s="284"/>
      <c r="VJS26" s="284"/>
      <c r="VJT26" s="284"/>
      <c r="VJU26" s="284"/>
      <c r="VJV26" s="284"/>
      <c r="VJW26" s="284"/>
      <c r="VJX26" s="284"/>
      <c r="VJY26" s="284"/>
      <c r="VJZ26" s="284"/>
      <c r="VKA26" s="284"/>
      <c r="VKB26" s="284"/>
      <c r="VKC26" s="284"/>
      <c r="VKD26" s="284"/>
      <c r="VKE26" s="284"/>
      <c r="VKF26" s="284"/>
      <c r="VKG26" s="284"/>
      <c r="VKH26" s="284"/>
      <c r="VKI26" s="284"/>
      <c r="VKJ26" s="284"/>
      <c r="VKK26" s="284"/>
      <c r="VKL26" s="284"/>
      <c r="VKM26" s="284"/>
      <c r="VKN26" s="284"/>
      <c r="VKO26" s="284"/>
      <c r="VKP26" s="284"/>
      <c r="VKQ26" s="284"/>
      <c r="VKR26" s="284"/>
      <c r="VKS26" s="284"/>
      <c r="VKT26" s="284"/>
      <c r="VKU26" s="284"/>
      <c r="VKV26" s="284"/>
      <c r="VKW26" s="284"/>
      <c r="VKX26" s="284"/>
      <c r="VKY26" s="284"/>
      <c r="VKZ26" s="284"/>
      <c r="VLA26" s="284"/>
      <c r="VLB26" s="284"/>
      <c r="VLC26" s="284"/>
      <c r="VLD26" s="284"/>
      <c r="VLE26" s="284"/>
      <c r="VLF26" s="284"/>
      <c r="VLG26" s="284"/>
      <c r="VLH26" s="284"/>
      <c r="VLI26" s="284"/>
      <c r="VLJ26" s="284"/>
      <c r="VLK26" s="284"/>
      <c r="VLL26" s="284"/>
      <c r="VLM26" s="284"/>
      <c r="VLN26" s="284"/>
      <c r="VLO26" s="284"/>
      <c r="VLP26" s="284"/>
      <c r="VLQ26" s="284"/>
      <c r="VLR26" s="284"/>
      <c r="VLS26" s="284"/>
      <c r="VLT26" s="284"/>
      <c r="VLU26" s="284"/>
      <c r="VLV26" s="284"/>
      <c r="VLW26" s="284"/>
      <c r="VLX26" s="284"/>
      <c r="VLY26" s="284"/>
      <c r="VLZ26" s="284"/>
      <c r="VMA26" s="284"/>
      <c r="VMB26" s="284"/>
      <c r="VMC26" s="284"/>
      <c r="VMD26" s="284"/>
      <c r="VME26" s="284"/>
      <c r="VMF26" s="284"/>
      <c r="VMG26" s="284"/>
      <c r="VMH26" s="284"/>
      <c r="VMI26" s="284"/>
      <c r="VMJ26" s="284"/>
      <c r="VMK26" s="284"/>
      <c r="VML26" s="284"/>
      <c r="VMM26" s="284"/>
      <c r="VMN26" s="284"/>
      <c r="VMO26" s="284"/>
      <c r="VMP26" s="284"/>
      <c r="VMQ26" s="284"/>
      <c r="VMR26" s="284"/>
      <c r="VMS26" s="284"/>
      <c r="VMT26" s="284"/>
      <c r="VMU26" s="284"/>
      <c r="VMV26" s="284"/>
      <c r="VMW26" s="284"/>
      <c r="VMX26" s="284"/>
      <c r="VMY26" s="284"/>
      <c r="VMZ26" s="284"/>
      <c r="VNA26" s="284"/>
      <c r="VNB26" s="284"/>
      <c r="VNC26" s="284"/>
      <c r="VND26" s="284"/>
      <c r="VNE26" s="284"/>
      <c r="VNF26" s="284"/>
      <c r="VNG26" s="284"/>
      <c r="VNH26" s="284"/>
      <c r="VNI26" s="284"/>
      <c r="VNJ26" s="284"/>
      <c r="VNK26" s="284"/>
      <c r="VNL26" s="284"/>
      <c r="VNM26" s="284"/>
      <c r="VNN26" s="284"/>
      <c r="VNO26" s="284"/>
      <c r="VNP26" s="284"/>
      <c r="VNQ26" s="284"/>
      <c r="VNR26" s="284"/>
      <c r="VNS26" s="284"/>
      <c r="VNT26" s="284"/>
      <c r="VNU26" s="284"/>
      <c r="VNV26" s="284"/>
      <c r="VNW26" s="284"/>
      <c r="VNX26" s="284"/>
      <c r="VNY26" s="284"/>
      <c r="VNZ26" s="284"/>
      <c r="VOA26" s="284"/>
      <c r="VOB26" s="284"/>
      <c r="VOC26" s="284"/>
      <c r="VOD26" s="284"/>
      <c r="VOE26" s="284"/>
      <c r="VOF26" s="284"/>
      <c r="VOG26" s="284"/>
      <c r="VOH26" s="284"/>
      <c r="VOI26" s="284"/>
      <c r="VOJ26" s="284"/>
      <c r="VOK26" s="284"/>
      <c r="VOL26" s="284"/>
      <c r="VOM26" s="284"/>
      <c r="VON26" s="284"/>
      <c r="VOO26" s="284"/>
      <c r="VOP26" s="284"/>
      <c r="VOQ26" s="284"/>
      <c r="VOR26" s="284"/>
      <c r="VOS26" s="284"/>
      <c r="VOT26" s="284"/>
      <c r="VOU26" s="284"/>
      <c r="VOV26" s="284"/>
      <c r="VOW26" s="284"/>
      <c r="VOX26" s="284"/>
      <c r="VOY26" s="284"/>
      <c r="VOZ26" s="284"/>
      <c r="VPA26" s="284"/>
      <c r="VPB26" s="284"/>
      <c r="VPC26" s="284"/>
      <c r="VPD26" s="284"/>
      <c r="VPE26" s="284"/>
      <c r="VPF26" s="284"/>
      <c r="VPG26" s="284"/>
      <c r="VPH26" s="284"/>
      <c r="VPI26" s="284"/>
      <c r="VPJ26" s="284"/>
      <c r="VPK26" s="284"/>
      <c r="VPL26" s="284"/>
      <c r="VPM26" s="284"/>
      <c r="VPN26" s="284"/>
      <c r="VPO26" s="284"/>
      <c r="VPP26" s="284"/>
      <c r="VPQ26" s="284"/>
      <c r="VPR26" s="284"/>
      <c r="VPS26" s="284"/>
      <c r="VPT26" s="284"/>
      <c r="VPU26" s="284"/>
      <c r="VPV26" s="284"/>
      <c r="VPW26" s="284"/>
      <c r="VPX26" s="284"/>
      <c r="VPY26" s="284"/>
      <c r="VPZ26" s="284"/>
      <c r="VQA26" s="284"/>
      <c r="VQB26" s="284"/>
      <c r="VQC26" s="284"/>
      <c r="VQD26" s="284"/>
      <c r="VQE26" s="284"/>
      <c r="VQF26" s="284"/>
      <c r="VQG26" s="284"/>
      <c r="VQH26" s="284"/>
      <c r="VQI26" s="284"/>
      <c r="VQJ26" s="284"/>
      <c r="VQK26" s="284"/>
      <c r="VQL26" s="284"/>
      <c r="VQM26" s="284"/>
      <c r="VQN26" s="284"/>
      <c r="VQO26" s="284"/>
      <c r="VQP26" s="284"/>
      <c r="VQQ26" s="284"/>
      <c r="VQR26" s="284"/>
      <c r="VQS26" s="284"/>
      <c r="VQT26" s="284"/>
      <c r="VQU26" s="284"/>
      <c r="VQV26" s="284"/>
      <c r="VQW26" s="284"/>
      <c r="VQX26" s="284"/>
      <c r="VQY26" s="284"/>
      <c r="VQZ26" s="284"/>
      <c r="VRA26" s="284"/>
      <c r="VRB26" s="284"/>
      <c r="VRC26" s="284"/>
      <c r="VRD26" s="284"/>
      <c r="VRE26" s="284"/>
      <c r="VRF26" s="284"/>
      <c r="VRG26" s="284"/>
      <c r="VRH26" s="284"/>
      <c r="VRI26" s="284"/>
      <c r="VRJ26" s="284"/>
      <c r="VRK26" s="284"/>
      <c r="VRL26" s="284"/>
      <c r="VRM26" s="284"/>
      <c r="VRN26" s="284"/>
      <c r="VRO26" s="284"/>
      <c r="VRP26" s="284"/>
      <c r="VRQ26" s="284"/>
      <c r="VRR26" s="284"/>
      <c r="VRS26" s="284"/>
      <c r="VRT26" s="284"/>
      <c r="VRU26" s="284"/>
      <c r="VRV26" s="284"/>
      <c r="VRW26" s="284"/>
      <c r="VRX26" s="284"/>
      <c r="VRY26" s="284"/>
      <c r="VRZ26" s="284"/>
      <c r="VSA26" s="284"/>
      <c r="VSB26" s="284"/>
      <c r="VSC26" s="284"/>
      <c r="VSD26" s="284"/>
      <c r="VSE26" s="284"/>
      <c r="VSF26" s="284"/>
      <c r="VSG26" s="284"/>
      <c r="VSH26" s="284"/>
      <c r="VSI26" s="284"/>
      <c r="VSJ26" s="284"/>
      <c r="VSK26" s="284"/>
      <c r="VSL26" s="284"/>
      <c r="VSM26" s="284"/>
      <c r="VSN26" s="284"/>
      <c r="VSO26" s="284"/>
      <c r="VSP26" s="284"/>
      <c r="VSQ26" s="284"/>
      <c r="VSR26" s="284"/>
      <c r="VSS26" s="284"/>
      <c r="VST26" s="284"/>
      <c r="VSU26" s="284"/>
      <c r="VSV26" s="284"/>
      <c r="VSW26" s="284"/>
      <c r="VSX26" s="284"/>
      <c r="VSY26" s="284"/>
      <c r="VSZ26" s="284"/>
      <c r="VTA26" s="284"/>
      <c r="VTB26" s="284"/>
      <c r="VTC26" s="284"/>
      <c r="VTD26" s="284"/>
      <c r="VTE26" s="284"/>
      <c r="VTF26" s="284"/>
      <c r="VTG26" s="284"/>
      <c r="VTH26" s="284"/>
      <c r="VTI26" s="284"/>
      <c r="VTJ26" s="284"/>
      <c r="VTK26" s="284"/>
      <c r="VTL26" s="284"/>
      <c r="VTM26" s="284"/>
      <c r="VTN26" s="284"/>
      <c r="VTO26" s="284"/>
      <c r="VTP26" s="284"/>
      <c r="VTQ26" s="284"/>
      <c r="VTR26" s="284"/>
      <c r="VTS26" s="284"/>
      <c r="VTT26" s="284"/>
      <c r="VTU26" s="284"/>
      <c r="VTV26" s="284"/>
      <c r="VTW26" s="284"/>
      <c r="VTX26" s="284"/>
      <c r="VTY26" s="284"/>
      <c r="VTZ26" s="284"/>
      <c r="VUA26" s="284"/>
      <c r="VUB26" s="284"/>
      <c r="VUC26" s="284"/>
      <c r="VUD26" s="284"/>
      <c r="VUE26" s="284"/>
      <c r="VUF26" s="284"/>
      <c r="VUG26" s="284"/>
      <c r="VUH26" s="284"/>
      <c r="VUI26" s="284"/>
      <c r="VUJ26" s="284"/>
      <c r="VUK26" s="284"/>
      <c r="VUL26" s="284"/>
      <c r="VUM26" s="284"/>
      <c r="VUN26" s="284"/>
      <c r="VUO26" s="284"/>
      <c r="VUP26" s="284"/>
      <c r="VUQ26" s="284"/>
      <c r="VUR26" s="284"/>
      <c r="VUS26" s="284"/>
      <c r="VUT26" s="284"/>
      <c r="VUU26" s="284"/>
      <c r="VUV26" s="284"/>
      <c r="VUW26" s="284"/>
      <c r="VUX26" s="284"/>
      <c r="VUY26" s="284"/>
      <c r="VUZ26" s="284"/>
      <c r="VVA26" s="284"/>
      <c r="VVB26" s="284"/>
      <c r="VVC26" s="284"/>
      <c r="VVD26" s="284"/>
      <c r="VVE26" s="284"/>
      <c r="VVF26" s="284"/>
      <c r="VVG26" s="284"/>
      <c r="VVH26" s="284"/>
      <c r="VVI26" s="284"/>
      <c r="VVJ26" s="284"/>
      <c r="VVK26" s="284"/>
      <c r="VVL26" s="284"/>
      <c r="VVM26" s="284"/>
      <c r="VVN26" s="284"/>
      <c r="VVO26" s="284"/>
      <c r="VVP26" s="284"/>
      <c r="VVQ26" s="284"/>
      <c r="VVR26" s="284"/>
      <c r="VVS26" s="284"/>
      <c r="VVT26" s="284"/>
      <c r="VVU26" s="284"/>
      <c r="VVV26" s="284"/>
      <c r="VVW26" s="284"/>
      <c r="VVX26" s="284"/>
      <c r="VVY26" s="284"/>
      <c r="VVZ26" s="284"/>
      <c r="VWA26" s="284"/>
      <c r="VWB26" s="284"/>
      <c r="VWC26" s="284"/>
      <c r="VWD26" s="284"/>
      <c r="VWE26" s="284"/>
      <c r="VWF26" s="284"/>
      <c r="VWG26" s="284"/>
      <c r="VWH26" s="284"/>
      <c r="VWI26" s="284"/>
      <c r="VWJ26" s="284"/>
      <c r="VWK26" s="284"/>
      <c r="VWL26" s="284"/>
      <c r="VWM26" s="284"/>
      <c r="VWN26" s="284"/>
      <c r="VWO26" s="284"/>
      <c r="VWP26" s="284"/>
      <c r="VWQ26" s="284"/>
      <c r="VWR26" s="284"/>
      <c r="VWS26" s="284"/>
      <c r="VWT26" s="284"/>
      <c r="VWU26" s="284"/>
      <c r="VWV26" s="284"/>
      <c r="VWW26" s="284"/>
      <c r="VWX26" s="284"/>
      <c r="VWY26" s="284"/>
      <c r="VWZ26" s="284"/>
      <c r="VXA26" s="284"/>
      <c r="VXB26" s="284"/>
      <c r="VXC26" s="284"/>
      <c r="VXD26" s="284"/>
      <c r="VXE26" s="284"/>
      <c r="VXF26" s="284"/>
      <c r="VXG26" s="284"/>
      <c r="VXH26" s="284"/>
      <c r="VXI26" s="284"/>
      <c r="VXJ26" s="284"/>
      <c r="VXK26" s="284"/>
      <c r="VXL26" s="284"/>
      <c r="VXM26" s="284"/>
      <c r="VXN26" s="284"/>
      <c r="VXO26" s="284"/>
      <c r="VXP26" s="284"/>
      <c r="VXQ26" s="284"/>
      <c r="VXR26" s="284"/>
      <c r="VXS26" s="284"/>
      <c r="VXT26" s="284"/>
      <c r="VXU26" s="284"/>
      <c r="VXV26" s="284"/>
      <c r="VXW26" s="284"/>
      <c r="VXX26" s="284"/>
      <c r="VXY26" s="284"/>
      <c r="VXZ26" s="284"/>
      <c r="VYA26" s="284"/>
      <c r="VYB26" s="284"/>
      <c r="VYC26" s="284"/>
      <c r="VYD26" s="284"/>
      <c r="VYE26" s="284"/>
      <c r="VYF26" s="284"/>
      <c r="VYG26" s="284"/>
      <c r="VYH26" s="284"/>
      <c r="VYI26" s="284"/>
      <c r="VYJ26" s="284"/>
      <c r="VYK26" s="284"/>
      <c r="VYL26" s="284"/>
      <c r="VYM26" s="284"/>
      <c r="VYN26" s="284"/>
      <c r="VYO26" s="284"/>
      <c r="VYP26" s="284"/>
      <c r="VYQ26" s="284"/>
      <c r="VYR26" s="284"/>
      <c r="VYS26" s="284"/>
      <c r="VYT26" s="284"/>
      <c r="VYU26" s="284"/>
      <c r="VYV26" s="284"/>
      <c r="VYW26" s="284"/>
      <c r="VYX26" s="284"/>
      <c r="VYY26" s="284"/>
      <c r="VYZ26" s="284"/>
      <c r="VZA26" s="284"/>
      <c r="VZB26" s="284"/>
      <c r="VZC26" s="284"/>
      <c r="VZD26" s="284"/>
      <c r="VZE26" s="284"/>
      <c r="VZF26" s="284"/>
      <c r="VZG26" s="284"/>
      <c r="VZH26" s="284"/>
      <c r="VZI26" s="284"/>
      <c r="VZJ26" s="284"/>
      <c r="VZK26" s="284"/>
      <c r="VZL26" s="284"/>
      <c r="VZM26" s="284"/>
      <c r="VZN26" s="284"/>
      <c r="VZO26" s="284"/>
      <c r="VZP26" s="284"/>
      <c r="VZQ26" s="284"/>
      <c r="VZR26" s="284"/>
      <c r="VZS26" s="284"/>
      <c r="VZT26" s="284"/>
      <c r="VZU26" s="284"/>
      <c r="VZV26" s="284"/>
      <c r="VZW26" s="284"/>
      <c r="VZX26" s="284"/>
      <c r="VZY26" s="284"/>
      <c r="VZZ26" s="284"/>
      <c r="WAA26" s="284"/>
      <c r="WAB26" s="284"/>
      <c r="WAC26" s="284"/>
      <c r="WAD26" s="284"/>
      <c r="WAE26" s="284"/>
      <c r="WAF26" s="284"/>
      <c r="WAG26" s="284"/>
      <c r="WAH26" s="284"/>
      <c r="WAI26" s="284"/>
      <c r="WAJ26" s="284"/>
      <c r="WAK26" s="284"/>
      <c r="WAL26" s="284"/>
      <c r="WAM26" s="284"/>
      <c r="WAN26" s="284"/>
      <c r="WAO26" s="284"/>
      <c r="WAP26" s="284"/>
      <c r="WAQ26" s="284"/>
      <c r="WAR26" s="284"/>
      <c r="WAS26" s="284"/>
      <c r="WAT26" s="284"/>
      <c r="WAU26" s="284"/>
      <c r="WAV26" s="284"/>
      <c r="WAW26" s="284"/>
      <c r="WAX26" s="284"/>
      <c r="WAY26" s="284"/>
      <c r="WAZ26" s="284"/>
      <c r="WBA26" s="284"/>
      <c r="WBB26" s="284"/>
      <c r="WBC26" s="284"/>
      <c r="WBD26" s="284"/>
      <c r="WBE26" s="284"/>
      <c r="WBF26" s="284"/>
      <c r="WBG26" s="284"/>
      <c r="WBH26" s="284"/>
      <c r="WBI26" s="284"/>
      <c r="WBJ26" s="284"/>
      <c r="WBK26" s="284"/>
      <c r="WBL26" s="284"/>
      <c r="WBM26" s="284"/>
      <c r="WBN26" s="284"/>
      <c r="WBO26" s="284"/>
      <c r="WBP26" s="284"/>
      <c r="WBQ26" s="284"/>
      <c r="WBR26" s="284"/>
      <c r="WBS26" s="284"/>
      <c r="WBT26" s="284"/>
      <c r="WBU26" s="284"/>
      <c r="WBV26" s="284"/>
      <c r="WBW26" s="284"/>
      <c r="WBX26" s="284"/>
      <c r="WBY26" s="284"/>
      <c r="WBZ26" s="284"/>
      <c r="WCA26" s="284"/>
      <c r="WCB26" s="284"/>
      <c r="WCC26" s="284"/>
      <c r="WCD26" s="284"/>
      <c r="WCE26" s="284"/>
      <c r="WCF26" s="284"/>
      <c r="WCG26" s="284"/>
      <c r="WCH26" s="284"/>
      <c r="WCI26" s="284"/>
      <c r="WCJ26" s="284"/>
      <c r="WCK26" s="284"/>
      <c r="WCL26" s="284"/>
      <c r="WCM26" s="284"/>
      <c r="WCN26" s="284"/>
      <c r="WCO26" s="284"/>
      <c r="WCP26" s="284"/>
      <c r="WCQ26" s="284"/>
      <c r="WCR26" s="284"/>
      <c r="WCS26" s="284"/>
      <c r="WCT26" s="284"/>
      <c r="WCU26" s="284"/>
      <c r="WCV26" s="284"/>
      <c r="WCW26" s="284"/>
      <c r="WCX26" s="284"/>
      <c r="WCY26" s="284"/>
      <c r="WCZ26" s="284"/>
      <c r="WDA26" s="284"/>
      <c r="WDB26" s="284"/>
      <c r="WDC26" s="284"/>
      <c r="WDD26" s="284"/>
      <c r="WDE26" s="284"/>
      <c r="WDF26" s="284"/>
      <c r="WDG26" s="284"/>
      <c r="WDH26" s="284"/>
      <c r="WDI26" s="284"/>
      <c r="WDJ26" s="284"/>
      <c r="WDK26" s="284"/>
      <c r="WDL26" s="284"/>
      <c r="WDM26" s="284"/>
      <c r="WDN26" s="284"/>
      <c r="WDO26" s="284"/>
      <c r="WDP26" s="284"/>
      <c r="WDQ26" s="284"/>
      <c r="WDR26" s="284"/>
      <c r="WDS26" s="284"/>
      <c r="WDT26" s="284"/>
      <c r="WDU26" s="284"/>
      <c r="WDV26" s="284"/>
      <c r="WDW26" s="284"/>
      <c r="WDX26" s="284"/>
      <c r="WDY26" s="284"/>
      <c r="WDZ26" s="284"/>
      <c r="WEA26" s="284"/>
      <c r="WEB26" s="284"/>
      <c r="WEC26" s="284"/>
      <c r="WED26" s="284"/>
      <c r="WEE26" s="284"/>
      <c r="WEF26" s="284"/>
      <c r="WEG26" s="284"/>
      <c r="WEH26" s="284"/>
      <c r="WEI26" s="284"/>
      <c r="WEJ26" s="284"/>
      <c r="WEK26" s="284"/>
      <c r="WEL26" s="284"/>
      <c r="WEM26" s="284"/>
      <c r="WEN26" s="284"/>
      <c r="WEO26" s="284"/>
      <c r="WEP26" s="284"/>
      <c r="WEQ26" s="284"/>
      <c r="WER26" s="284"/>
      <c r="WES26" s="284"/>
      <c r="WET26" s="284"/>
      <c r="WEU26" s="284"/>
      <c r="WEV26" s="284"/>
      <c r="WEW26" s="284"/>
      <c r="WEX26" s="284"/>
      <c r="WEY26" s="284"/>
      <c r="WEZ26" s="284"/>
      <c r="WFA26" s="284"/>
      <c r="WFB26" s="284"/>
      <c r="WFC26" s="284"/>
      <c r="WFD26" s="284"/>
      <c r="WFE26" s="284"/>
      <c r="WFF26" s="284"/>
      <c r="WFG26" s="284"/>
      <c r="WFH26" s="284"/>
      <c r="WFI26" s="284"/>
      <c r="WFJ26" s="284"/>
      <c r="WFK26" s="284"/>
      <c r="WFL26" s="284"/>
      <c r="WFM26" s="284"/>
      <c r="WFN26" s="284"/>
      <c r="WFO26" s="284"/>
      <c r="WFP26" s="284"/>
      <c r="WFQ26" s="284"/>
      <c r="WFR26" s="284"/>
      <c r="WFS26" s="284"/>
      <c r="WFT26" s="284"/>
      <c r="WFU26" s="284"/>
      <c r="WFV26" s="284"/>
      <c r="WFW26" s="284"/>
      <c r="WFX26" s="284"/>
      <c r="WFY26" s="284"/>
      <c r="WFZ26" s="284"/>
      <c r="WGA26" s="284"/>
      <c r="WGB26" s="284"/>
      <c r="WGC26" s="284"/>
      <c r="WGD26" s="284"/>
      <c r="WGE26" s="284"/>
      <c r="WGF26" s="284"/>
      <c r="WGG26" s="284"/>
      <c r="WGH26" s="284"/>
      <c r="WGI26" s="284"/>
      <c r="WGJ26" s="284"/>
      <c r="WGK26" s="284"/>
      <c r="WGL26" s="284"/>
      <c r="WGM26" s="284"/>
      <c r="WGN26" s="284"/>
      <c r="WGO26" s="284"/>
      <c r="WGP26" s="284"/>
      <c r="WGQ26" s="284"/>
      <c r="WGR26" s="284"/>
      <c r="WGS26" s="284"/>
      <c r="WGT26" s="284"/>
      <c r="WGU26" s="284"/>
      <c r="WGV26" s="284"/>
      <c r="WGW26" s="284"/>
      <c r="WGX26" s="284"/>
      <c r="WGY26" s="284"/>
      <c r="WGZ26" s="284"/>
      <c r="WHA26" s="284"/>
      <c r="WHB26" s="284"/>
      <c r="WHC26" s="284"/>
      <c r="WHD26" s="284"/>
      <c r="WHE26" s="284"/>
      <c r="WHF26" s="284"/>
      <c r="WHG26" s="284"/>
      <c r="WHH26" s="284"/>
      <c r="WHI26" s="284"/>
      <c r="WHJ26" s="284"/>
      <c r="WHK26" s="284"/>
      <c r="WHL26" s="284"/>
      <c r="WHM26" s="284"/>
      <c r="WHN26" s="284"/>
      <c r="WHO26" s="284"/>
      <c r="WHP26" s="284"/>
      <c r="WHQ26" s="284"/>
      <c r="WHR26" s="284"/>
      <c r="WHS26" s="284"/>
      <c r="WHT26" s="284"/>
      <c r="WHU26" s="284"/>
      <c r="WHV26" s="284"/>
      <c r="WHW26" s="284"/>
      <c r="WHX26" s="284"/>
      <c r="WHY26" s="284"/>
      <c r="WHZ26" s="284"/>
      <c r="WIA26" s="284"/>
      <c r="WIB26" s="284"/>
      <c r="WIC26" s="284"/>
      <c r="WID26" s="284"/>
      <c r="WIE26" s="284"/>
      <c r="WIF26" s="284"/>
      <c r="WIG26" s="284"/>
      <c r="WIH26" s="284"/>
      <c r="WII26" s="284"/>
      <c r="WIJ26" s="284"/>
      <c r="WIK26" s="284"/>
      <c r="WIL26" s="284"/>
      <c r="WIM26" s="284"/>
      <c r="WIN26" s="284"/>
      <c r="WIO26" s="284"/>
      <c r="WIP26" s="284"/>
      <c r="WIQ26" s="284"/>
      <c r="WIR26" s="284"/>
      <c r="WIS26" s="284"/>
      <c r="WIT26" s="284"/>
      <c r="WIU26" s="284"/>
      <c r="WIV26" s="284"/>
      <c r="WIW26" s="284"/>
      <c r="WIX26" s="284"/>
      <c r="WIY26" s="284"/>
      <c r="WIZ26" s="284"/>
      <c r="WJA26" s="284"/>
      <c r="WJB26" s="284"/>
      <c r="WJC26" s="284"/>
      <c r="WJD26" s="284"/>
      <c r="WJE26" s="284"/>
      <c r="WJF26" s="284"/>
      <c r="WJG26" s="284"/>
      <c r="WJH26" s="284"/>
      <c r="WJI26" s="284"/>
      <c r="WJJ26" s="284"/>
      <c r="WJK26" s="284"/>
      <c r="WJL26" s="284"/>
      <c r="WJM26" s="284"/>
      <c r="WJN26" s="284"/>
      <c r="WJO26" s="284"/>
      <c r="WJP26" s="284"/>
      <c r="WJQ26" s="284"/>
      <c r="WJR26" s="284"/>
      <c r="WJS26" s="284"/>
      <c r="WJT26" s="284"/>
      <c r="WJU26" s="284"/>
      <c r="WJV26" s="284"/>
      <c r="WJW26" s="284"/>
      <c r="WJX26" s="284"/>
      <c r="WJY26" s="284"/>
      <c r="WJZ26" s="284"/>
      <c r="WKA26" s="284"/>
      <c r="WKB26" s="284"/>
      <c r="WKC26" s="284"/>
      <c r="WKD26" s="284"/>
      <c r="WKE26" s="284"/>
      <c r="WKF26" s="284"/>
      <c r="WKG26" s="284"/>
      <c r="WKH26" s="284"/>
      <c r="WKI26" s="284"/>
      <c r="WKJ26" s="284"/>
      <c r="WKK26" s="284"/>
      <c r="WKL26" s="284"/>
      <c r="WKM26" s="284"/>
      <c r="WKN26" s="284"/>
      <c r="WKO26" s="284"/>
      <c r="WKP26" s="284"/>
      <c r="WKQ26" s="284"/>
      <c r="WKR26" s="284"/>
      <c r="WKS26" s="284"/>
      <c r="WKT26" s="284"/>
      <c r="WKU26" s="284"/>
      <c r="WKV26" s="284"/>
      <c r="WKW26" s="284"/>
      <c r="WKX26" s="284"/>
      <c r="WKY26" s="284"/>
      <c r="WKZ26" s="284"/>
      <c r="WLA26" s="284"/>
      <c r="WLB26" s="284"/>
      <c r="WLC26" s="284"/>
      <c r="WLD26" s="284"/>
      <c r="WLE26" s="284"/>
      <c r="WLF26" s="284"/>
      <c r="WLG26" s="284"/>
      <c r="WLH26" s="284"/>
      <c r="WLI26" s="284"/>
      <c r="WLJ26" s="284"/>
      <c r="WLK26" s="284"/>
      <c r="WLL26" s="284"/>
      <c r="WLM26" s="284"/>
      <c r="WLN26" s="284"/>
      <c r="WLO26" s="284"/>
      <c r="WLP26" s="284"/>
      <c r="WLQ26" s="284"/>
      <c r="WLR26" s="284"/>
      <c r="WLS26" s="284"/>
      <c r="WLT26" s="284"/>
      <c r="WLU26" s="284"/>
      <c r="WLV26" s="284"/>
      <c r="WLW26" s="284"/>
      <c r="WLX26" s="284"/>
      <c r="WLY26" s="284"/>
      <c r="WLZ26" s="284"/>
      <c r="WMA26" s="284"/>
      <c r="WMB26" s="284"/>
      <c r="WMC26" s="284"/>
      <c r="WMD26" s="284"/>
      <c r="WME26" s="284"/>
      <c r="WMF26" s="284"/>
      <c r="WMG26" s="284"/>
      <c r="WMH26" s="284"/>
      <c r="WMI26" s="284"/>
      <c r="WMJ26" s="284"/>
      <c r="WMK26" s="284"/>
      <c r="WML26" s="284"/>
      <c r="WMM26" s="284"/>
      <c r="WMN26" s="284"/>
      <c r="WMO26" s="284"/>
      <c r="WMP26" s="284"/>
      <c r="WMQ26" s="284"/>
      <c r="WMR26" s="284"/>
      <c r="WMS26" s="284"/>
      <c r="WMT26" s="284"/>
      <c r="WMU26" s="284"/>
      <c r="WMV26" s="284"/>
      <c r="WMW26" s="284"/>
      <c r="WMX26" s="284"/>
      <c r="WMY26" s="284"/>
      <c r="WMZ26" s="284"/>
      <c r="WNA26" s="284"/>
      <c r="WNB26" s="284"/>
      <c r="WNC26" s="284"/>
      <c r="WND26" s="284"/>
      <c r="WNE26" s="284"/>
      <c r="WNF26" s="284"/>
      <c r="WNG26" s="284"/>
      <c r="WNH26" s="284"/>
      <c r="WNI26" s="284"/>
      <c r="WNJ26" s="284"/>
      <c r="WNK26" s="284"/>
      <c r="WNL26" s="284"/>
      <c r="WNM26" s="284"/>
      <c r="WNN26" s="284"/>
      <c r="WNO26" s="284"/>
      <c r="WNP26" s="284"/>
      <c r="WNQ26" s="284"/>
      <c r="WNR26" s="284"/>
      <c r="WNS26" s="284"/>
      <c r="WNT26" s="284"/>
      <c r="WNU26" s="284"/>
      <c r="WNV26" s="284"/>
      <c r="WNW26" s="284"/>
      <c r="WNX26" s="284"/>
      <c r="WNY26" s="284"/>
      <c r="WNZ26" s="284"/>
      <c r="WOA26" s="284"/>
      <c r="WOB26" s="284"/>
      <c r="WOC26" s="284"/>
      <c r="WOD26" s="284"/>
      <c r="WOE26" s="284"/>
      <c r="WOF26" s="284"/>
      <c r="WOG26" s="284"/>
      <c r="WOH26" s="284"/>
      <c r="WOI26" s="284"/>
      <c r="WOJ26" s="284"/>
      <c r="WOK26" s="284"/>
      <c r="WOL26" s="284"/>
      <c r="WOM26" s="284"/>
      <c r="WON26" s="284"/>
      <c r="WOO26" s="284"/>
      <c r="WOP26" s="284"/>
      <c r="WOQ26" s="284"/>
      <c r="WOR26" s="284"/>
      <c r="WOS26" s="284"/>
      <c r="WOT26" s="284"/>
      <c r="WOU26" s="284"/>
      <c r="WOV26" s="284"/>
      <c r="WOW26" s="284"/>
      <c r="WOX26" s="284"/>
      <c r="WOY26" s="284"/>
      <c r="WOZ26" s="284"/>
      <c r="WPA26" s="284"/>
      <c r="WPB26" s="284"/>
      <c r="WPC26" s="284"/>
      <c r="WPD26" s="284"/>
      <c r="WPE26" s="284"/>
      <c r="WPF26" s="284"/>
      <c r="WPG26" s="284"/>
      <c r="WPH26" s="284"/>
      <c r="WPI26" s="284"/>
      <c r="WPJ26" s="284"/>
      <c r="WPK26" s="284"/>
      <c r="WPL26" s="284"/>
      <c r="WPM26" s="284"/>
      <c r="WPN26" s="284"/>
      <c r="WPO26" s="284"/>
      <c r="WPP26" s="284"/>
      <c r="WPQ26" s="284"/>
      <c r="WPR26" s="284"/>
      <c r="WPS26" s="284"/>
      <c r="WPT26" s="284"/>
      <c r="WPU26" s="284"/>
      <c r="WPV26" s="284"/>
      <c r="WPW26" s="284"/>
      <c r="WPX26" s="284"/>
      <c r="WPY26" s="284"/>
      <c r="WPZ26" s="284"/>
      <c r="WQA26" s="284"/>
      <c r="WQB26" s="284"/>
      <c r="WQC26" s="284"/>
      <c r="WQD26" s="284"/>
      <c r="WQE26" s="284"/>
      <c r="WQF26" s="284"/>
      <c r="WQG26" s="284"/>
      <c r="WQH26" s="284"/>
      <c r="WQI26" s="284"/>
      <c r="WQJ26" s="284"/>
      <c r="WQK26" s="284"/>
      <c r="WQL26" s="284"/>
      <c r="WQM26" s="284"/>
      <c r="WQN26" s="284"/>
      <c r="WQO26" s="284"/>
      <c r="WQP26" s="284"/>
      <c r="WQQ26" s="284"/>
      <c r="WQR26" s="284"/>
      <c r="WQS26" s="284"/>
      <c r="WQT26" s="284"/>
      <c r="WQU26" s="284"/>
      <c r="WQV26" s="284"/>
      <c r="WQW26" s="284"/>
      <c r="WQX26" s="284"/>
      <c r="WQY26" s="284"/>
      <c r="WQZ26" s="284"/>
      <c r="WRA26" s="284"/>
      <c r="WRB26" s="284"/>
      <c r="WRC26" s="284"/>
      <c r="WRD26" s="284"/>
      <c r="WRE26" s="284"/>
      <c r="WRF26" s="284"/>
      <c r="WRG26" s="284"/>
      <c r="WRH26" s="284"/>
      <c r="WRI26" s="284"/>
      <c r="WRJ26" s="284"/>
      <c r="WRK26" s="284"/>
      <c r="WRL26" s="284"/>
      <c r="WRM26" s="284"/>
      <c r="WRN26" s="284"/>
      <c r="WRO26" s="284"/>
      <c r="WRP26" s="284"/>
      <c r="WRQ26" s="284"/>
      <c r="WRR26" s="284"/>
      <c r="WRS26" s="284"/>
      <c r="WRT26" s="284"/>
      <c r="WRU26" s="284"/>
      <c r="WRV26" s="284"/>
      <c r="WRW26" s="284"/>
      <c r="WRX26" s="284"/>
      <c r="WRY26" s="284"/>
      <c r="WRZ26" s="284"/>
      <c r="WSA26" s="284"/>
      <c r="WSB26" s="284"/>
      <c r="WSC26" s="284"/>
      <c r="WSD26" s="284"/>
      <c r="WSE26" s="284"/>
      <c r="WSF26" s="284"/>
      <c r="WSG26" s="284"/>
      <c r="WSH26" s="284"/>
      <c r="WSI26" s="284"/>
      <c r="WSJ26" s="284"/>
      <c r="WSK26" s="284"/>
      <c r="WSL26" s="284"/>
      <c r="WSM26" s="284"/>
      <c r="WSN26" s="284"/>
      <c r="WSO26" s="284"/>
      <c r="WSP26" s="284"/>
      <c r="WSQ26" s="284"/>
      <c r="WSR26" s="284"/>
      <c r="WSS26" s="284"/>
      <c r="WST26" s="284"/>
      <c r="WSU26" s="284"/>
      <c r="WSV26" s="284"/>
      <c r="WSW26" s="284"/>
      <c r="WSX26" s="284"/>
      <c r="WSY26" s="284"/>
      <c r="WSZ26" s="284"/>
      <c r="WTA26" s="284"/>
      <c r="WTB26" s="284"/>
      <c r="WTC26" s="284"/>
      <c r="WTD26" s="284"/>
      <c r="WTE26" s="284"/>
      <c r="WTF26" s="284"/>
      <c r="WTG26" s="284"/>
      <c r="WTH26" s="284"/>
      <c r="WTI26" s="284"/>
      <c r="WTJ26" s="284"/>
      <c r="WTK26" s="284"/>
      <c r="WTL26" s="284"/>
      <c r="WTM26" s="284"/>
      <c r="WTN26" s="284"/>
      <c r="WTO26" s="284"/>
      <c r="WTP26" s="284"/>
      <c r="WTQ26" s="284"/>
      <c r="WTR26" s="284"/>
      <c r="WTS26" s="284"/>
      <c r="WTT26" s="284"/>
      <c r="WTU26" s="284"/>
      <c r="WTV26" s="284"/>
      <c r="WTW26" s="284"/>
      <c r="WTX26" s="284"/>
      <c r="WTY26" s="284"/>
      <c r="WTZ26" s="284"/>
      <c r="WUA26" s="284"/>
      <c r="WUB26" s="284"/>
      <c r="WUC26" s="284"/>
      <c r="WUD26" s="284"/>
      <c r="WUE26" s="284"/>
      <c r="WUF26" s="284"/>
      <c r="WUG26" s="284"/>
      <c r="WUH26" s="284"/>
      <c r="WUI26" s="284"/>
      <c r="WUJ26" s="284"/>
      <c r="WUK26" s="284"/>
      <c r="WUL26" s="284"/>
      <c r="WUM26" s="284"/>
      <c r="WUN26" s="284"/>
      <c r="WUO26" s="284"/>
      <c r="WUP26" s="284"/>
      <c r="WUQ26" s="284"/>
      <c r="WUR26" s="284"/>
      <c r="WUS26" s="284"/>
      <c r="WUT26" s="284"/>
      <c r="WUU26" s="284"/>
      <c r="WUV26" s="284"/>
      <c r="WUW26" s="284"/>
      <c r="WUX26" s="284"/>
      <c r="WUY26" s="284"/>
      <c r="WUZ26" s="284"/>
      <c r="WVA26" s="284"/>
      <c r="WVB26" s="284"/>
      <c r="WVC26" s="284"/>
      <c r="WVD26" s="284"/>
      <c r="WVE26" s="284"/>
      <c r="WVF26" s="284"/>
      <c r="WVG26" s="284"/>
      <c r="WVH26" s="284"/>
      <c r="WVI26" s="284"/>
      <c r="WVJ26" s="284"/>
      <c r="WVK26" s="284"/>
      <c r="WVL26" s="284"/>
      <c r="WVM26" s="284"/>
      <c r="WVN26" s="284"/>
      <c r="WVO26" s="284"/>
      <c r="WVP26" s="284"/>
      <c r="WVQ26" s="284"/>
      <c r="WVR26" s="284"/>
      <c r="WVS26" s="284"/>
      <c r="WVT26" s="284"/>
      <c r="WVU26" s="284"/>
      <c r="WVV26" s="284"/>
      <c r="WVW26" s="284"/>
      <c r="WVX26" s="284"/>
      <c r="WVY26" s="284"/>
      <c r="WVZ26" s="284"/>
      <c r="WWA26" s="284"/>
      <c r="WWB26" s="284"/>
      <c r="WWC26" s="284"/>
      <c r="WWD26" s="284"/>
      <c r="WWE26" s="284"/>
      <c r="WWF26" s="284"/>
      <c r="WWG26" s="284"/>
      <c r="WWH26" s="284"/>
      <c r="WWI26" s="284"/>
      <c r="WWJ26" s="284"/>
      <c r="WWK26" s="284"/>
      <c r="WWL26" s="284"/>
      <c r="WWM26" s="284"/>
      <c r="WWN26" s="284"/>
      <c r="WWO26" s="284"/>
      <c r="WWP26" s="284"/>
      <c r="WWQ26" s="284"/>
      <c r="WWR26" s="284"/>
      <c r="WWS26" s="284"/>
      <c r="WWT26" s="284"/>
      <c r="WWU26" s="284"/>
      <c r="WWV26" s="284"/>
      <c r="WWW26" s="284"/>
      <c r="WWX26" s="284"/>
      <c r="WWY26" s="284"/>
      <c r="WWZ26" s="284"/>
      <c r="WXA26" s="284"/>
      <c r="WXB26" s="284"/>
      <c r="WXC26" s="284"/>
      <c r="WXD26" s="284"/>
      <c r="WXE26" s="284"/>
      <c r="WXF26" s="284"/>
      <c r="WXG26" s="284"/>
      <c r="WXH26" s="284"/>
      <c r="WXI26" s="284"/>
      <c r="WXJ26" s="284"/>
      <c r="WXK26" s="284"/>
      <c r="WXL26" s="284"/>
      <c r="WXM26" s="284"/>
      <c r="WXN26" s="284"/>
      <c r="WXO26" s="284"/>
      <c r="WXP26" s="284"/>
      <c r="WXQ26" s="284"/>
      <c r="WXR26" s="284"/>
      <c r="WXS26" s="284"/>
      <c r="WXT26" s="284"/>
      <c r="WXU26" s="284"/>
      <c r="WXV26" s="284"/>
      <c r="WXW26" s="284"/>
      <c r="WXX26" s="284"/>
      <c r="WXY26" s="284"/>
      <c r="WXZ26" s="284"/>
      <c r="WYA26" s="284"/>
      <c r="WYB26" s="284"/>
      <c r="WYC26" s="284"/>
      <c r="WYD26" s="284"/>
      <c r="WYE26" s="284"/>
      <c r="WYF26" s="284"/>
      <c r="WYG26" s="284"/>
      <c r="WYH26" s="284"/>
      <c r="WYI26" s="284"/>
      <c r="WYJ26" s="284"/>
      <c r="WYK26" s="284"/>
      <c r="WYL26" s="284"/>
      <c r="WYM26" s="284"/>
      <c r="WYN26" s="284"/>
      <c r="WYO26" s="284"/>
      <c r="WYP26" s="284"/>
      <c r="WYQ26" s="284"/>
      <c r="WYR26" s="284"/>
      <c r="WYS26" s="284"/>
      <c r="WYT26" s="284"/>
      <c r="WYU26" s="284"/>
      <c r="WYV26" s="284"/>
      <c r="WYW26" s="284"/>
      <c r="WYX26" s="284"/>
      <c r="WYY26" s="284"/>
      <c r="WYZ26" s="284"/>
      <c r="WZA26" s="284"/>
      <c r="WZB26" s="284"/>
      <c r="WZC26" s="284"/>
      <c r="WZD26" s="284"/>
      <c r="WZE26" s="284"/>
      <c r="WZF26" s="284"/>
      <c r="WZG26" s="284"/>
      <c r="WZH26" s="284"/>
      <c r="WZI26" s="284"/>
      <c r="WZJ26" s="284"/>
      <c r="WZK26" s="284"/>
      <c r="WZL26" s="284"/>
      <c r="WZM26" s="284"/>
      <c r="WZN26" s="284"/>
      <c r="WZO26" s="284"/>
      <c r="WZP26" s="284"/>
      <c r="WZQ26" s="284"/>
      <c r="WZR26" s="284"/>
      <c r="WZS26" s="284"/>
      <c r="WZT26" s="284"/>
      <c r="WZU26" s="284"/>
      <c r="WZV26" s="284"/>
      <c r="WZW26" s="284"/>
      <c r="WZX26" s="284"/>
      <c r="WZY26" s="284"/>
      <c r="WZZ26" s="284"/>
      <c r="XAA26" s="284"/>
      <c r="XAB26" s="284"/>
      <c r="XAC26" s="284"/>
      <c r="XAD26" s="284"/>
      <c r="XAE26" s="284"/>
      <c r="XAF26" s="284"/>
      <c r="XAG26" s="284"/>
      <c r="XAH26" s="284"/>
      <c r="XAI26" s="284"/>
      <c r="XAJ26" s="284"/>
      <c r="XAK26" s="284"/>
      <c r="XAL26" s="284"/>
      <c r="XAM26" s="284"/>
      <c r="XAN26" s="284"/>
      <c r="XAO26" s="284"/>
      <c r="XAP26" s="284"/>
      <c r="XAQ26" s="284"/>
      <c r="XAR26" s="284"/>
      <c r="XAS26" s="284"/>
      <c r="XAT26" s="284"/>
      <c r="XAU26" s="284"/>
      <c r="XAV26" s="284"/>
      <c r="XAW26" s="284"/>
      <c r="XAX26" s="284"/>
      <c r="XAY26" s="284"/>
      <c r="XAZ26" s="284"/>
      <c r="XBA26" s="284"/>
      <c r="XBB26" s="284"/>
      <c r="XBC26" s="284"/>
      <c r="XBD26" s="284"/>
      <c r="XBE26" s="284"/>
      <c r="XBF26" s="284"/>
      <c r="XBG26" s="284"/>
      <c r="XBH26" s="284"/>
      <c r="XBI26" s="284"/>
      <c r="XBJ26" s="284"/>
      <c r="XBK26" s="284"/>
      <c r="XBL26" s="284"/>
      <c r="XBM26" s="284"/>
      <c r="XBN26" s="284"/>
      <c r="XBO26" s="284"/>
      <c r="XBP26" s="284"/>
      <c r="XBQ26" s="284"/>
      <c r="XBR26" s="284"/>
      <c r="XBS26" s="284"/>
      <c r="XBT26" s="284"/>
      <c r="XBU26" s="284"/>
      <c r="XBV26" s="284"/>
      <c r="XBW26" s="284"/>
      <c r="XBX26" s="284"/>
      <c r="XBY26" s="284"/>
      <c r="XBZ26" s="284"/>
      <c r="XCA26" s="284"/>
      <c r="XCB26" s="284"/>
      <c r="XCC26" s="284"/>
      <c r="XCD26" s="284"/>
      <c r="XCE26" s="284"/>
      <c r="XCF26" s="284"/>
      <c r="XCG26" s="284"/>
      <c r="XCH26" s="284"/>
      <c r="XCI26" s="284"/>
      <c r="XCJ26" s="284"/>
      <c r="XCK26" s="284"/>
      <c r="XCL26" s="284"/>
      <c r="XCM26" s="284"/>
      <c r="XCN26" s="284"/>
      <c r="XCO26" s="284"/>
      <c r="XCP26" s="284"/>
      <c r="XCQ26" s="284"/>
      <c r="XCR26" s="284"/>
      <c r="XCS26" s="284"/>
      <c r="XCT26" s="284"/>
      <c r="XCU26" s="284"/>
      <c r="XCV26" s="284"/>
      <c r="XCW26" s="284"/>
      <c r="XCX26" s="284"/>
      <c r="XCY26" s="284"/>
      <c r="XCZ26" s="284"/>
      <c r="XDA26" s="284"/>
      <c r="XDB26" s="284"/>
      <c r="XDC26" s="284"/>
      <c r="XDD26" s="284"/>
      <c r="XDE26" s="284"/>
      <c r="XDF26" s="284"/>
      <c r="XDG26" s="284"/>
      <c r="XDH26" s="284"/>
      <c r="XDI26" s="284"/>
      <c r="XDJ26" s="284"/>
      <c r="XDK26" s="284"/>
      <c r="XDL26" s="284"/>
      <c r="XDM26" s="284"/>
      <c r="XDN26" s="284"/>
      <c r="XDO26" s="284"/>
      <c r="XDP26" s="284"/>
      <c r="XDQ26" s="284"/>
      <c r="XDR26" s="284"/>
      <c r="XDS26" s="284"/>
      <c r="XDT26" s="284"/>
      <c r="XDU26" s="284"/>
      <c r="XDV26" s="284"/>
      <c r="XDW26" s="284"/>
      <c r="XDX26" s="284"/>
      <c r="XDY26" s="284"/>
      <c r="XDZ26" s="284"/>
      <c r="XEA26" s="284"/>
      <c r="XEB26" s="284"/>
      <c r="XEC26" s="284"/>
      <c r="XED26" s="284"/>
      <c r="XEE26" s="284"/>
      <c r="XEF26" s="284"/>
      <c r="XEG26" s="284"/>
      <c r="XEH26" s="284"/>
      <c r="XEI26" s="284"/>
      <c r="XEJ26" s="284"/>
      <c r="XEK26" s="284"/>
      <c r="XEL26" s="284"/>
      <c r="XEM26" s="284"/>
      <c r="XEN26" s="284"/>
      <c r="XEO26" s="284"/>
      <c r="XEP26" s="284"/>
      <c r="XEQ26" s="284"/>
      <c r="XER26" s="284"/>
      <c r="XES26" s="284"/>
      <c r="XET26" s="284"/>
      <c r="XEU26" s="305"/>
      <c r="XEV26" s="306"/>
    </row>
    <row r="27" spans="1:16376" x14ac:dyDescent="0.25">
      <c r="B27" s="290" t="s">
        <v>193</v>
      </c>
      <c r="C27" s="291" t="s">
        <v>190</v>
      </c>
      <c r="D27" s="292"/>
      <c r="E27" s="308">
        <v>0</v>
      </c>
      <c r="F27" s="308">
        <v>0</v>
      </c>
      <c r="G27" s="308"/>
      <c r="H27" s="308"/>
      <c r="I27" s="294"/>
      <c r="J27" s="295">
        <v>0</v>
      </c>
      <c r="K27" s="293">
        <v>0</v>
      </c>
      <c r="L27" s="296">
        <f t="shared" si="5"/>
        <v>0</v>
      </c>
      <c r="M27" s="296">
        <f t="shared" si="5"/>
        <v>0</v>
      </c>
      <c r="N27" s="297"/>
      <c r="O27" s="298">
        <f t="array" ref="O27">SUM(IF('6. Class A Consumption Data'!$D$478:$D$777=B27,'6. Class A Consumption Data'!$F$478:$F$777))</f>
        <v>0</v>
      </c>
      <c r="P27" s="298">
        <f t="array" ref="P27">SUM(IF('6. Class A Consumption Data'!$D$19:$D$468=B27,'6. Class A Consumption Data'!$F$19:$G$468))</f>
        <v>0</v>
      </c>
      <c r="Q27" s="299">
        <f t="shared" si="2"/>
        <v>0</v>
      </c>
      <c r="R27" s="302"/>
      <c r="S27" s="301">
        <f t="shared" ref="S27:S40" si="7">IF(OR(G27=0, ISBLANK(G27)), 0, G27-O27-P27)</f>
        <v>0</v>
      </c>
      <c r="T27" s="296">
        <f t="shared" si="6"/>
        <v>0</v>
      </c>
      <c r="U27" s="302"/>
      <c r="V27" s="302"/>
      <c r="W27" s="302"/>
      <c r="X27" s="302"/>
      <c r="Y27" s="303"/>
      <c r="Z27" s="303"/>
      <c r="AA27" s="303"/>
      <c r="AB27" s="303"/>
      <c r="AC27" s="304"/>
      <c r="AD27" s="304"/>
    </row>
    <row r="28" spans="1:16376" x14ac:dyDescent="0.25">
      <c r="B28" s="290" t="s">
        <v>194</v>
      </c>
      <c r="C28" s="291" t="s">
        <v>126</v>
      </c>
      <c r="D28" s="292">
        <v>825</v>
      </c>
      <c r="E28" s="293">
        <v>40588612.341543451</v>
      </c>
      <c r="F28" s="293">
        <v>0</v>
      </c>
      <c r="G28" s="293">
        <v>118577.55644732343</v>
      </c>
      <c r="H28" s="293"/>
      <c r="I28" s="294"/>
      <c r="J28" s="295">
        <v>0</v>
      </c>
      <c r="K28" s="293">
        <v>0</v>
      </c>
      <c r="L28" s="296">
        <f t="shared" si="5"/>
        <v>40588612.341543451</v>
      </c>
      <c r="M28" s="296">
        <f t="shared" si="5"/>
        <v>0</v>
      </c>
      <c r="N28" s="297"/>
      <c r="O28" s="298">
        <f t="array" ref="O28">SUM(IF('6. Class A Consumption Data'!$D$478:$D$777=B28,'6. Class A Consumption Data'!$F$478:$F$777))</f>
        <v>0</v>
      </c>
      <c r="P28" s="298">
        <f t="array" ref="P28">SUM(IF('6. Class A Consumption Data'!$D$19:$D$468=B28,'6. Class A Consumption Data'!$F$19:$G$468))</f>
        <v>0</v>
      </c>
      <c r="Q28" s="299">
        <f t="shared" si="2"/>
        <v>40588612.341543451</v>
      </c>
      <c r="R28" s="302"/>
      <c r="S28" s="301">
        <f t="shared" si="7"/>
        <v>118577.55644732343</v>
      </c>
      <c r="T28" s="296">
        <f t="shared" si="6"/>
        <v>0</v>
      </c>
      <c r="U28" s="302"/>
      <c r="V28" s="302"/>
      <c r="W28" s="302"/>
      <c r="X28" s="302"/>
      <c r="Y28" s="303"/>
      <c r="Z28" s="303"/>
      <c r="AA28" s="303"/>
      <c r="AB28" s="303"/>
      <c r="AC28" s="304"/>
      <c r="AD28" s="304"/>
    </row>
    <row r="29" spans="1:16376" x14ac:dyDescent="0.25">
      <c r="B29" s="290" t="s">
        <v>195</v>
      </c>
      <c r="C29" s="291" t="s">
        <v>190</v>
      </c>
      <c r="D29" s="292">
        <v>1</v>
      </c>
      <c r="E29" s="293">
        <v>116219745.62343398</v>
      </c>
      <c r="F29" s="293">
        <v>326300</v>
      </c>
      <c r="G29" s="293">
        <v>116219745.62343398</v>
      </c>
      <c r="H29" s="293">
        <v>326300</v>
      </c>
      <c r="I29" s="294"/>
      <c r="J29" s="295">
        <v>0</v>
      </c>
      <c r="K29" s="293">
        <v>0</v>
      </c>
      <c r="L29" s="296">
        <f t="shared" si="5"/>
        <v>116219745.62343398</v>
      </c>
      <c r="M29" s="296">
        <f t="shared" si="5"/>
        <v>326300</v>
      </c>
      <c r="N29" s="297"/>
      <c r="O29" s="298">
        <f t="array" ref="O29">SUM(IF('6. Class A Consumption Data'!$D$478:$D$777=B29,'6. Class A Consumption Data'!$F$478:$F$777))</f>
        <v>0</v>
      </c>
      <c r="P29" s="298">
        <f t="array" ref="P29">SUM(IF('6. Class A Consumption Data'!$D$19:$D$468=B29,'6. Class A Consumption Data'!$F$19:$G$468))</f>
        <v>0</v>
      </c>
      <c r="Q29" s="299">
        <f t="shared" si="2"/>
        <v>116219745.62343398</v>
      </c>
      <c r="R29" s="302"/>
      <c r="S29" s="301">
        <f t="shared" si="7"/>
        <v>116219745.62343398</v>
      </c>
      <c r="T29" s="296">
        <f t="shared" si="6"/>
        <v>326300</v>
      </c>
      <c r="U29" s="303"/>
      <c r="V29" s="302"/>
      <c r="W29" s="302"/>
      <c r="X29" s="302"/>
      <c r="Y29" s="303"/>
      <c r="Z29" s="303"/>
      <c r="AA29" s="303"/>
      <c r="AB29" s="303"/>
      <c r="AC29" s="304"/>
      <c r="AD29" s="304"/>
    </row>
    <row r="30" spans="1:16376" s="307" customFormat="1" hidden="1" x14ac:dyDescent="0.25">
      <c r="A30" s="284"/>
      <c r="B30" s="290"/>
      <c r="C30" s="291"/>
      <c r="D30" s="292"/>
      <c r="E30" s="309"/>
      <c r="F30" s="310"/>
      <c r="G30" s="311"/>
      <c r="H30" s="311"/>
      <c r="I30" s="294"/>
      <c r="J30" s="292"/>
      <c r="K30" s="292"/>
      <c r="L30" s="296">
        <f t="shared" si="5"/>
        <v>0</v>
      </c>
      <c r="M30" s="296">
        <f t="shared" si="5"/>
        <v>0</v>
      </c>
      <c r="N30" s="312"/>
      <c r="O30" s="298">
        <f t="array" ref="O30">SUM(IF('6. Class A Consumption Data'!$D$478:$D$777=B30,'6. Class A Consumption Data'!$F$478:$F$777))</f>
        <v>0</v>
      </c>
      <c r="P30" s="298">
        <f t="array" ref="P30">SUM(IF('6. Class A Consumption Data'!$D$19:$D$468=B30,'6. Class A Consumption Data'!$F$19:$G$468))</f>
        <v>0</v>
      </c>
      <c r="Q30" s="299">
        <f t="shared" si="2"/>
        <v>0</v>
      </c>
      <c r="R30" s="302"/>
      <c r="S30" s="301">
        <f t="shared" si="7"/>
        <v>0</v>
      </c>
      <c r="T30" s="296">
        <f t="shared" ref="T30:T40" si="8">IF(OR(H30=0, ISBLANK(H30)), 0, H30-K30-P30-R30)</f>
        <v>0</v>
      </c>
      <c r="U30" s="303"/>
      <c r="V30" s="302"/>
      <c r="W30" s="302"/>
      <c r="X30" s="302"/>
      <c r="Y30" s="303"/>
      <c r="Z30" s="303"/>
      <c r="AA30" s="303"/>
      <c r="AB30" s="303"/>
      <c r="AC30" s="304"/>
      <c r="AD30" s="30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c r="CA30" s="284"/>
      <c r="CB30" s="284"/>
      <c r="CC30" s="284"/>
      <c r="CD30" s="284"/>
      <c r="CE30" s="284"/>
      <c r="CF30" s="284"/>
      <c r="CG30" s="284"/>
      <c r="CH30" s="284"/>
      <c r="CI30" s="284"/>
      <c r="CJ30" s="284"/>
      <c r="CK30" s="284"/>
      <c r="CL30" s="284"/>
      <c r="CM30" s="284"/>
      <c r="CN30" s="284"/>
      <c r="CO30" s="284"/>
      <c r="CP30" s="284"/>
      <c r="CQ30" s="284"/>
      <c r="CR30" s="284"/>
      <c r="CS30" s="284"/>
      <c r="CT30" s="284"/>
      <c r="CU30" s="284"/>
      <c r="CV30" s="284"/>
      <c r="CW30" s="284"/>
      <c r="CX30" s="284"/>
      <c r="CY30" s="284"/>
      <c r="CZ30" s="284"/>
      <c r="DA30" s="284"/>
      <c r="DB30" s="284"/>
      <c r="DC30" s="284"/>
      <c r="DD30" s="284"/>
      <c r="DE30" s="284"/>
      <c r="DF30" s="284"/>
      <c r="DG30" s="284"/>
      <c r="DH30" s="284"/>
      <c r="DI30" s="284"/>
      <c r="DJ30" s="284"/>
      <c r="DK30" s="284"/>
      <c r="DL30" s="284"/>
      <c r="DM30" s="284"/>
      <c r="DN30" s="284"/>
      <c r="DO30" s="284"/>
      <c r="DP30" s="284"/>
      <c r="DQ30" s="284"/>
      <c r="DR30" s="284"/>
      <c r="DS30" s="284"/>
      <c r="DT30" s="284"/>
      <c r="DU30" s="284"/>
      <c r="DV30" s="284"/>
      <c r="DW30" s="284"/>
      <c r="DX30" s="284"/>
      <c r="DY30" s="284"/>
      <c r="DZ30" s="284"/>
      <c r="EA30" s="284"/>
      <c r="EB30" s="284"/>
      <c r="EC30" s="284"/>
      <c r="ED30" s="284"/>
      <c r="EE30" s="284"/>
      <c r="EF30" s="284"/>
      <c r="EG30" s="284"/>
      <c r="EH30" s="284"/>
      <c r="EI30" s="284"/>
      <c r="EJ30" s="284"/>
      <c r="EK30" s="284"/>
      <c r="EL30" s="284"/>
      <c r="EM30" s="284"/>
      <c r="EN30" s="284"/>
      <c r="EO30" s="284"/>
      <c r="EP30" s="284"/>
      <c r="EQ30" s="284"/>
      <c r="ER30" s="284"/>
      <c r="ES30" s="284"/>
      <c r="ET30" s="284"/>
      <c r="EU30" s="284"/>
      <c r="EV30" s="284"/>
      <c r="EW30" s="284"/>
      <c r="EX30" s="284"/>
      <c r="EY30" s="284"/>
      <c r="EZ30" s="284"/>
      <c r="FA30" s="284"/>
      <c r="FB30" s="284"/>
      <c r="FC30" s="284"/>
      <c r="FD30" s="284"/>
      <c r="FE30" s="284"/>
      <c r="FF30" s="284"/>
      <c r="FG30" s="284"/>
      <c r="FH30" s="284"/>
      <c r="FI30" s="284"/>
      <c r="FJ30" s="284"/>
      <c r="FK30" s="284"/>
      <c r="FL30" s="284"/>
      <c r="FM30" s="284"/>
      <c r="FN30" s="284"/>
      <c r="FO30" s="284"/>
      <c r="FP30" s="284"/>
      <c r="FQ30" s="284"/>
      <c r="FR30" s="284"/>
      <c r="FS30" s="284"/>
      <c r="FT30" s="284"/>
      <c r="FU30" s="284"/>
      <c r="FV30" s="284"/>
      <c r="FW30" s="284"/>
      <c r="FX30" s="284"/>
      <c r="FY30" s="284"/>
      <c r="FZ30" s="284"/>
      <c r="GA30" s="284"/>
      <c r="GB30" s="284"/>
      <c r="GC30" s="284"/>
      <c r="GD30" s="284"/>
      <c r="GE30" s="284"/>
      <c r="GF30" s="284"/>
      <c r="GG30" s="284"/>
      <c r="GH30" s="284"/>
      <c r="GI30" s="284"/>
      <c r="GJ30" s="284"/>
      <c r="GK30" s="284"/>
      <c r="GL30" s="284"/>
      <c r="GM30" s="284"/>
      <c r="GN30" s="284"/>
      <c r="GO30" s="284"/>
      <c r="GP30" s="284"/>
      <c r="GQ30" s="284"/>
      <c r="GR30" s="284"/>
      <c r="GS30" s="284"/>
      <c r="GT30" s="284"/>
      <c r="GU30" s="284"/>
      <c r="GV30" s="284"/>
      <c r="GW30" s="284"/>
      <c r="GX30" s="284"/>
      <c r="GY30" s="284"/>
      <c r="GZ30" s="284"/>
      <c r="HA30" s="284"/>
      <c r="HB30" s="284"/>
      <c r="HC30" s="284"/>
      <c r="HD30" s="284"/>
      <c r="HE30" s="284"/>
      <c r="HF30" s="284"/>
      <c r="HG30" s="284"/>
      <c r="HH30" s="284"/>
      <c r="HI30" s="284"/>
      <c r="HJ30" s="284"/>
      <c r="HK30" s="284"/>
      <c r="HL30" s="284"/>
      <c r="HM30" s="284"/>
      <c r="HN30" s="284"/>
      <c r="HO30" s="284"/>
      <c r="HP30" s="284"/>
      <c r="HQ30" s="284"/>
      <c r="HR30" s="284"/>
      <c r="HS30" s="284"/>
      <c r="HT30" s="284"/>
      <c r="HU30" s="284"/>
      <c r="HV30" s="284"/>
      <c r="HW30" s="284"/>
      <c r="HX30" s="284"/>
      <c r="HY30" s="284"/>
      <c r="HZ30" s="284"/>
      <c r="IA30" s="284"/>
      <c r="IB30" s="284"/>
      <c r="IC30" s="284"/>
      <c r="ID30" s="284"/>
      <c r="IE30" s="284"/>
      <c r="IF30" s="284"/>
      <c r="IG30" s="284"/>
      <c r="IH30" s="284"/>
      <c r="II30" s="284"/>
      <c r="IJ30" s="284"/>
      <c r="IK30" s="284"/>
      <c r="IL30" s="284"/>
      <c r="IM30" s="284"/>
      <c r="IN30" s="284"/>
      <c r="IO30" s="284"/>
      <c r="IP30" s="284"/>
      <c r="IQ30" s="284"/>
      <c r="IR30" s="284"/>
      <c r="IS30" s="284"/>
      <c r="IT30" s="284"/>
      <c r="IU30" s="284"/>
      <c r="IV30" s="284"/>
      <c r="IW30" s="284"/>
      <c r="IX30" s="284"/>
      <c r="IY30" s="284"/>
      <c r="IZ30" s="284"/>
      <c r="JA30" s="284"/>
      <c r="JB30" s="284"/>
      <c r="JC30" s="284"/>
      <c r="JD30" s="284"/>
      <c r="JE30" s="284"/>
      <c r="JF30" s="284"/>
      <c r="JG30" s="284"/>
      <c r="JH30" s="284"/>
      <c r="JI30" s="284"/>
      <c r="JJ30" s="284"/>
      <c r="JK30" s="284"/>
      <c r="JL30" s="284"/>
      <c r="JM30" s="284"/>
      <c r="JN30" s="284"/>
      <c r="JO30" s="284"/>
      <c r="JP30" s="284"/>
      <c r="JQ30" s="284"/>
      <c r="JR30" s="284"/>
      <c r="JS30" s="284"/>
      <c r="JT30" s="284"/>
      <c r="JU30" s="284"/>
      <c r="JV30" s="284"/>
      <c r="JW30" s="284"/>
      <c r="JX30" s="284"/>
      <c r="JY30" s="284"/>
      <c r="JZ30" s="284"/>
      <c r="KA30" s="284"/>
      <c r="KB30" s="284"/>
      <c r="KC30" s="284"/>
      <c r="KD30" s="284"/>
      <c r="KE30" s="284"/>
      <c r="KF30" s="284"/>
      <c r="KG30" s="284"/>
      <c r="KH30" s="284"/>
      <c r="KI30" s="284"/>
      <c r="KJ30" s="284"/>
      <c r="KK30" s="284"/>
      <c r="KL30" s="284"/>
      <c r="KM30" s="284"/>
      <c r="KN30" s="284"/>
      <c r="KO30" s="284"/>
      <c r="KP30" s="284"/>
      <c r="KQ30" s="284"/>
      <c r="KR30" s="284"/>
      <c r="KS30" s="284"/>
      <c r="KT30" s="284"/>
      <c r="KU30" s="284"/>
      <c r="KV30" s="284"/>
      <c r="KW30" s="284"/>
      <c r="KX30" s="284"/>
      <c r="KY30" s="284"/>
      <c r="KZ30" s="284"/>
      <c r="LA30" s="284"/>
      <c r="LB30" s="284"/>
      <c r="LC30" s="284"/>
      <c r="LD30" s="284"/>
      <c r="LE30" s="284"/>
      <c r="LF30" s="284"/>
      <c r="LG30" s="284"/>
      <c r="LH30" s="284"/>
      <c r="LI30" s="284"/>
      <c r="LJ30" s="284"/>
      <c r="LK30" s="284"/>
      <c r="LL30" s="284"/>
      <c r="LM30" s="284"/>
      <c r="LN30" s="284"/>
      <c r="LO30" s="284"/>
      <c r="LP30" s="284"/>
      <c r="LQ30" s="284"/>
      <c r="LR30" s="284"/>
      <c r="LS30" s="284"/>
      <c r="LT30" s="284"/>
      <c r="LU30" s="284"/>
      <c r="LV30" s="284"/>
      <c r="LW30" s="284"/>
      <c r="LX30" s="284"/>
      <c r="LY30" s="284"/>
      <c r="LZ30" s="284"/>
      <c r="MA30" s="284"/>
      <c r="MB30" s="284"/>
      <c r="MC30" s="284"/>
      <c r="MD30" s="284"/>
      <c r="ME30" s="284"/>
      <c r="MF30" s="284"/>
      <c r="MG30" s="284"/>
      <c r="MH30" s="284"/>
      <c r="MI30" s="284"/>
      <c r="MJ30" s="284"/>
      <c r="MK30" s="284"/>
      <c r="ML30" s="284"/>
      <c r="MM30" s="284"/>
      <c r="MN30" s="284"/>
      <c r="MO30" s="284"/>
      <c r="MP30" s="284"/>
      <c r="MQ30" s="284"/>
      <c r="MR30" s="284"/>
      <c r="MS30" s="284"/>
      <c r="MT30" s="284"/>
      <c r="MU30" s="284"/>
      <c r="MV30" s="284"/>
      <c r="MW30" s="284"/>
      <c r="MX30" s="284"/>
      <c r="MY30" s="284"/>
      <c r="MZ30" s="284"/>
      <c r="NA30" s="284"/>
      <c r="NB30" s="284"/>
      <c r="NC30" s="284"/>
      <c r="ND30" s="284"/>
      <c r="NE30" s="284"/>
      <c r="NF30" s="284"/>
      <c r="NG30" s="284"/>
      <c r="NH30" s="284"/>
      <c r="NI30" s="284"/>
      <c r="NJ30" s="284"/>
      <c r="NK30" s="284"/>
      <c r="NL30" s="284"/>
      <c r="NM30" s="284"/>
      <c r="NN30" s="284"/>
      <c r="NO30" s="284"/>
      <c r="NP30" s="284"/>
      <c r="NQ30" s="284"/>
      <c r="NR30" s="284"/>
      <c r="NS30" s="284"/>
      <c r="NT30" s="284"/>
      <c r="NU30" s="284"/>
      <c r="NV30" s="284"/>
      <c r="NW30" s="284"/>
      <c r="NX30" s="284"/>
      <c r="NY30" s="284"/>
      <c r="NZ30" s="284"/>
      <c r="OA30" s="284"/>
      <c r="OB30" s="284"/>
      <c r="OC30" s="284"/>
      <c r="OD30" s="284"/>
      <c r="OE30" s="284"/>
      <c r="OF30" s="284"/>
      <c r="OG30" s="284"/>
      <c r="OH30" s="284"/>
      <c r="OI30" s="284"/>
      <c r="OJ30" s="284"/>
      <c r="OK30" s="284"/>
      <c r="OL30" s="284"/>
      <c r="OM30" s="284"/>
      <c r="ON30" s="284"/>
      <c r="OO30" s="284"/>
      <c r="OP30" s="284"/>
      <c r="OQ30" s="284"/>
      <c r="OR30" s="284"/>
      <c r="OS30" s="284"/>
      <c r="OT30" s="284"/>
      <c r="OU30" s="284"/>
      <c r="OV30" s="284"/>
      <c r="OW30" s="284"/>
      <c r="OX30" s="284"/>
      <c r="OY30" s="284"/>
      <c r="OZ30" s="284"/>
      <c r="PA30" s="284"/>
      <c r="PB30" s="284"/>
      <c r="PC30" s="284"/>
      <c r="PD30" s="284"/>
      <c r="PE30" s="284"/>
      <c r="PF30" s="284"/>
      <c r="PG30" s="284"/>
      <c r="PH30" s="284"/>
      <c r="PI30" s="284"/>
      <c r="PJ30" s="284"/>
      <c r="PK30" s="284"/>
      <c r="PL30" s="284"/>
      <c r="PM30" s="284"/>
      <c r="PN30" s="284"/>
      <c r="PO30" s="284"/>
      <c r="PP30" s="284"/>
      <c r="PQ30" s="284"/>
      <c r="PR30" s="284"/>
      <c r="PS30" s="284"/>
      <c r="PT30" s="284"/>
      <c r="PU30" s="284"/>
      <c r="PV30" s="284"/>
      <c r="PW30" s="284"/>
      <c r="PX30" s="284"/>
      <c r="PY30" s="284"/>
      <c r="PZ30" s="284"/>
      <c r="QA30" s="284"/>
      <c r="QB30" s="284"/>
      <c r="QC30" s="284"/>
      <c r="QD30" s="284"/>
      <c r="QE30" s="284"/>
      <c r="QF30" s="284"/>
      <c r="QG30" s="284"/>
      <c r="QH30" s="284"/>
      <c r="QI30" s="284"/>
      <c r="QJ30" s="284"/>
      <c r="QK30" s="284"/>
      <c r="QL30" s="284"/>
      <c r="QM30" s="284"/>
      <c r="QN30" s="284"/>
      <c r="QO30" s="284"/>
      <c r="QP30" s="284"/>
      <c r="QQ30" s="284"/>
      <c r="QR30" s="284"/>
      <c r="QS30" s="284"/>
      <c r="QT30" s="284"/>
      <c r="QU30" s="284"/>
      <c r="QV30" s="284"/>
      <c r="QW30" s="284"/>
      <c r="QX30" s="284"/>
      <c r="QY30" s="284"/>
      <c r="QZ30" s="284"/>
      <c r="RA30" s="284"/>
      <c r="RB30" s="284"/>
      <c r="RC30" s="284"/>
      <c r="RD30" s="284"/>
      <c r="RE30" s="284"/>
      <c r="RF30" s="284"/>
      <c r="RG30" s="284"/>
      <c r="RH30" s="284"/>
      <c r="RI30" s="284"/>
      <c r="RJ30" s="284"/>
      <c r="RK30" s="284"/>
      <c r="RL30" s="284"/>
      <c r="RM30" s="284"/>
      <c r="RN30" s="284"/>
      <c r="RO30" s="284"/>
      <c r="RP30" s="284"/>
      <c r="RQ30" s="284"/>
      <c r="RR30" s="284"/>
      <c r="RS30" s="284"/>
      <c r="RT30" s="284"/>
      <c r="RU30" s="284"/>
      <c r="RV30" s="284"/>
      <c r="RW30" s="284"/>
      <c r="RX30" s="284"/>
      <c r="RY30" s="284"/>
      <c r="RZ30" s="284"/>
      <c r="SA30" s="284"/>
      <c r="SB30" s="284"/>
      <c r="SC30" s="284"/>
      <c r="SD30" s="284"/>
      <c r="SE30" s="284"/>
      <c r="SF30" s="284"/>
      <c r="SG30" s="284"/>
      <c r="SH30" s="284"/>
      <c r="SI30" s="284"/>
      <c r="SJ30" s="284"/>
      <c r="SK30" s="284"/>
      <c r="SL30" s="284"/>
      <c r="SM30" s="284"/>
      <c r="SN30" s="284"/>
      <c r="SO30" s="284"/>
      <c r="SP30" s="284"/>
      <c r="SQ30" s="284"/>
      <c r="SR30" s="284"/>
      <c r="SS30" s="284"/>
      <c r="ST30" s="284"/>
      <c r="SU30" s="284"/>
      <c r="SV30" s="284"/>
      <c r="SW30" s="284"/>
      <c r="SX30" s="284"/>
      <c r="SY30" s="284"/>
      <c r="SZ30" s="284"/>
      <c r="TA30" s="284"/>
      <c r="TB30" s="284"/>
      <c r="TC30" s="284"/>
      <c r="TD30" s="284"/>
      <c r="TE30" s="284"/>
      <c r="TF30" s="284"/>
      <c r="TG30" s="284"/>
      <c r="TH30" s="284"/>
      <c r="TI30" s="284"/>
      <c r="TJ30" s="284"/>
      <c r="TK30" s="284"/>
      <c r="TL30" s="284"/>
      <c r="TM30" s="284"/>
      <c r="TN30" s="284"/>
      <c r="TO30" s="284"/>
      <c r="TP30" s="284"/>
      <c r="TQ30" s="284"/>
      <c r="TR30" s="284"/>
      <c r="TS30" s="284"/>
      <c r="TT30" s="284"/>
      <c r="TU30" s="284"/>
      <c r="TV30" s="284"/>
      <c r="TW30" s="284"/>
      <c r="TX30" s="284"/>
      <c r="TY30" s="284"/>
      <c r="TZ30" s="284"/>
      <c r="UA30" s="284"/>
      <c r="UB30" s="284"/>
      <c r="UC30" s="284"/>
      <c r="UD30" s="284"/>
      <c r="UE30" s="284"/>
      <c r="UF30" s="284"/>
      <c r="UG30" s="284"/>
      <c r="UH30" s="284"/>
      <c r="UI30" s="284"/>
      <c r="UJ30" s="284"/>
      <c r="UK30" s="284"/>
      <c r="UL30" s="284"/>
      <c r="UM30" s="284"/>
      <c r="UN30" s="284"/>
      <c r="UO30" s="284"/>
      <c r="UP30" s="284"/>
      <c r="UQ30" s="284"/>
      <c r="UR30" s="284"/>
      <c r="US30" s="284"/>
      <c r="UT30" s="284"/>
      <c r="UU30" s="284"/>
      <c r="UV30" s="284"/>
      <c r="UW30" s="284"/>
      <c r="UX30" s="284"/>
      <c r="UY30" s="284"/>
      <c r="UZ30" s="284"/>
      <c r="VA30" s="284"/>
      <c r="VB30" s="284"/>
      <c r="VC30" s="284"/>
      <c r="VD30" s="284"/>
      <c r="VE30" s="284"/>
      <c r="VF30" s="284"/>
      <c r="VG30" s="284"/>
      <c r="VH30" s="284"/>
      <c r="VI30" s="284"/>
      <c r="VJ30" s="284"/>
      <c r="VK30" s="284"/>
      <c r="VL30" s="284"/>
      <c r="VM30" s="284"/>
      <c r="VN30" s="284"/>
      <c r="VO30" s="284"/>
      <c r="VP30" s="284"/>
      <c r="VQ30" s="284"/>
      <c r="VR30" s="284"/>
      <c r="VS30" s="284"/>
      <c r="VT30" s="284"/>
      <c r="VU30" s="284"/>
      <c r="VV30" s="284"/>
      <c r="VW30" s="284"/>
      <c r="VX30" s="284"/>
      <c r="VY30" s="284"/>
      <c r="VZ30" s="284"/>
      <c r="WA30" s="284"/>
      <c r="WB30" s="284"/>
      <c r="WC30" s="284"/>
      <c r="WD30" s="284"/>
      <c r="WE30" s="284"/>
      <c r="WF30" s="284"/>
      <c r="WG30" s="284"/>
      <c r="WH30" s="284"/>
      <c r="WI30" s="284"/>
      <c r="WJ30" s="284"/>
      <c r="WK30" s="284"/>
      <c r="WL30" s="284"/>
      <c r="WM30" s="284"/>
      <c r="WN30" s="284"/>
      <c r="WO30" s="284"/>
      <c r="WP30" s="284"/>
      <c r="WQ30" s="284"/>
      <c r="WR30" s="284"/>
      <c r="WS30" s="284"/>
      <c r="WT30" s="284"/>
      <c r="WU30" s="284"/>
      <c r="WV30" s="284"/>
      <c r="WW30" s="284"/>
      <c r="WX30" s="284"/>
      <c r="WY30" s="284"/>
      <c r="WZ30" s="284"/>
      <c r="XA30" s="284"/>
      <c r="XB30" s="284"/>
      <c r="XC30" s="284"/>
      <c r="XD30" s="284"/>
      <c r="XE30" s="284"/>
      <c r="XF30" s="284"/>
      <c r="XG30" s="284"/>
      <c r="XH30" s="284"/>
      <c r="XI30" s="284"/>
      <c r="XJ30" s="284"/>
      <c r="XK30" s="284"/>
      <c r="XL30" s="284"/>
      <c r="XM30" s="284"/>
      <c r="XN30" s="284"/>
      <c r="XO30" s="284"/>
      <c r="XP30" s="284"/>
      <c r="XQ30" s="284"/>
      <c r="XR30" s="284"/>
      <c r="XS30" s="284"/>
      <c r="XT30" s="284"/>
      <c r="XU30" s="284"/>
      <c r="XV30" s="284"/>
      <c r="XW30" s="284"/>
      <c r="XX30" s="284"/>
      <c r="XY30" s="284"/>
      <c r="XZ30" s="284"/>
      <c r="YA30" s="284"/>
      <c r="YB30" s="284"/>
      <c r="YC30" s="284"/>
      <c r="YD30" s="284"/>
      <c r="YE30" s="284"/>
      <c r="YF30" s="284"/>
      <c r="YG30" s="284"/>
      <c r="YH30" s="284"/>
      <c r="YI30" s="284"/>
      <c r="YJ30" s="284"/>
      <c r="YK30" s="284"/>
      <c r="YL30" s="284"/>
      <c r="YM30" s="284"/>
      <c r="YN30" s="284"/>
      <c r="YO30" s="284"/>
      <c r="YP30" s="284"/>
      <c r="YQ30" s="284"/>
      <c r="YR30" s="284"/>
      <c r="YS30" s="284"/>
      <c r="YT30" s="284"/>
      <c r="YU30" s="284"/>
      <c r="YV30" s="284"/>
      <c r="YW30" s="284"/>
      <c r="YX30" s="284"/>
      <c r="YY30" s="284"/>
      <c r="YZ30" s="284"/>
      <c r="ZA30" s="284"/>
      <c r="ZB30" s="284"/>
      <c r="ZC30" s="284"/>
      <c r="ZD30" s="284"/>
      <c r="ZE30" s="284"/>
      <c r="ZF30" s="284"/>
      <c r="ZG30" s="284"/>
      <c r="ZH30" s="284"/>
      <c r="ZI30" s="284"/>
      <c r="ZJ30" s="284"/>
      <c r="ZK30" s="284"/>
      <c r="ZL30" s="284"/>
      <c r="ZM30" s="284"/>
      <c r="ZN30" s="284"/>
      <c r="ZO30" s="284"/>
      <c r="ZP30" s="284"/>
      <c r="ZQ30" s="284"/>
      <c r="ZR30" s="284"/>
      <c r="ZS30" s="284"/>
      <c r="ZT30" s="284"/>
      <c r="ZU30" s="284"/>
      <c r="ZV30" s="284"/>
      <c r="ZW30" s="284"/>
      <c r="ZX30" s="284"/>
      <c r="ZY30" s="284"/>
      <c r="ZZ30" s="284"/>
      <c r="AAA30" s="284"/>
      <c r="AAB30" s="284"/>
      <c r="AAC30" s="284"/>
      <c r="AAD30" s="284"/>
      <c r="AAE30" s="284"/>
      <c r="AAF30" s="284"/>
      <c r="AAG30" s="284"/>
      <c r="AAH30" s="284"/>
      <c r="AAI30" s="284"/>
      <c r="AAJ30" s="284"/>
      <c r="AAK30" s="284"/>
      <c r="AAL30" s="284"/>
      <c r="AAM30" s="284"/>
      <c r="AAN30" s="284"/>
      <c r="AAO30" s="284"/>
      <c r="AAP30" s="284"/>
      <c r="AAQ30" s="284"/>
      <c r="AAR30" s="284"/>
      <c r="AAS30" s="284"/>
      <c r="AAT30" s="284"/>
      <c r="AAU30" s="284"/>
      <c r="AAV30" s="284"/>
      <c r="AAW30" s="284"/>
      <c r="AAX30" s="284"/>
      <c r="AAY30" s="284"/>
      <c r="AAZ30" s="284"/>
      <c r="ABA30" s="284"/>
      <c r="ABB30" s="284"/>
      <c r="ABC30" s="284"/>
      <c r="ABD30" s="284"/>
      <c r="ABE30" s="284"/>
      <c r="ABF30" s="284"/>
      <c r="ABG30" s="284"/>
      <c r="ABH30" s="284"/>
      <c r="ABI30" s="284"/>
      <c r="ABJ30" s="284"/>
      <c r="ABK30" s="284"/>
      <c r="ABL30" s="284"/>
      <c r="ABM30" s="284"/>
      <c r="ABN30" s="284"/>
      <c r="ABO30" s="284"/>
      <c r="ABP30" s="284"/>
      <c r="ABQ30" s="284"/>
      <c r="ABR30" s="284"/>
      <c r="ABS30" s="284"/>
      <c r="ABT30" s="284"/>
      <c r="ABU30" s="284"/>
      <c r="ABV30" s="284"/>
      <c r="ABW30" s="284"/>
      <c r="ABX30" s="284"/>
      <c r="ABY30" s="284"/>
      <c r="ABZ30" s="284"/>
      <c r="ACA30" s="284"/>
      <c r="ACB30" s="284"/>
      <c r="ACC30" s="284"/>
      <c r="ACD30" s="284"/>
      <c r="ACE30" s="284"/>
      <c r="ACF30" s="284"/>
      <c r="ACG30" s="284"/>
      <c r="ACH30" s="284"/>
      <c r="ACI30" s="284"/>
      <c r="ACJ30" s="284"/>
      <c r="ACK30" s="284"/>
      <c r="ACL30" s="284"/>
      <c r="ACM30" s="284"/>
      <c r="ACN30" s="284"/>
      <c r="ACO30" s="284"/>
      <c r="ACP30" s="284"/>
      <c r="ACQ30" s="284"/>
      <c r="ACR30" s="284"/>
      <c r="ACS30" s="284"/>
      <c r="ACT30" s="284"/>
      <c r="ACU30" s="284"/>
      <c r="ACV30" s="284"/>
      <c r="ACW30" s="284"/>
      <c r="ACX30" s="284"/>
      <c r="ACY30" s="284"/>
      <c r="ACZ30" s="284"/>
      <c r="ADA30" s="284"/>
      <c r="ADB30" s="284"/>
      <c r="ADC30" s="284"/>
      <c r="ADD30" s="284"/>
      <c r="ADE30" s="284"/>
      <c r="ADF30" s="284"/>
      <c r="ADG30" s="284"/>
      <c r="ADH30" s="284"/>
      <c r="ADI30" s="284"/>
      <c r="ADJ30" s="284"/>
      <c r="ADK30" s="284"/>
      <c r="ADL30" s="284"/>
      <c r="ADM30" s="284"/>
      <c r="ADN30" s="284"/>
      <c r="ADO30" s="284"/>
      <c r="ADP30" s="284"/>
      <c r="ADQ30" s="284"/>
      <c r="ADR30" s="284"/>
      <c r="ADS30" s="284"/>
      <c r="ADT30" s="284"/>
      <c r="ADU30" s="284"/>
      <c r="ADV30" s="284"/>
      <c r="ADW30" s="284"/>
      <c r="ADX30" s="284"/>
      <c r="ADY30" s="284"/>
      <c r="ADZ30" s="284"/>
      <c r="AEA30" s="284"/>
      <c r="AEB30" s="284"/>
      <c r="AEC30" s="284"/>
      <c r="AED30" s="284"/>
      <c r="AEE30" s="284"/>
      <c r="AEF30" s="284"/>
      <c r="AEG30" s="284"/>
      <c r="AEH30" s="284"/>
      <c r="AEI30" s="284"/>
      <c r="AEJ30" s="284"/>
      <c r="AEK30" s="284"/>
      <c r="AEL30" s="284"/>
      <c r="AEM30" s="284"/>
      <c r="AEN30" s="284"/>
      <c r="AEO30" s="284"/>
      <c r="AEP30" s="284"/>
      <c r="AEQ30" s="284"/>
      <c r="AER30" s="284"/>
      <c r="AES30" s="284"/>
      <c r="AET30" s="284"/>
      <c r="AEU30" s="284"/>
      <c r="AEV30" s="284"/>
      <c r="AEW30" s="284"/>
      <c r="AEX30" s="284"/>
      <c r="AEY30" s="284"/>
      <c r="AEZ30" s="284"/>
      <c r="AFA30" s="284"/>
      <c r="AFB30" s="284"/>
      <c r="AFC30" s="284"/>
      <c r="AFD30" s="284"/>
      <c r="AFE30" s="284"/>
      <c r="AFF30" s="284"/>
      <c r="AFG30" s="284"/>
      <c r="AFH30" s="284"/>
      <c r="AFI30" s="284"/>
      <c r="AFJ30" s="284"/>
      <c r="AFK30" s="284"/>
      <c r="AFL30" s="284"/>
      <c r="AFM30" s="284"/>
      <c r="AFN30" s="284"/>
      <c r="AFO30" s="284"/>
      <c r="AFP30" s="284"/>
      <c r="AFQ30" s="284"/>
      <c r="AFR30" s="284"/>
      <c r="AFS30" s="284"/>
      <c r="AFT30" s="284"/>
      <c r="AFU30" s="284"/>
      <c r="AFV30" s="284"/>
      <c r="AFW30" s="284"/>
      <c r="AFX30" s="284"/>
      <c r="AFY30" s="284"/>
      <c r="AFZ30" s="284"/>
      <c r="AGA30" s="284"/>
      <c r="AGB30" s="284"/>
      <c r="AGC30" s="284"/>
      <c r="AGD30" s="284"/>
      <c r="AGE30" s="284"/>
      <c r="AGF30" s="284"/>
      <c r="AGG30" s="284"/>
      <c r="AGH30" s="284"/>
      <c r="AGI30" s="284"/>
      <c r="AGJ30" s="284"/>
      <c r="AGK30" s="284"/>
      <c r="AGL30" s="284"/>
      <c r="AGM30" s="284"/>
      <c r="AGN30" s="284"/>
      <c r="AGO30" s="284"/>
      <c r="AGP30" s="284"/>
      <c r="AGQ30" s="284"/>
      <c r="AGR30" s="284"/>
      <c r="AGS30" s="284"/>
      <c r="AGT30" s="284"/>
      <c r="AGU30" s="284"/>
      <c r="AGV30" s="284"/>
      <c r="AGW30" s="284"/>
      <c r="AGX30" s="284"/>
      <c r="AGY30" s="284"/>
      <c r="AGZ30" s="284"/>
      <c r="AHA30" s="284"/>
      <c r="AHB30" s="284"/>
      <c r="AHC30" s="284"/>
      <c r="AHD30" s="284"/>
      <c r="AHE30" s="284"/>
      <c r="AHF30" s="284"/>
      <c r="AHG30" s="284"/>
      <c r="AHH30" s="284"/>
      <c r="AHI30" s="284"/>
      <c r="AHJ30" s="284"/>
      <c r="AHK30" s="284"/>
      <c r="AHL30" s="284"/>
      <c r="AHM30" s="284"/>
      <c r="AHN30" s="284"/>
      <c r="AHO30" s="284"/>
      <c r="AHP30" s="284"/>
      <c r="AHQ30" s="284"/>
      <c r="AHR30" s="284"/>
      <c r="AHS30" s="284"/>
      <c r="AHT30" s="284"/>
      <c r="AHU30" s="284"/>
      <c r="AHV30" s="284"/>
      <c r="AHW30" s="284"/>
      <c r="AHX30" s="284"/>
      <c r="AHY30" s="284"/>
      <c r="AHZ30" s="284"/>
      <c r="AIA30" s="284"/>
      <c r="AIB30" s="284"/>
      <c r="AIC30" s="284"/>
      <c r="AID30" s="284"/>
      <c r="AIE30" s="284"/>
      <c r="AIF30" s="284"/>
      <c r="AIG30" s="284"/>
      <c r="AIH30" s="284"/>
      <c r="AII30" s="284"/>
      <c r="AIJ30" s="284"/>
      <c r="AIK30" s="284"/>
      <c r="AIL30" s="284"/>
      <c r="AIM30" s="284"/>
      <c r="AIN30" s="284"/>
      <c r="AIO30" s="284"/>
      <c r="AIP30" s="284"/>
      <c r="AIQ30" s="284"/>
      <c r="AIR30" s="284"/>
      <c r="AIS30" s="284"/>
      <c r="AIT30" s="284"/>
      <c r="AIU30" s="284"/>
      <c r="AIV30" s="284"/>
      <c r="AIW30" s="284"/>
      <c r="AIX30" s="284"/>
      <c r="AIY30" s="284"/>
      <c r="AIZ30" s="284"/>
      <c r="AJA30" s="284"/>
      <c r="AJB30" s="284"/>
      <c r="AJC30" s="284"/>
      <c r="AJD30" s="284"/>
      <c r="AJE30" s="284"/>
      <c r="AJF30" s="284"/>
      <c r="AJG30" s="284"/>
      <c r="AJH30" s="284"/>
      <c r="AJI30" s="284"/>
      <c r="AJJ30" s="284"/>
      <c r="AJK30" s="284"/>
      <c r="AJL30" s="284"/>
      <c r="AJM30" s="284"/>
      <c r="AJN30" s="284"/>
      <c r="AJO30" s="284"/>
      <c r="AJP30" s="284"/>
      <c r="AJQ30" s="284"/>
      <c r="AJR30" s="284"/>
      <c r="AJS30" s="284"/>
      <c r="AJT30" s="284"/>
      <c r="AJU30" s="284"/>
      <c r="AJV30" s="284"/>
      <c r="AJW30" s="284"/>
      <c r="AJX30" s="284"/>
      <c r="AJY30" s="284"/>
      <c r="AJZ30" s="284"/>
      <c r="AKA30" s="284"/>
      <c r="AKB30" s="284"/>
      <c r="AKC30" s="284"/>
      <c r="AKD30" s="284"/>
      <c r="AKE30" s="284"/>
      <c r="AKF30" s="284"/>
      <c r="AKG30" s="284"/>
      <c r="AKH30" s="284"/>
      <c r="AKI30" s="284"/>
      <c r="AKJ30" s="284"/>
      <c r="AKK30" s="284"/>
      <c r="AKL30" s="284"/>
      <c r="AKM30" s="284"/>
      <c r="AKN30" s="284"/>
      <c r="AKO30" s="284"/>
      <c r="AKP30" s="284"/>
      <c r="AKQ30" s="284"/>
      <c r="AKR30" s="284"/>
      <c r="AKS30" s="284"/>
      <c r="AKT30" s="284"/>
      <c r="AKU30" s="284"/>
      <c r="AKV30" s="284"/>
      <c r="AKW30" s="284"/>
      <c r="AKX30" s="284"/>
      <c r="AKY30" s="284"/>
      <c r="AKZ30" s="284"/>
      <c r="ALA30" s="284"/>
      <c r="ALB30" s="284"/>
      <c r="ALC30" s="284"/>
      <c r="ALD30" s="284"/>
      <c r="ALE30" s="284"/>
      <c r="ALF30" s="284"/>
      <c r="ALG30" s="284"/>
      <c r="ALH30" s="284"/>
      <c r="ALI30" s="284"/>
      <c r="ALJ30" s="284"/>
      <c r="ALK30" s="284"/>
      <c r="ALL30" s="284"/>
      <c r="ALM30" s="284"/>
      <c r="ALN30" s="284"/>
      <c r="ALO30" s="284"/>
      <c r="ALP30" s="284"/>
      <c r="ALQ30" s="284"/>
      <c r="ALR30" s="284"/>
      <c r="ALS30" s="284"/>
      <c r="ALT30" s="284"/>
      <c r="ALU30" s="284"/>
      <c r="ALV30" s="284"/>
      <c r="ALW30" s="284"/>
      <c r="ALX30" s="284"/>
      <c r="ALY30" s="284"/>
      <c r="ALZ30" s="284"/>
      <c r="AMA30" s="284"/>
      <c r="AMB30" s="284"/>
      <c r="AMC30" s="284"/>
      <c r="AMD30" s="284"/>
      <c r="AME30" s="284"/>
      <c r="AMF30" s="284"/>
      <c r="AMG30" s="284"/>
      <c r="AMH30" s="284"/>
      <c r="AMI30" s="284"/>
      <c r="AMJ30" s="284"/>
      <c r="AMK30" s="284"/>
      <c r="AML30" s="284"/>
      <c r="AMM30" s="284"/>
      <c r="AMN30" s="284"/>
      <c r="AMO30" s="284"/>
      <c r="AMP30" s="284"/>
      <c r="AMQ30" s="284"/>
      <c r="AMR30" s="284"/>
      <c r="AMS30" s="284"/>
      <c r="AMT30" s="284"/>
      <c r="AMU30" s="284"/>
      <c r="AMV30" s="284"/>
      <c r="AMW30" s="284"/>
      <c r="AMX30" s="284"/>
      <c r="AMY30" s="284"/>
      <c r="AMZ30" s="284"/>
      <c r="ANA30" s="284"/>
      <c r="ANB30" s="284"/>
      <c r="ANC30" s="284"/>
      <c r="AND30" s="284"/>
      <c r="ANE30" s="284"/>
      <c r="ANF30" s="284"/>
      <c r="ANG30" s="284"/>
      <c r="ANH30" s="284"/>
      <c r="ANI30" s="284"/>
      <c r="ANJ30" s="284"/>
      <c r="ANK30" s="284"/>
      <c r="ANL30" s="284"/>
      <c r="ANM30" s="284"/>
      <c r="ANN30" s="284"/>
      <c r="ANO30" s="284"/>
      <c r="ANP30" s="284"/>
      <c r="ANQ30" s="284"/>
      <c r="ANR30" s="284"/>
      <c r="ANS30" s="284"/>
      <c r="ANT30" s="284"/>
      <c r="ANU30" s="284"/>
      <c r="ANV30" s="284"/>
      <c r="ANW30" s="284"/>
      <c r="ANX30" s="284"/>
      <c r="ANY30" s="284"/>
      <c r="ANZ30" s="284"/>
      <c r="AOA30" s="284"/>
      <c r="AOB30" s="284"/>
      <c r="AOC30" s="284"/>
      <c r="AOD30" s="284"/>
      <c r="AOE30" s="284"/>
      <c r="AOF30" s="284"/>
      <c r="AOG30" s="284"/>
      <c r="AOH30" s="284"/>
      <c r="AOI30" s="284"/>
      <c r="AOJ30" s="284"/>
      <c r="AOK30" s="284"/>
      <c r="AOL30" s="284"/>
      <c r="AOM30" s="284"/>
      <c r="AON30" s="284"/>
      <c r="AOO30" s="284"/>
      <c r="AOP30" s="284"/>
      <c r="AOQ30" s="284"/>
      <c r="AOR30" s="284"/>
      <c r="AOS30" s="284"/>
      <c r="AOT30" s="284"/>
      <c r="AOU30" s="284"/>
      <c r="AOV30" s="284"/>
      <c r="AOW30" s="284"/>
      <c r="AOX30" s="284"/>
      <c r="AOY30" s="284"/>
      <c r="AOZ30" s="284"/>
      <c r="APA30" s="284"/>
      <c r="APB30" s="284"/>
      <c r="APC30" s="284"/>
      <c r="APD30" s="284"/>
      <c r="APE30" s="284"/>
      <c r="APF30" s="284"/>
      <c r="APG30" s="284"/>
      <c r="APH30" s="284"/>
      <c r="API30" s="284"/>
      <c r="APJ30" s="284"/>
      <c r="APK30" s="284"/>
      <c r="APL30" s="284"/>
      <c r="APM30" s="284"/>
      <c r="APN30" s="284"/>
      <c r="APO30" s="284"/>
      <c r="APP30" s="284"/>
      <c r="APQ30" s="284"/>
      <c r="APR30" s="284"/>
      <c r="APS30" s="284"/>
      <c r="APT30" s="284"/>
      <c r="APU30" s="284"/>
      <c r="APV30" s="284"/>
      <c r="APW30" s="284"/>
      <c r="APX30" s="284"/>
      <c r="APY30" s="284"/>
      <c r="APZ30" s="284"/>
      <c r="AQA30" s="284"/>
      <c r="AQB30" s="284"/>
      <c r="AQC30" s="284"/>
      <c r="AQD30" s="284"/>
      <c r="AQE30" s="284"/>
      <c r="AQF30" s="284"/>
      <c r="AQG30" s="284"/>
      <c r="AQH30" s="284"/>
      <c r="AQI30" s="284"/>
      <c r="AQJ30" s="284"/>
      <c r="AQK30" s="284"/>
      <c r="AQL30" s="284"/>
      <c r="AQM30" s="284"/>
      <c r="AQN30" s="284"/>
      <c r="AQO30" s="284"/>
      <c r="AQP30" s="284"/>
      <c r="AQQ30" s="284"/>
      <c r="AQR30" s="284"/>
      <c r="AQS30" s="284"/>
      <c r="AQT30" s="284"/>
      <c r="AQU30" s="284"/>
      <c r="AQV30" s="284"/>
      <c r="AQW30" s="284"/>
      <c r="AQX30" s="284"/>
      <c r="AQY30" s="284"/>
      <c r="AQZ30" s="284"/>
      <c r="ARA30" s="284"/>
      <c r="ARB30" s="284"/>
      <c r="ARC30" s="284"/>
      <c r="ARD30" s="284"/>
      <c r="ARE30" s="284"/>
      <c r="ARF30" s="284"/>
      <c r="ARG30" s="284"/>
      <c r="ARH30" s="284"/>
      <c r="ARI30" s="284"/>
      <c r="ARJ30" s="284"/>
      <c r="ARK30" s="284"/>
      <c r="ARL30" s="284"/>
      <c r="ARM30" s="284"/>
      <c r="ARN30" s="284"/>
      <c r="ARO30" s="284"/>
      <c r="ARP30" s="284"/>
      <c r="ARQ30" s="284"/>
      <c r="ARR30" s="284"/>
      <c r="ARS30" s="284"/>
      <c r="ART30" s="284"/>
      <c r="ARU30" s="284"/>
      <c r="ARV30" s="284"/>
      <c r="ARW30" s="284"/>
      <c r="ARX30" s="284"/>
      <c r="ARY30" s="284"/>
      <c r="ARZ30" s="284"/>
      <c r="ASA30" s="284"/>
      <c r="ASB30" s="284"/>
      <c r="ASC30" s="284"/>
      <c r="ASD30" s="284"/>
      <c r="ASE30" s="284"/>
      <c r="ASF30" s="284"/>
      <c r="ASG30" s="284"/>
      <c r="ASH30" s="284"/>
      <c r="ASI30" s="284"/>
      <c r="ASJ30" s="284"/>
      <c r="ASK30" s="284"/>
      <c r="ASL30" s="284"/>
      <c r="ASM30" s="284"/>
      <c r="ASN30" s="284"/>
      <c r="ASO30" s="284"/>
      <c r="ASP30" s="284"/>
      <c r="ASQ30" s="284"/>
      <c r="ASR30" s="284"/>
      <c r="ASS30" s="284"/>
      <c r="AST30" s="284"/>
      <c r="ASU30" s="284"/>
      <c r="ASV30" s="284"/>
      <c r="ASW30" s="284"/>
      <c r="ASX30" s="284"/>
      <c r="ASY30" s="284"/>
      <c r="ASZ30" s="284"/>
      <c r="ATA30" s="284"/>
      <c r="ATB30" s="284"/>
      <c r="ATC30" s="284"/>
      <c r="ATD30" s="284"/>
      <c r="ATE30" s="284"/>
      <c r="ATF30" s="284"/>
      <c r="ATG30" s="284"/>
      <c r="ATH30" s="284"/>
      <c r="ATI30" s="284"/>
      <c r="ATJ30" s="284"/>
      <c r="ATK30" s="284"/>
      <c r="ATL30" s="284"/>
      <c r="ATM30" s="284"/>
      <c r="ATN30" s="284"/>
      <c r="ATO30" s="284"/>
      <c r="ATP30" s="284"/>
      <c r="ATQ30" s="284"/>
      <c r="ATR30" s="284"/>
      <c r="ATS30" s="284"/>
      <c r="ATT30" s="284"/>
      <c r="ATU30" s="284"/>
      <c r="ATV30" s="284"/>
      <c r="ATW30" s="284"/>
      <c r="ATX30" s="284"/>
      <c r="ATY30" s="284"/>
      <c r="ATZ30" s="284"/>
      <c r="AUA30" s="284"/>
      <c r="AUB30" s="284"/>
      <c r="AUC30" s="284"/>
      <c r="AUD30" s="284"/>
      <c r="AUE30" s="284"/>
      <c r="AUF30" s="284"/>
      <c r="AUG30" s="284"/>
      <c r="AUH30" s="284"/>
      <c r="AUI30" s="284"/>
      <c r="AUJ30" s="284"/>
      <c r="AUK30" s="284"/>
      <c r="AUL30" s="284"/>
      <c r="AUM30" s="284"/>
      <c r="AUN30" s="284"/>
      <c r="AUO30" s="284"/>
      <c r="AUP30" s="284"/>
      <c r="AUQ30" s="284"/>
      <c r="AUR30" s="284"/>
      <c r="AUS30" s="284"/>
      <c r="AUT30" s="284"/>
      <c r="AUU30" s="284"/>
      <c r="AUV30" s="284"/>
      <c r="AUW30" s="284"/>
      <c r="AUX30" s="284"/>
      <c r="AUY30" s="284"/>
      <c r="AUZ30" s="284"/>
      <c r="AVA30" s="284"/>
      <c r="AVB30" s="284"/>
      <c r="AVC30" s="284"/>
      <c r="AVD30" s="284"/>
      <c r="AVE30" s="284"/>
      <c r="AVF30" s="284"/>
      <c r="AVG30" s="284"/>
      <c r="AVH30" s="284"/>
      <c r="AVI30" s="284"/>
      <c r="AVJ30" s="284"/>
      <c r="AVK30" s="284"/>
      <c r="AVL30" s="284"/>
      <c r="AVM30" s="284"/>
      <c r="AVN30" s="284"/>
      <c r="AVO30" s="284"/>
      <c r="AVP30" s="284"/>
      <c r="AVQ30" s="284"/>
      <c r="AVR30" s="284"/>
      <c r="AVS30" s="284"/>
      <c r="AVT30" s="284"/>
      <c r="AVU30" s="284"/>
      <c r="AVV30" s="284"/>
      <c r="AVW30" s="284"/>
      <c r="AVX30" s="284"/>
      <c r="AVY30" s="284"/>
      <c r="AVZ30" s="284"/>
      <c r="AWA30" s="284"/>
      <c r="AWB30" s="284"/>
      <c r="AWC30" s="284"/>
      <c r="AWD30" s="284"/>
      <c r="AWE30" s="284"/>
      <c r="AWF30" s="284"/>
      <c r="AWG30" s="284"/>
      <c r="AWH30" s="284"/>
      <c r="AWI30" s="284"/>
      <c r="AWJ30" s="284"/>
      <c r="AWK30" s="284"/>
      <c r="AWL30" s="284"/>
      <c r="AWM30" s="284"/>
      <c r="AWN30" s="284"/>
      <c r="AWO30" s="284"/>
      <c r="AWP30" s="284"/>
      <c r="AWQ30" s="284"/>
      <c r="AWR30" s="284"/>
      <c r="AWS30" s="284"/>
      <c r="AWT30" s="284"/>
      <c r="AWU30" s="284"/>
      <c r="AWV30" s="284"/>
      <c r="AWW30" s="284"/>
      <c r="AWX30" s="284"/>
      <c r="AWY30" s="284"/>
      <c r="AWZ30" s="284"/>
      <c r="AXA30" s="284"/>
      <c r="AXB30" s="284"/>
      <c r="AXC30" s="284"/>
      <c r="AXD30" s="284"/>
      <c r="AXE30" s="284"/>
      <c r="AXF30" s="284"/>
      <c r="AXG30" s="284"/>
      <c r="AXH30" s="284"/>
      <c r="AXI30" s="284"/>
      <c r="AXJ30" s="284"/>
      <c r="AXK30" s="284"/>
      <c r="AXL30" s="284"/>
      <c r="AXM30" s="284"/>
      <c r="AXN30" s="284"/>
      <c r="AXO30" s="284"/>
      <c r="AXP30" s="284"/>
      <c r="AXQ30" s="284"/>
      <c r="AXR30" s="284"/>
      <c r="AXS30" s="284"/>
      <c r="AXT30" s="284"/>
      <c r="AXU30" s="284"/>
      <c r="AXV30" s="284"/>
      <c r="AXW30" s="284"/>
      <c r="AXX30" s="284"/>
      <c r="AXY30" s="284"/>
      <c r="AXZ30" s="284"/>
      <c r="AYA30" s="284"/>
      <c r="AYB30" s="284"/>
      <c r="AYC30" s="284"/>
      <c r="AYD30" s="284"/>
      <c r="AYE30" s="284"/>
      <c r="AYF30" s="284"/>
      <c r="AYG30" s="284"/>
      <c r="AYH30" s="284"/>
      <c r="AYI30" s="284"/>
      <c r="AYJ30" s="284"/>
      <c r="AYK30" s="284"/>
      <c r="AYL30" s="284"/>
      <c r="AYM30" s="284"/>
      <c r="AYN30" s="284"/>
      <c r="AYO30" s="284"/>
      <c r="AYP30" s="284"/>
      <c r="AYQ30" s="284"/>
      <c r="AYR30" s="284"/>
      <c r="AYS30" s="284"/>
      <c r="AYT30" s="284"/>
      <c r="AYU30" s="284"/>
      <c r="AYV30" s="284"/>
      <c r="AYW30" s="284"/>
      <c r="AYX30" s="284"/>
      <c r="AYY30" s="284"/>
      <c r="AYZ30" s="284"/>
      <c r="AZA30" s="284"/>
      <c r="AZB30" s="284"/>
      <c r="AZC30" s="284"/>
      <c r="AZD30" s="284"/>
      <c r="AZE30" s="284"/>
      <c r="AZF30" s="284"/>
      <c r="AZG30" s="284"/>
      <c r="AZH30" s="284"/>
      <c r="AZI30" s="284"/>
      <c r="AZJ30" s="284"/>
      <c r="AZK30" s="284"/>
      <c r="AZL30" s="284"/>
      <c r="AZM30" s="284"/>
      <c r="AZN30" s="284"/>
      <c r="AZO30" s="284"/>
      <c r="AZP30" s="284"/>
      <c r="AZQ30" s="284"/>
      <c r="AZR30" s="284"/>
      <c r="AZS30" s="284"/>
      <c r="AZT30" s="284"/>
      <c r="AZU30" s="284"/>
      <c r="AZV30" s="284"/>
      <c r="AZW30" s="284"/>
      <c r="AZX30" s="284"/>
      <c r="AZY30" s="284"/>
      <c r="AZZ30" s="284"/>
      <c r="BAA30" s="284"/>
      <c r="BAB30" s="284"/>
      <c r="BAC30" s="284"/>
      <c r="BAD30" s="284"/>
      <c r="BAE30" s="284"/>
      <c r="BAF30" s="284"/>
      <c r="BAG30" s="284"/>
      <c r="BAH30" s="284"/>
      <c r="BAI30" s="284"/>
      <c r="BAJ30" s="284"/>
      <c r="BAK30" s="284"/>
      <c r="BAL30" s="284"/>
      <c r="BAM30" s="284"/>
      <c r="BAN30" s="284"/>
      <c r="BAO30" s="284"/>
      <c r="BAP30" s="284"/>
      <c r="BAQ30" s="284"/>
      <c r="BAR30" s="284"/>
      <c r="BAS30" s="284"/>
      <c r="BAT30" s="284"/>
      <c r="BAU30" s="284"/>
      <c r="BAV30" s="284"/>
      <c r="BAW30" s="284"/>
      <c r="BAX30" s="284"/>
      <c r="BAY30" s="284"/>
      <c r="BAZ30" s="284"/>
      <c r="BBA30" s="284"/>
      <c r="BBB30" s="284"/>
      <c r="BBC30" s="284"/>
      <c r="BBD30" s="284"/>
      <c r="BBE30" s="284"/>
      <c r="BBF30" s="284"/>
      <c r="BBG30" s="284"/>
      <c r="BBH30" s="284"/>
      <c r="BBI30" s="284"/>
      <c r="BBJ30" s="284"/>
      <c r="BBK30" s="284"/>
      <c r="BBL30" s="284"/>
      <c r="BBM30" s="284"/>
      <c r="BBN30" s="284"/>
      <c r="BBO30" s="284"/>
      <c r="BBP30" s="284"/>
      <c r="BBQ30" s="284"/>
      <c r="BBR30" s="284"/>
      <c r="BBS30" s="284"/>
      <c r="BBT30" s="284"/>
      <c r="BBU30" s="284"/>
      <c r="BBV30" s="284"/>
      <c r="BBW30" s="284"/>
      <c r="BBX30" s="284"/>
      <c r="BBY30" s="284"/>
      <c r="BBZ30" s="284"/>
      <c r="BCA30" s="284"/>
      <c r="BCB30" s="284"/>
      <c r="BCC30" s="284"/>
      <c r="BCD30" s="284"/>
      <c r="BCE30" s="284"/>
      <c r="BCF30" s="284"/>
      <c r="BCG30" s="284"/>
      <c r="BCH30" s="284"/>
      <c r="BCI30" s="284"/>
      <c r="BCJ30" s="284"/>
      <c r="BCK30" s="284"/>
      <c r="BCL30" s="284"/>
      <c r="BCM30" s="284"/>
      <c r="BCN30" s="284"/>
      <c r="BCO30" s="284"/>
      <c r="BCP30" s="284"/>
      <c r="BCQ30" s="284"/>
      <c r="BCR30" s="284"/>
      <c r="BCS30" s="284"/>
      <c r="BCT30" s="284"/>
      <c r="BCU30" s="284"/>
      <c r="BCV30" s="284"/>
      <c r="BCW30" s="284"/>
      <c r="BCX30" s="284"/>
      <c r="BCY30" s="284"/>
      <c r="BCZ30" s="284"/>
      <c r="BDA30" s="284"/>
      <c r="BDB30" s="284"/>
      <c r="BDC30" s="284"/>
      <c r="BDD30" s="284"/>
      <c r="BDE30" s="284"/>
      <c r="BDF30" s="284"/>
      <c r="BDG30" s="284"/>
      <c r="BDH30" s="284"/>
      <c r="BDI30" s="284"/>
      <c r="BDJ30" s="284"/>
      <c r="BDK30" s="284"/>
      <c r="BDL30" s="284"/>
      <c r="BDM30" s="284"/>
      <c r="BDN30" s="284"/>
      <c r="BDO30" s="284"/>
      <c r="BDP30" s="284"/>
      <c r="BDQ30" s="284"/>
      <c r="BDR30" s="284"/>
      <c r="BDS30" s="284"/>
      <c r="BDT30" s="284"/>
      <c r="BDU30" s="284"/>
      <c r="BDV30" s="284"/>
      <c r="BDW30" s="284"/>
      <c r="BDX30" s="284"/>
      <c r="BDY30" s="284"/>
      <c r="BDZ30" s="284"/>
      <c r="BEA30" s="284"/>
      <c r="BEB30" s="284"/>
      <c r="BEC30" s="284"/>
      <c r="BED30" s="284"/>
      <c r="BEE30" s="284"/>
      <c r="BEF30" s="284"/>
      <c r="BEG30" s="284"/>
      <c r="BEH30" s="284"/>
      <c r="BEI30" s="284"/>
      <c r="BEJ30" s="284"/>
      <c r="BEK30" s="284"/>
      <c r="BEL30" s="284"/>
      <c r="BEM30" s="284"/>
      <c r="BEN30" s="284"/>
      <c r="BEO30" s="284"/>
      <c r="BEP30" s="284"/>
      <c r="BEQ30" s="284"/>
      <c r="BER30" s="284"/>
      <c r="BES30" s="284"/>
      <c r="BET30" s="284"/>
      <c r="BEU30" s="284"/>
      <c r="BEV30" s="284"/>
      <c r="BEW30" s="284"/>
      <c r="BEX30" s="284"/>
      <c r="BEY30" s="284"/>
      <c r="BEZ30" s="284"/>
      <c r="BFA30" s="284"/>
      <c r="BFB30" s="284"/>
      <c r="BFC30" s="284"/>
      <c r="BFD30" s="284"/>
      <c r="BFE30" s="284"/>
      <c r="BFF30" s="284"/>
      <c r="BFG30" s="284"/>
      <c r="BFH30" s="284"/>
      <c r="BFI30" s="284"/>
      <c r="BFJ30" s="284"/>
      <c r="BFK30" s="284"/>
      <c r="BFL30" s="284"/>
      <c r="BFM30" s="284"/>
      <c r="BFN30" s="284"/>
      <c r="BFO30" s="284"/>
      <c r="BFP30" s="284"/>
      <c r="BFQ30" s="284"/>
      <c r="BFR30" s="284"/>
      <c r="BFS30" s="284"/>
      <c r="BFT30" s="284"/>
      <c r="BFU30" s="284"/>
      <c r="BFV30" s="284"/>
      <c r="BFW30" s="284"/>
      <c r="BFX30" s="284"/>
      <c r="BFY30" s="284"/>
      <c r="BFZ30" s="284"/>
      <c r="BGA30" s="284"/>
      <c r="BGB30" s="284"/>
      <c r="BGC30" s="284"/>
      <c r="BGD30" s="284"/>
      <c r="BGE30" s="284"/>
      <c r="BGF30" s="284"/>
      <c r="BGG30" s="284"/>
      <c r="BGH30" s="284"/>
      <c r="BGI30" s="284"/>
      <c r="BGJ30" s="284"/>
      <c r="BGK30" s="284"/>
      <c r="BGL30" s="284"/>
      <c r="BGM30" s="284"/>
      <c r="BGN30" s="284"/>
      <c r="BGO30" s="284"/>
      <c r="BGP30" s="284"/>
      <c r="BGQ30" s="284"/>
      <c r="BGR30" s="284"/>
      <c r="BGS30" s="284"/>
      <c r="BGT30" s="284"/>
      <c r="BGU30" s="284"/>
      <c r="BGV30" s="284"/>
      <c r="BGW30" s="284"/>
      <c r="BGX30" s="284"/>
      <c r="BGY30" s="284"/>
      <c r="BGZ30" s="284"/>
      <c r="BHA30" s="284"/>
      <c r="BHB30" s="284"/>
      <c r="BHC30" s="284"/>
      <c r="BHD30" s="284"/>
      <c r="BHE30" s="284"/>
      <c r="BHF30" s="284"/>
      <c r="BHG30" s="284"/>
      <c r="BHH30" s="284"/>
      <c r="BHI30" s="284"/>
      <c r="BHJ30" s="284"/>
      <c r="BHK30" s="284"/>
      <c r="BHL30" s="284"/>
      <c r="BHM30" s="284"/>
      <c r="BHN30" s="284"/>
      <c r="BHO30" s="284"/>
      <c r="BHP30" s="284"/>
      <c r="BHQ30" s="284"/>
      <c r="BHR30" s="284"/>
      <c r="BHS30" s="284"/>
      <c r="BHT30" s="284"/>
      <c r="BHU30" s="284"/>
      <c r="BHV30" s="284"/>
      <c r="BHW30" s="284"/>
      <c r="BHX30" s="284"/>
      <c r="BHY30" s="284"/>
      <c r="BHZ30" s="284"/>
      <c r="BIA30" s="284"/>
      <c r="BIB30" s="284"/>
      <c r="BIC30" s="284"/>
      <c r="BID30" s="284"/>
      <c r="BIE30" s="284"/>
      <c r="BIF30" s="284"/>
      <c r="BIG30" s="284"/>
      <c r="BIH30" s="284"/>
      <c r="BII30" s="284"/>
      <c r="BIJ30" s="284"/>
      <c r="BIK30" s="284"/>
      <c r="BIL30" s="284"/>
      <c r="BIM30" s="284"/>
      <c r="BIN30" s="284"/>
      <c r="BIO30" s="284"/>
      <c r="BIP30" s="284"/>
      <c r="BIQ30" s="284"/>
      <c r="BIR30" s="284"/>
      <c r="BIS30" s="284"/>
      <c r="BIT30" s="284"/>
      <c r="BIU30" s="284"/>
      <c r="BIV30" s="284"/>
      <c r="BIW30" s="284"/>
      <c r="BIX30" s="284"/>
      <c r="BIY30" s="284"/>
      <c r="BIZ30" s="284"/>
      <c r="BJA30" s="284"/>
      <c r="BJB30" s="284"/>
      <c r="BJC30" s="284"/>
      <c r="BJD30" s="284"/>
      <c r="BJE30" s="284"/>
      <c r="BJF30" s="284"/>
      <c r="BJG30" s="284"/>
      <c r="BJH30" s="284"/>
      <c r="BJI30" s="284"/>
      <c r="BJJ30" s="284"/>
      <c r="BJK30" s="284"/>
      <c r="BJL30" s="284"/>
      <c r="BJM30" s="284"/>
      <c r="BJN30" s="284"/>
      <c r="BJO30" s="284"/>
      <c r="BJP30" s="284"/>
      <c r="BJQ30" s="284"/>
      <c r="BJR30" s="284"/>
      <c r="BJS30" s="284"/>
      <c r="BJT30" s="284"/>
      <c r="BJU30" s="284"/>
      <c r="BJV30" s="284"/>
      <c r="BJW30" s="284"/>
      <c r="BJX30" s="284"/>
      <c r="BJY30" s="284"/>
      <c r="BJZ30" s="284"/>
      <c r="BKA30" s="284"/>
      <c r="BKB30" s="284"/>
      <c r="BKC30" s="284"/>
      <c r="BKD30" s="284"/>
      <c r="BKE30" s="284"/>
      <c r="BKF30" s="284"/>
      <c r="BKG30" s="284"/>
      <c r="BKH30" s="284"/>
      <c r="BKI30" s="284"/>
      <c r="BKJ30" s="284"/>
      <c r="BKK30" s="284"/>
      <c r="BKL30" s="284"/>
      <c r="BKM30" s="284"/>
      <c r="BKN30" s="284"/>
      <c r="BKO30" s="284"/>
      <c r="BKP30" s="284"/>
      <c r="BKQ30" s="284"/>
      <c r="BKR30" s="284"/>
      <c r="BKS30" s="284"/>
      <c r="BKT30" s="284"/>
      <c r="BKU30" s="284"/>
      <c r="BKV30" s="284"/>
      <c r="BKW30" s="284"/>
      <c r="BKX30" s="284"/>
      <c r="BKY30" s="284"/>
      <c r="BKZ30" s="284"/>
      <c r="BLA30" s="284"/>
      <c r="BLB30" s="284"/>
      <c r="BLC30" s="284"/>
      <c r="BLD30" s="284"/>
      <c r="BLE30" s="284"/>
      <c r="BLF30" s="284"/>
      <c r="BLG30" s="284"/>
      <c r="BLH30" s="284"/>
      <c r="BLI30" s="284"/>
      <c r="BLJ30" s="284"/>
      <c r="BLK30" s="284"/>
      <c r="BLL30" s="284"/>
      <c r="BLM30" s="284"/>
      <c r="BLN30" s="284"/>
      <c r="BLO30" s="284"/>
      <c r="BLP30" s="284"/>
      <c r="BLQ30" s="284"/>
      <c r="BLR30" s="284"/>
      <c r="BLS30" s="284"/>
      <c r="BLT30" s="284"/>
      <c r="BLU30" s="284"/>
      <c r="BLV30" s="284"/>
      <c r="BLW30" s="284"/>
      <c r="BLX30" s="284"/>
      <c r="BLY30" s="284"/>
      <c r="BLZ30" s="284"/>
      <c r="BMA30" s="284"/>
      <c r="BMB30" s="284"/>
      <c r="BMC30" s="284"/>
      <c r="BMD30" s="284"/>
      <c r="BME30" s="284"/>
      <c r="BMF30" s="284"/>
      <c r="BMG30" s="284"/>
      <c r="BMH30" s="284"/>
      <c r="BMI30" s="284"/>
      <c r="BMJ30" s="284"/>
      <c r="BMK30" s="284"/>
      <c r="BML30" s="284"/>
      <c r="BMM30" s="284"/>
      <c r="BMN30" s="284"/>
      <c r="BMO30" s="284"/>
      <c r="BMP30" s="284"/>
      <c r="BMQ30" s="284"/>
      <c r="BMR30" s="284"/>
      <c r="BMS30" s="284"/>
      <c r="BMT30" s="284"/>
      <c r="BMU30" s="284"/>
      <c r="BMV30" s="284"/>
      <c r="BMW30" s="284"/>
      <c r="BMX30" s="284"/>
      <c r="BMY30" s="284"/>
      <c r="BMZ30" s="284"/>
      <c r="BNA30" s="284"/>
      <c r="BNB30" s="284"/>
      <c r="BNC30" s="284"/>
      <c r="BND30" s="284"/>
      <c r="BNE30" s="284"/>
      <c r="BNF30" s="284"/>
      <c r="BNG30" s="284"/>
      <c r="BNH30" s="284"/>
      <c r="BNI30" s="284"/>
      <c r="BNJ30" s="284"/>
      <c r="BNK30" s="284"/>
      <c r="BNL30" s="284"/>
      <c r="BNM30" s="284"/>
      <c r="BNN30" s="284"/>
      <c r="BNO30" s="284"/>
      <c r="BNP30" s="284"/>
      <c r="BNQ30" s="284"/>
      <c r="BNR30" s="284"/>
      <c r="BNS30" s="284"/>
      <c r="BNT30" s="284"/>
      <c r="BNU30" s="284"/>
      <c r="BNV30" s="284"/>
      <c r="BNW30" s="284"/>
      <c r="BNX30" s="284"/>
      <c r="BNY30" s="284"/>
      <c r="BNZ30" s="284"/>
      <c r="BOA30" s="284"/>
      <c r="BOB30" s="284"/>
      <c r="BOC30" s="284"/>
      <c r="BOD30" s="284"/>
      <c r="BOE30" s="284"/>
      <c r="BOF30" s="284"/>
      <c r="BOG30" s="284"/>
      <c r="BOH30" s="284"/>
      <c r="BOI30" s="284"/>
      <c r="BOJ30" s="284"/>
      <c r="BOK30" s="284"/>
      <c r="BOL30" s="284"/>
      <c r="BOM30" s="284"/>
      <c r="BON30" s="284"/>
      <c r="BOO30" s="284"/>
      <c r="BOP30" s="284"/>
      <c r="BOQ30" s="284"/>
      <c r="BOR30" s="284"/>
      <c r="BOS30" s="284"/>
      <c r="BOT30" s="284"/>
      <c r="BOU30" s="284"/>
      <c r="BOV30" s="284"/>
      <c r="BOW30" s="284"/>
      <c r="BOX30" s="284"/>
      <c r="BOY30" s="284"/>
      <c r="BOZ30" s="284"/>
      <c r="BPA30" s="284"/>
      <c r="BPB30" s="284"/>
      <c r="BPC30" s="284"/>
      <c r="BPD30" s="284"/>
      <c r="BPE30" s="284"/>
      <c r="BPF30" s="284"/>
      <c r="BPG30" s="284"/>
      <c r="BPH30" s="284"/>
      <c r="BPI30" s="284"/>
      <c r="BPJ30" s="284"/>
      <c r="BPK30" s="284"/>
      <c r="BPL30" s="284"/>
      <c r="BPM30" s="284"/>
      <c r="BPN30" s="284"/>
      <c r="BPO30" s="284"/>
      <c r="BPP30" s="284"/>
      <c r="BPQ30" s="284"/>
      <c r="BPR30" s="284"/>
      <c r="BPS30" s="284"/>
      <c r="BPT30" s="284"/>
      <c r="BPU30" s="284"/>
      <c r="BPV30" s="284"/>
      <c r="BPW30" s="284"/>
      <c r="BPX30" s="284"/>
      <c r="BPY30" s="284"/>
      <c r="BPZ30" s="284"/>
      <c r="BQA30" s="284"/>
      <c r="BQB30" s="284"/>
      <c r="BQC30" s="284"/>
      <c r="BQD30" s="284"/>
      <c r="BQE30" s="284"/>
      <c r="BQF30" s="284"/>
      <c r="BQG30" s="284"/>
      <c r="BQH30" s="284"/>
      <c r="BQI30" s="284"/>
      <c r="BQJ30" s="284"/>
      <c r="BQK30" s="284"/>
      <c r="BQL30" s="284"/>
      <c r="BQM30" s="284"/>
      <c r="BQN30" s="284"/>
      <c r="BQO30" s="284"/>
      <c r="BQP30" s="284"/>
      <c r="BQQ30" s="284"/>
      <c r="BQR30" s="284"/>
      <c r="BQS30" s="284"/>
      <c r="BQT30" s="284"/>
      <c r="BQU30" s="284"/>
      <c r="BQV30" s="284"/>
      <c r="BQW30" s="284"/>
      <c r="BQX30" s="284"/>
      <c r="BQY30" s="284"/>
      <c r="BQZ30" s="284"/>
      <c r="BRA30" s="284"/>
      <c r="BRB30" s="284"/>
      <c r="BRC30" s="284"/>
      <c r="BRD30" s="284"/>
      <c r="BRE30" s="284"/>
      <c r="BRF30" s="284"/>
      <c r="BRG30" s="284"/>
      <c r="BRH30" s="284"/>
      <c r="BRI30" s="284"/>
      <c r="BRJ30" s="284"/>
      <c r="BRK30" s="284"/>
      <c r="BRL30" s="284"/>
      <c r="BRM30" s="284"/>
      <c r="BRN30" s="284"/>
      <c r="BRO30" s="284"/>
      <c r="BRP30" s="284"/>
      <c r="BRQ30" s="284"/>
      <c r="BRR30" s="284"/>
      <c r="BRS30" s="284"/>
      <c r="BRT30" s="284"/>
      <c r="BRU30" s="284"/>
      <c r="BRV30" s="284"/>
      <c r="BRW30" s="284"/>
      <c r="BRX30" s="284"/>
      <c r="BRY30" s="284"/>
      <c r="BRZ30" s="284"/>
      <c r="BSA30" s="284"/>
      <c r="BSB30" s="284"/>
      <c r="BSC30" s="284"/>
      <c r="BSD30" s="284"/>
      <c r="BSE30" s="284"/>
      <c r="BSF30" s="284"/>
      <c r="BSG30" s="284"/>
      <c r="BSH30" s="284"/>
      <c r="BSI30" s="284"/>
      <c r="BSJ30" s="284"/>
      <c r="BSK30" s="284"/>
      <c r="BSL30" s="284"/>
      <c r="BSM30" s="284"/>
      <c r="BSN30" s="284"/>
      <c r="BSO30" s="284"/>
      <c r="BSP30" s="284"/>
      <c r="BSQ30" s="284"/>
      <c r="BSR30" s="284"/>
      <c r="BSS30" s="284"/>
      <c r="BST30" s="284"/>
      <c r="BSU30" s="284"/>
      <c r="BSV30" s="284"/>
      <c r="BSW30" s="284"/>
      <c r="BSX30" s="284"/>
      <c r="BSY30" s="284"/>
      <c r="BSZ30" s="284"/>
      <c r="BTA30" s="284"/>
      <c r="BTB30" s="284"/>
      <c r="BTC30" s="284"/>
      <c r="BTD30" s="284"/>
      <c r="BTE30" s="284"/>
      <c r="BTF30" s="284"/>
      <c r="BTG30" s="284"/>
      <c r="BTH30" s="284"/>
      <c r="BTI30" s="284"/>
      <c r="BTJ30" s="284"/>
      <c r="BTK30" s="284"/>
      <c r="BTL30" s="284"/>
      <c r="BTM30" s="284"/>
      <c r="BTN30" s="284"/>
      <c r="BTO30" s="284"/>
      <c r="BTP30" s="284"/>
      <c r="BTQ30" s="284"/>
      <c r="BTR30" s="284"/>
      <c r="BTS30" s="284"/>
      <c r="BTT30" s="284"/>
      <c r="BTU30" s="284"/>
      <c r="BTV30" s="284"/>
      <c r="BTW30" s="284"/>
      <c r="BTX30" s="284"/>
      <c r="BTY30" s="284"/>
      <c r="BTZ30" s="284"/>
      <c r="BUA30" s="284"/>
      <c r="BUB30" s="284"/>
      <c r="BUC30" s="284"/>
      <c r="BUD30" s="284"/>
      <c r="BUE30" s="284"/>
      <c r="BUF30" s="284"/>
      <c r="BUG30" s="284"/>
      <c r="BUH30" s="284"/>
      <c r="BUI30" s="284"/>
      <c r="BUJ30" s="284"/>
      <c r="BUK30" s="284"/>
      <c r="BUL30" s="284"/>
      <c r="BUM30" s="284"/>
      <c r="BUN30" s="284"/>
      <c r="BUO30" s="284"/>
      <c r="BUP30" s="284"/>
      <c r="BUQ30" s="284"/>
      <c r="BUR30" s="284"/>
      <c r="BUS30" s="284"/>
      <c r="BUT30" s="284"/>
      <c r="BUU30" s="284"/>
      <c r="BUV30" s="284"/>
      <c r="BUW30" s="284"/>
      <c r="BUX30" s="284"/>
      <c r="BUY30" s="284"/>
      <c r="BUZ30" s="284"/>
      <c r="BVA30" s="284"/>
      <c r="BVB30" s="284"/>
      <c r="BVC30" s="284"/>
      <c r="BVD30" s="284"/>
      <c r="BVE30" s="284"/>
      <c r="BVF30" s="284"/>
      <c r="BVG30" s="284"/>
      <c r="BVH30" s="284"/>
      <c r="BVI30" s="284"/>
      <c r="BVJ30" s="284"/>
      <c r="BVK30" s="284"/>
      <c r="BVL30" s="284"/>
      <c r="BVM30" s="284"/>
      <c r="BVN30" s="284"/>
      <c r="BVO30" s="284"/>
      <c r="BVP30" s="284"/>
      <c r="BVQ30" s="284"/>
      <c r="BVR30" s="284"/>
      <c r="BVS30" s="284"/>
      <c r="BVT30" s="284"/>
      <c r="BVU30" s="284"/>
      <c r="BVV30" s="284"/>
      <c r="BVW30" s="284"/>
      <c r="BVX30" s="284"/>
      <c r="BVY30" s="284"/>
      <c r="BVZ30" s="284"/>
      <c r="BWA30" s="284"/>
      <c r="BWB30" s="284"/>
      <c r="BWC30" s="284"/>
      <c r="BWD30" s="284"/>
      <c r="BWE30" s="284"/>
      <c r="BWF30" s="284"/>
      <c r="BWG30" s="284"/>
      <c r="BWH30" s="284"/>
      <c r="BWI30" s="284"/>
      <c r="BWJ30" s="284"/>
      <c r="BWK30" s="284"/>
      <c r="BWL30" s="284"/>
      <c r="BWM30" s="284"/>
      <c r="BWN30" s="284"/>
      <c r="BWO30" s="284"/>
      <c r="BWP30" s="284"/>
      <c r="BWQ30" s="284"/>
      <c r="BWR30" s="284"/>
      <c r="BWS30" s="284"/>
      <c r="BWT30" s="284"/>
      <c r="BWU30" s="284"/>
      <c r="BWV30" s="284"/>
      <c r="BWW30" s="284"/>
      <c r="BWX30" s="284"/>
      <c r="BWY30" s="284"/>
      <c r="BWZ30" s="284"/>
      <c r="BXA30" s="284"/>
      <c r="BXB30" s="284"/>
      <c r="BXC30" s="284"/>
      <c r="BXD30" s="284"/>
      <c r="BXE30" s="284"/>
      <c r="BXF30" s="284"/>
      <c r="BXG30" s="284"/>
      <c r="BXH30" s="284"/>
      <c r="BXI30" s="284"/>
      <c r="BXJ30" s="284"/>
      <c r="BXK30" s="284"/>
      <c r="BXL30" s="284"/>
      <c r="BXM30" s="284"/>
      <c r="BXN30" s="284"/>
      <c r="BXO30" s="284"/>
      <c r="BXP30" s="284"/>
      <c r="BXQ30" s="284"/>
      <c r="BXR30" s="284"/>
      <c r="BXS30" s="284"/>
      <c r="BXT30" s="284"/>
      <c r="BXU30" s="284"/>
      <c r="BXV30" s="284"/>
      <c r="BXW30" s="284"/>
      <c r="BXX30" s="284"/>
      <c r="BXY30" s="284"/>
      <c r="BXZ30" s="284"/>
      <c r="BYA30" s="284"/>
      <c r="BYB30" s="284"/>
      <c r="BYC30" s="284"/>
      <c r="BYD30" s="284"/>
      <c r="BYE30" s="284"/>
      <c r="BYF30" s="284"/>
      <c r="BYG30" s="284"/>
      <c r="BYH30" s="284"/>
      <c r="BYI30" s="284"/>
      <c r="BYJ30" s="284"/>
      <c r="BYK30" s="284"/>
      <c r="BYL30" s="284"/>
      <c r="BYM30" s="284"/>
      <c r="BYN30" s="284"/>
      <c r="BYO30" s="284"/>
      <c r="BYP30" s="284"/>
      <c r="BYQ30" s="284"/>
      <c r="BYR30" s="284"/>
      <c r="BYS30" s="284"/>
      <c r="BYT30" s="284"/>
      <c r="BYU30" s="284"/>
      <c r="BYV30" s="284"/>
      <c r="BYW30" s="284"/>
      <c r="BYX30" s="284"/>
      <c r="BYY30" s="284"/>
      <c r="BYZ30" s="284"/>
      <c r="BZA30" s="284"/>
      <c r="BZB30" s="284"/>
      <c r="BZC30" s="284"/>
      <c r="BZD30" s="284"/>
      <c r="BZE30" s="284"/>
      <c r="BZF30" s="284"/>
      <c r="BZG30" s="284"/>
      <c r="BZH30" s="284"/>
      <c r="BZI30" s="284"/>
      <c r="BZJ30" s="284"/>
      <c r="BZK30" s="284"/>
      <c r="BZL30" s="284"/>
      <c r="BZM30" s="284"/>
      <c r="BZN30" s="284"/>
      <c r="BZO30" s="284"/>
      <c r="BZP30" s="284"/>
      <c r="BZQ30" s="284"/>
      <c r="BZR30" s="284"/>
      <c r="BZS30" s="284"/>
      <c r="BZT30" s="284"/>
      <c r="BZU30" s="284"/>
      <c r="BZV30" s="284"/>
      <c r="BZW30" s="284"/>
      <c r="BZX30" s="284"/>
      <c r="BZY30" s="284"/>
      <c r="BZZ30" s="284"/>
      <c r="CAA30" s="284"/>
      <c r="CAB30" s="284"/>
      <c r="CAC30" s="284"/>
      <c r="CAD30" s="284"/>
      <c r="CAE30" s="284"/>
      <c r="CAF30" s="284"/>
      <c r="CAG30" s="284"/>
      <c r="CAH30" s="284"/>
      <c r="CAI30" s="284"/>
      <c r="CAJ30" s="284"/>
      <c r="CAK30" s="284"/>
      <c r="CAL30" s="284"/>
      <c r="CAM30" s="284"/>
      <c r="CAN30" s="284"/>
      <c r="CAO30" s="284"/>
      <c r="CAP30" s="284"/>
      <c r="CAQ30" s="284"/>
      <c r="CAR30" s="284"/>
      <c r="CAS30" s="284"/>
      <c r="CAT30" s="284"/>
      <c r="CAU30" s="284"/>
      <c r="CAV30" s="284"/>
      <c r="CAW30" s="284"/>
      <c r="CAX30" s="284"/>
      <c r="CAY30" s="284"/>
      <c r="CAZ30" s="284"/>
      <c r="CBA30" s="284"/>
      <c r="CBB30" s="284"/>
      <c r="CBC30" s="284"/>
      <c r="CBD30" s="284"/>
      <c r="CBE30" s="284"/>
      <c r="CBF30" s="284"/>
      <c r="CBG30" s="284"/>
      <c r="CBH30" s="284"/>
      <c r="CBI30" s="284"/>
      <c r="CBJ30" s="284"/>
      <c r="CBK30" s="284"/>
      <c r="CBL30" s="284"/>
      <c r="CBM30" s="284"/>
      <c r="CBN30" s="284"/>
      <c r="CBO30" s="284"/>
      <c r="CBP30" s="284"/>
      <c r="CBQ30" s="284"/>
      <c r="CBR30" s="284"/>
      <c r="CBS30" s="284"/>
      <c r="CBT30" s="284"/>
      <c r="CBU30" s="284"/>
      <c r="CBV30" s="284"/>
      <c r="CBW30" s="284"/>
      <c r="CBX30" s="284"/>
      <c r="CBY30" s="284"/>
      <c r="CBZ30" s="284"/>
      <c r="CCA30" s="284"/>
      <c r="CCB30" s="284"/>
      <c r="CCC30" s="284"/>
      <c r="CCD30" s="284"/>
      <c r="CCE30" s="284"/>
      <c r="CCF30" s="284"/>
      <c r="CCG30" s="284"/>
      <c r="CCH30" s="284"/>
      <c r="CCI30" s="284"/>
      <c r="CCJ30" s="284"/>
      <c r="CCK30" s="284"/>
      <c r="CCL30" s="284"/>
      <c r="CCM30" s="284"/>
      <c r="CCN30" s="284"/>
      <c r="CCO30" s="284"/>
      <c r="CCP30" s="284"/>
      <c r="CCQ30" s="284"/>
      <c r="CCR30" s="284"/>
      <c r="CCS30" s="284"/>
      <c r="CCT30" s="284"/>
      <c r="CCU30" s="284"/>
      <c r="CCV30" s="284"/>
      <c r="CCW30" s="284"/>
      <c r="CCX30" s="284"/>
      <c r="CCY30" s="284"/>
      <c r="CCZ30" s="284"/>
      <c r="CDA30" s="284"/>
      <c r="CDB30" s="284"/>
      <c r="CDC30" s="284"/>
      <c r="CDD30" s="284"/>
      <c r="CDE30" s="284"/>
      <c r="CDF30" s="284"/>
      <c r="CDG30" s="284"/>
      <c r="CDH30" s="284"/>
      <c r="CDI30" s="284"/>
      <c r="CDJ30" s="284"/>
      <c r="CDK30" s="284"/>
      <c r="CDL30" s="284"/>
      <c r="CDM30" s="284"/>
      <c r="CDN30" s="284"/>
      <c r="CDO30" s="284"/>
      <c r="CDP30" s="284"/>
      <c r="CDQ30" s="284"/>
      <c r="CDR30" s="284"/>
      <c r="CDS30" s="284"/>
      <c r="CDT30" s="284"/>
      <c r="CDU30" s="284"/>
      <c r="CDV30" s="284"/>
      <c r="CDW30" s="284"/>
      <c r="CDX30" s="284"/>
      <c r="CDY30" s="284"/>
      <c r="CDZ30" s="284"/>
      <c r="CEA30" s="284"/>
      <c r="CEB30" s="284"/>
      <c r="CEC30" s="284"/>
      <c r="CED30" s="284"/>
      <c r="CEE30" s="284"/>
      <c r="CEF30" s="284"/>
      <c r="CEG30" s="284"/>
      <c r="CEH30" s="284"/>
      <c r="CEI30" s="284"/>
      <c r="CEJ30" s="284"/>
      <c r="CEK30" s="284"/>
      <c r="CEL30" s="284"/>
      <c r="CEM30" s="284"/>
      <c r="CEN30" s="284"/>
      <c r="CEO30" s="284"/>
      <c r="CEP30" s="284"/>
      <c r="CEQ30" s="284"/>
      <c r="CER30" s="284"/>
      <c r="CES30" s="284"/>
      <c r="CET30" s="284"/>
      <c r="CEU30" s="284"/>
      <c r="CEV30" s="284"/>
      <c r="CEW30" s="284"/>
      <c r="CEX30" s="284"/>
      <c r="CEY30" s="284"/>
      <c r="CEZ30" s="284"/>
      <c r="CFA30" s="284"/>
      <c r="CFB30" s="284"/>
      <c r="CFC30" s="284"/>
      <c r="CFD30" s="284"/>
      <c r="CFE30" s="284"/>
      <c r="CFF30" s="284"/>
      <c r="CFG30" s="284"/>
      <c r="CFH30" s="284"/>
      <c r="CFI30" s="284"/>
      <c r="CFJ30" s="284"/>
      <c r="CFK30" s="284"/>
      <c r="CFL30" s="284"/>
      <c r="CFM30" s="284"/>
      <c r="CFN30" s="284"/>
      <c r="CFO30" s="284"/>
      <c r="CFP30" s="284"/>
      <c r="CFQ30" s="284"/>
      <c r="CFR30" s="284"/>
      <c r="CFS30" s="284"/>
      <c r="CFT30" s="284"/>
      <c r="CFU30" s="284"/>
      <c r="CFV30" s="284"/>
      <c r="CFW30" s="284"/>
      <c r="CFX30" s="284"/>
      <c r="CFY30" s="284"/>
      <c r="CFZ30" s="284"/>
      <c r="CGA30" s="284"/>
      <c r="CGB30" s="284"/>
      <c r="CGC30" s="284"/>
      <c r="CGD30" s="284"/>
      <c r="CGE30" s="284"/>
      <c r="CGF30" s="284"/>
      <c r="CGG30" s="284"/>
      <c r="CGH30" s="284"/>
      <c r="CGI30" s="284"/>
      <c r="CGJ30" s="284"/>
      <c r="CGK30" s="284"/>
      <c r="CGL30" s="284"/>
      <c r="CGM30" s="284"/>
      <c r="CGN30" s="284"/>
      <c r="CGO30" s="284"/>
      <c r="CGP30" s="284"/>
      <c r="CGQ30" s="284"/>
      <c r="CGR30" s="284"/>
      <c r="CGS30" s="284"/>
      <c r="CGT30" s="284"/>
      <c r="CGU30" s="284"/>
      <c r="CGV30" s="284"/>
      <c r="CGW30" s="284"/>
      <c r="CGX30" s="284"/>
      <c r="CGY30" s="284"/>
      <c r="CGZ30" s="284"/>
      <c r="CHA30" s="284"/>
      <c r="CHB30" s="284"/>
      <c r="CHC30" s="284"/>
      <c r="CHD30" s="284"/>
      <c r="CHE30" s="284"/>
      <c r="CHF30" s="284"/>
      <c r="CHG30" s="284"/>
      <c r="CHH30" s="284"/>
      <c r="CHI30" s="284"/>
      <c r="CHJ30" s="284"/>
      <c r="CHK30" s="284"/>
      <c r="CHL30" s="284"/>
      <c r="CHM30" s="284"/>
      <c r="CHN30" s="284"/>
      <c r="CHO30" s="284"/>
      <c r="CHP30" s="284"/>
      <c r="CHQ30" s="284"/>
      <c r="CHR30" s="284"/>
      <c r="CHS30" s="284"/>
      <c r="CHT30" s="284"/>
      <c r="CHU30" s="284"/>
      <c r="CHV30" s="284"/>
      <c r="CHW30" s="284"/>
      <c r="CHX30" s="284"/>
      <c r="CHY30" s="284"/>
      <c r="CHZ30" s="284"/>
      <c r="CIA30" s="284"/>
      <c r="CIB30" s="284"/>
      <c r="CIC30" s="284"/>
      <c r="CID30" s="284"/>
      <c r="CIE30" s="284"/>
      <c r="CIF30" s="284"/>
      <c r="CIG30" s="284"/>
      <c r="CIH30" s="284"/>
      <c r="CII30" s="284"/>
      <c r="CIJ30" s="284"/>
      <c r="CIK30" s="284"/>
      <c r="CIL30" s="284"/>
      <c r="CIM30" s="284"/>
      <c r="CIN30" s="284"/>
      <c r="CIO30" s="284"/>
      <c r="CIP30" s="284"/>
      <c r="CIQ30" s="284"/>
      <c r="CIR30" s="284"/>
      <c r="CIS30" s="284"/>
      <c r="CIT30" s="284"/>
      <c r="CIU30" s="284"/>
      <c r="CIV30" s="284"/>
      <c r="CIW30" s="284"/>
      <c r="CIX30" s="284"/>
      <c r="CIY30" s="284"/>
      <c r="CIZ30" s="284"/>
      <c r="CJA30" s="284"/>
      <c r="CJB30" s="284"/>
      <c r="CJC30" s="284"/>
      <c r="CJD30" s="284"/>
      <c r="CJE30" s="284"/>
      <c r="CJF30" s="284"/>
      <c r="CJG30" s="284"/>
      <c r="CJH30" s="284"/>
      <c r="CJI30" s="284"/>
      <c r="CJJ30" s="284"/>
      <c r="CJK30" s="284"/>
      <c r="CJL30" s="284"/>
      <c r="CJM30" s="284"/>
      <c r="CJN30" s="284"/>
      <c r="CJO30" s="284"/>
      <c r="CJP30" s="284"/>
      <c r="CJQ30" s="284"/>
      <c r="CJR30" s="284"/>
      <c r="CJS30" s="284"/>
      <c r="CJT30" s="284"/>
      <c r="CJU30" s="284"/>
      <c r="CJV30" s="284"/>
      <c r="CJW30" s="284"/>
      <c r="CJX30" s="284"/>
      <c r="CJY30" s="284"/>
      <c r="CJZ30" s="284"/>
      <c r="CKA30" s="284"/>
      <c r="CKB30" s="284"/>
      <c r="CKC30" s="284"/>
      <c r="CKD30" s="284"/>
      <c r="CKE30" s="284"/>
      <c r="CKF30" s="284"/>
      <c r="CKG30" s="284"/>
      <c r="CKH30" s="284"/>
      <c r="CKI30" s="284"/>
      <c r="CKJ30" s="284"/>
      <c r="CKK30" s="284"/>
      <c r="CKL30" s="284"/>
      <c r="CKM30" s="284"/>
      <c r="CKN30" s="284"/>
      <c r="CKO30" s="284"/>
      <c r="CKP30" s="284"/>
      <c r="CKQ30" s="284"/>
      <c r="CKR30" s="284"/>
      <c r="CKS30" s="284"/>
      <c r="CKT30" s="284"/>
      <c r="CKU30" s="284"/>
      <c r="CKV30" s="284"/>
      <c r="CKW30" s="284"/>
      <c r="CKX30" s="284"/>
      <c r="CKY30" s="284"/>
      <c r="CKZ30" s="284"/>
      <c r="CLA30" s="284"/>
      <c r="CLB30" s="284"/>
      <c r="CLC30" s="284"/>
      <c r="CLD30" s="284"/>
      <c r="CLE30" s="284"/>
      <c r="CLF30" s="284"/>
      <c r="CLG30" s="284"/>
      <c r="CLH30" s="284"/>
      <c r="CLI30" s="284"/>
      <c r="CLJ30" s="284"/>
      <c r="CLK30" s="284"/>
      <c r="CLL30" s="284"/>
      <c r="CLM30" s="284"/>
      <c r="CLN30" s="284"/>
      <c r="CLO30" s="284"/>
      <c r="CLP30" s="284"/>
      <c r="CLQ30" s="284"/>
      <c r="CLR30" s="284"/>
      <c r="CLS30" s="284"/>
      <c r="CLT30" s="284"/>
      <c r="CLU30" s="284"/>
      <c r="CLV30" s="284"/>
      <c r="CLW30" s="284"/>
      <c r="CLX30" s="284"/>
      <c r="CLY30" s="284"/>
      <c r="CLZ30" s="284"/>
      <c r="CMA30" s="284"/>
      <c r="CMB30" s="284"/>
      <c r="CMC30" s="284"/>
      <c r="CMD30" s="284"/>
      <c r="CME30" s="284"/>
      <c r="CMF30" s="284"/>
      <c r="CMG30" s="284"/>
      <c r="CMH30" s="284"/>
      <c r="CMI30" s="284"/>
      <c r="CMJ30" s="284"/>
      <c r="CMK30" s="284"/>
      <c r="CML30" s="284"/>
      <c r="CMM30" s="284"/>
      <c r="CMN30" s="284"/>
      <c r="CMO30" s="284"/>
      <c r="CMP30" s="284"/>
      <c r="CMQ30" s="284"/>
      <c r="CMR30" s="284"/>
      <c r="CMS30" s="284"/>
      <c r="CMT30" s="284"/>
      <c r="CMU30" s="284"/>
      <c r="CMV30" s="284"/>
      <c r="CMW30" s="284"/>
      <c r="CMX30" s="284"/>
      <c r="CMY30" s="284"/>
      <c r="CMZ30" s="284"/>
      <c r="CNA30" s="284"/>
      <c r="CNB30" s="284"/>
      <c r="CNC30" s="284"/>
      <c r="CND30" s="284"/>
      <c r="CNE30" s="284"/>
      <c r="CNF30" s="284"/>
      <c r="CNG30" s="284"/>
      <c r="CNH30" s="284"/>
      <c r="CNI30" s="284"/>
      <c r="CNJ30" s="284"/>
      <c r="CNK30" s="284"/>
      <c r="CNL30" s="284"/>
      <c r="CNM30" s="284"/>
      <c r="CNN30" s="284"/>
      <c r="CNO30" s="284"/>
      <c r="CNP30" s="284"/>
      <c r="CNQ30" s="284"/>
      <c r="CNR30" s="284"/>
      <c r="CNS30" s="284"/>
      <c r="CNT30" s="284"/>
      <c r="CNU30" s="284"/>
      <c r="CNV30" s="284"/>
      <c r="CNW30" s="284"/>
      <c r="CNX30" s="284"/>
      <c r="CNY30" s="284"/>
      <c r="CNZ30" s="284"/>
      <c r="COA30" s="284"/>
      <c r="COB30" s="284"/>
      <c r="COC30" s="284"/>
      <c r="COD30" s="284"/>
      <c r="COE30" s="284"/>
      <c r="COF30" s="284"/>
      <c r="COG30" s="284"/>
      <c r="COH30" s="284"/>
      <c r="COI30" s="284"/>
      <c r="COJ30" s="284"/>
      <c r="COK30" s="284"/>
      <c r="COL30" s="284"/>
      <c r="COM30" s="284"/>
      <c r="CON30" s="284"/>
      <c r="COO30" s="284"/>
      <c r="COP30" s="284"/>
      <c r="COQ30" s="284"/>
      <c r="COR30" s="284"/>
      <c r="COS30" s="284"/>
      <c r="COT30" s="284"/>
      <c r="COU30" s="284"/>
      <c r="COV30" s="284"/>
      <c r="COW30" s="284"/>
      <c r="COX30" s="284"/>
      <c r="COY30" s="284"/>
      <c r="COZ30" s="284"/>
      <c r="CPA30" s="284"/>
      <c r="CPB30" s="284"/>
      <c r="CPC30" s="284"/>
      <c r="CPD30" s="284"/>
      <c r="CPE30" s="284"/>
      <c r="CPF30" s="284"/>
      <c r="CPG30" s="284"/>
      <c r="CPH30" s="284"/>
      <c r="CPI30" s="284"/>
      <c r="CPJ30" s="284"/>
      <c r="CPK30" s="284"/>
      <c r="CPL30" s="284"/>
      <c r="CPM30" s="284"/>
      <c r="CPN30" s="284"/>
      <c r="CPO30" s="284"/>
      <c r="CPP30" s="284"/>
      <c r="CPQ30" s="284"/>
      <c r="CPR30" s="284"/>
      <c r="CPS30" s="284"/>
      <c r="CPT30" s="284"/>
      <c r="CPU30" s="284"/>
      <c r="CPV30" s="284"/>
      <c r="CPW30" s="284"/>
      <c r="CPX30" s="284"/>
      <c r="CPY30" s="284"/>
      <c r="CPZ30" s="284"/>
      <c r="CQA30" s="284"/>
      <c r="CQB30" s="284"/>
      <c r="CQC30" s="284"/>
      <c r="CQD30" s="284"/>
      <c r="CQE30" s="284"/>
      <c r="CQF30" s="284"/>
      <c r="CQG30" s="284"/>
      <c r="CQH30" s="284"/>
      <c r="CQI30" s="284"/>
      <c r="CQJ30" s="284"/>
      <c r="CQK30" s="284"/>
      <c r="CQL30" s="284"/>
      <c r="CQM30" s="284"/>
      <c r="CQN30" s="284"/>
      <c r="CQO30" s="284"/>
      <c r="CQP30" s="284"/>
      <c r="CQQ30" s="284"/>
      <c r="CQR30" s="284"/>
      <c r="CQS30" s="284"/>
      <c r="CQT30" s="284"/>
      <c r="CQU30" s="284"/>
      <c r="CQV30" s="284"/>
      <c r="CQW30" s="284"/>
      <c r="CQX30" s="284"/>
      <c r="CQY30" s="284"/>
      <c r="CQZ30" s="284"/>
      <c r="CRA30" s="284"/>
      <c r="CRB30" s="284"/>
      <c r="CRC30" s="284"/>
      <c r="CRD30" s="284"/>
      <c r="CRE30" s="284"/>
      <c r="CRF30" s="284"/>
      <c r="CRG30" s="284"/>
      <c r="CRH30" s="284"/>
      <c r="CRI30" s="284"/>
      <c r="CRJ30" s="284"/>
      <c r="CRK30" s="284"/>
      <c r="CRL30" s="284"/>
      <c r="CRM30" s="284"/>
      <c r="CRN30" s="284"/>
      <c r="CRO30" s="284"/>
      <c r="CRP30" s="284"/>
      <c r="CRQ30" s="284"/>
      <c r="CRR30" s="284"/>
      <c r="CRS30" s="284"/>
      <c r="CRT30" s="284"/>
      <c r="CRU30" s="284"/>
      <c r="CRV30" s="284"/>
      <c r="CRW30" s="284"/>
      <c r="CRX30" s="284"/>
      <c r="CRY30" s="284"/>
      <c r="CRZ30" s="284"/>
      <c r="CSA30" s="284"/>
      <c r="CSB30" s="284"/>
      <c r="CSC30" s="284"/>
      <c r="CSD30" s="284"/>
      <c r="CSE30" s="284"/>
      <c r="CSF30" s="284"/>
      <c r="CSG30" s="284"/>
      <c r="CSH30" s="284"/>
      <c r="CSI30" s="284"/>
      <c r="CSJ30" s="284"/>
      <c r="CSK30" s="284"/>
      <c r="CSL30" s="284"/>
      <c r="CSM30" s="284"/>
      <c r="CSN30" s="284"/>
      <c r="CSO30" s="284"/>
      <c r="CSP30" s="284"/>
      <c r="CSQ30" s="284"/>
      <c r="CSR30" s="284"/>
      <c r="CSS30" s="284"/>
      <c r="CST30" s="284"/>
      <c r="CSU30" s="284"/>
      <c r="CSV30" s="284"/>
      <c r="CSW30" s="284"/>
      <c r="CSX30" s="284"/>
      <c r="CSY30" s="284"/>
      <c r="CSZ30" s="284"/>
      <c r="CTA30" s="284"/>
      <c r="CTB30" s="284"/>
      <c r="CTC30" s="284"/>
      <c r="CTD30" s="284"/>
      <c r="CTE30" s="284"/>
      <c r="CTF30" s="284"/>
      <c r="CTG30" s="284"/>
      <c r="CTH30" s="284"/>
      <c r="CTI30" s="284"/>
      <c r="CTJ30" s="284"/>
      <c r="CTK30" s="284"/>
      <c r="CTL30" s="284"/>
      <c r="CTM30" s="284"/>
      <c r="CTN30" s="284"/>
      <c r="CTO30" s="284"/>
      <c r="CTP30" s="284"/>
      <c r="CTQ30" s="284"/>
      <c r="CTR30" s="284"/>
      <c r="CTS30" s="284"/>
      <c r="CTT30" s="284"/>
      <c r="CTU30" s="284"/>
      <c r="CTV30" s="284"/>
      <c r="CTW30" s="284"/>
      <c r="CTX30" s="284"/>
      <c r="CTY30" s="284"/>
      <c r="CTZ30" s="284"/>
      <c r="CUA30" s="284"/>
      <c r="CUB30" s="284"/>
      <c r="CUC30" s="284"/>
      <c r="CUD30" s="284"/>
      <c r="CUE30" s="284"/>
      <c r="CUF30" s="284"/>
      <c r="CUG30" s="284"/>
      <c r="CUH30" s="284"/>
      <c r="CUI30" s="284"/>
      <c r="CUJ30" s="284"/>
      <c r="CUK30" s="284"/>
      <c r="CUL30" s="284"/>
      <c r="CUM30" s="284"/>
      <c r="CUN30" s="284"/>
      <c r="CUO30" s="284"/>
      <c r="CUP30" s="284"/>
      <c r="CUQ30" s="284"/>
      <c r="CUR30" s="284"/>
      <c r="CUS30" s="284"/>
      <c r="CUT30" s="284"/>
      <c r="CUU30" s="284"/>
      <c r="CUV30" s="284"/>
      <c r="CUW30" s="284"/>
      <c r="CUX30" s="284"/>
      <c r="CUY30" s="284"/>
      <c r="CUZ30" s="284"/>
      <c r="CVA30" s="284"/>
      <c r="CVB30" s="284"/>
      <c r="CVC30" s="284"/>
      <c r="CVD30" s="284"/>
      <c r="CVE30" s="284"/>
      <c r="CVF30" s="284"/>
      <c r="CVG30" s="284"/>
      <c r="CVH30" s="284"/>
      <c r="CVI30" s="284"/>
      <c r="CVJ30" s="284"/>
      <c r="CVK30" s="284"/>
      <c r="CVL30" s="284"/>
      <c r="CVM30" s="284"/>
      <c r="CVN30" s="284"/>
      <c r="CVO30" s="284"/>
      <c r="CVP30" s="284"/>
      <c r="CVQ30" s="284"/>
      <c r="CVR30" s="284"/>
      <c r="CVS30" s="284"/>
      <c r="CVT30" s="284"/>
      <c r="CVU30" s="284"/>
      <c r="CVV30" s="284"/>
      <c r="CVW30" s="284"/>
      <c r="CVX30" s="284"/>
      <c r="CVY30" s="284"/>
      <c r="CVZ30" s="284"/>
      <c r="CWA30" s="284"/>
      <c r="CWB30" s="284"/>
      <c r="CWC30" s="284"/>
      <c r="CWD30" s="284"/>
      <c r="CWE30" s="284"/>
      <c r="CWF30" s="284"/>
      <c r="CWG30" s="284"/>
      <c r="CWH30" s="284"/>
      <c r="CWI30" s="284"/>
      <c r="CWJ30" s="284"/>
      <c r="CWK30" s="284"/>
      <c r="CWL30" s="284"/>
      <c r="CWM30" s="284"/>
      <c r="CWN30" s="284"/>
      <c r="CWO30" s="284"/>
      <c r="CWP30" s="284"/>
      <c r="CWQ30" s="284"/>
      <c r="CWR30" s="284"/>
      <c r="CWS30" s="284"/>
      <c r="CWT30" s="284"/>
      <c r="CWU30" s="284"/>
      <c r="CWV30" s="284"/>
      <c r="CWW30" s="284"/>
      <c r="CWX30" s="284"/>
      <c r="CWY30" s="284"/>
      <c r="CWZ30" s="284"/>
      <c r="CXA30" s="284"/>
      <c r="CXB30" s="284"/>
      <c r="CXC30" s="284"/>
      <c r="CXD30" s="284"/>
      <c r="CXE30" s="284"/>
      <c r="CXF30" s="284"/>
      <c r="CXG30" s="284"/>
      <c r="CXH30" s="284"/>
      <c r="CXI30" s="284"/>
      <c r="CXJ30" s="284"/>
      <c r="CXK30" s="284"/>
      <c r="CXL30" s="284"/>
      <c r="CXM30" s="284"/>
      <c r="CXN30" s="284"/>
      <c r="CXO30" s="284"/>
      <c r="CXP30" s="284"/>
      <c r="CXQ30" s="284"/>
      <c r="CXR30" s="284"/>
      <c r="CXS30" s="284"/>
      <c r="CXT30" s="284"/>
      <c r="CXU30" s="284"/>
      <c r="CXV30" s="284"/>
      <c r="CXW30" s="284"/>
      <c r="CXX30" s="284"/>
      <c r="CXY30" s="284"/>
      <c r="CXZ30" s="284"/>
      <c r="CYA30" s="284"/>
      <c r="CYB30" s="284"/>
      <c r="CYC30" s="284"/>
      <c r="CYD30" s="284"/>
      <c r="CYE30" s="284"/>
      <c r="CYF30" s="284"/>
      <c r="CYG30" s="284"/>
      <c r="CYH30" s="284"/>
      <c r="CYI30" s="284"/>
      <c r="CYJ30" s="284"/>
      <c r="CYK30" s="284"/>
      <c r="CYL30" s="284"/>
      <c r="CYM30" s="284"/>
      <c r="CYN30" s="284"/>
      <c r="CYO30" s="284"/>
      <c r="CYP30" s="284"/>
      <c r="CYQ30" s="284"/>
      <c r="CYR30" s="284"/>
      <c r="CYS30" s="284"/>
      <c r="CYT30" s="284"/>
      <c r="CYU30" s="284"/>
      <c r="CYV30" s="284"/>
      <c r="CYW30" s="284"/>
      <c r="CYX30" s="284"/>
      <c r="CYY30" s="284"/>
      <c r="CYZ30" s="284"/>
      <c r="CZA30" s="284"/>
      <c r="CZB30" s="284"/>
      <c r="CZC30" s="284"/>
      <c r="CZD30" s="284"/>
      <c r="CZE30" s="284"/>
      <c r="CZF30" s="284"/>
      <c r="CZG30" s="284"/>
      <c r="CZH30" s="284"/>
      <c r="CZI30" s="284"/>
      <c r="CZJ30" s="284"/>
      <c r="CZK30" s="284"/>
      <c r="CZL30" s="284"/>
      <c r="CZM30" s="284"/>
      <c r="CZN30" s="284"/>
      <c r="CZO30" s="284"/>
      <c r="CZP30" s="284"/>
      <c r="CZQ30" s="284"/>
      <c r="CZR30" s="284"/>
      <c r="CZS30" s="284"/>
      <c r="CZT30" s="284"/>
      <c r="CZU30" s="284"/>
      <c r="CZV30" s="284"/>
      <c r="CZW30" s="284"/>
      <c r="CZX30" s="284"/>
      <c r="CZY30" s="284"/>
      <c r="CZZ30" s="284"/>
      <c r="DAA30" s="284"/>
      <c r="DAB30" s="284"/>
      <c r="DAC30" s="284"/>
      <c r="DAD30" s="284"/>
      <c r="DAE30" s="284"/>
      <c r="DAF30" s="284"/>
      <c r="DAG30" s="284"/>
      <c r="DAH30" s="284"/>
      <c r="DAI30" s="284"/>
      <c r="DAJ30" s="284"/>
      <c r="DAK30" s="284"/>
      <c r="DAL30" s="284"/>
      <c r="DAM30" s="284"/>
      <c r="DAN30" s="284"/>
      <c r="DAO30" s="284"/>
      <c r="DAP30" s="284"/>
      <c r="DAQ30" s="284"/>
      <c r="DAR30" s="284"/>
      <c r="DAS30" s="284"/>
      <c r="DAT30" s="284"/>
      <c r="DAU30" s="284"/>
      <c r="DAV30" s="284"/>
      <c r="DAW30" s="284"/>
      <c r="DAX30" s="284"/>
      <c r="DAY30" s="284"/>
      <c r="DAZ30" s="284"/>
      <c r="DBA30" s="284"/>
      <c r="DBB30" s="284"/>
      <c r="DBC30" s="284"/>
      <c r="DBD30" s="284"/>
      <c r="DBE30" s="284"/>
      <c r="DBF30" s="284"/>
      <c r="DBG30" s="284"/>
      <c r="DBH30" s="284"/>
      <c r="DBI30" s="284"/>
      <c r="DBJ30" s="284"/>
      <c r="DBK30" s="284"/>
      <c r="DBL30" s="284"/>
      <c r="DBM30" s="284"/>
      <c r="DBN30" s="284"/>
      <c r="DBO30" s="284"/>
      <c r="DBP30" s="284"/>
      <c r="DBQ30" s="284"/>
      <c r="DBR30" s="284"/>
      <c r="DBS30" s="284"/>
      <c r="DBT30" s="284"/>
      <c r="DBU30" s="284"/>
      <c r="DBV30" s="284"/>
      <c r="DBW30" s="284"/>
      <c r="DBX30" s="284"/>
      <c r="DBY30" s="284"/>
      <c r="DBZ30" s="284"/>
      <c r="DCA30" s="284"/>
      <c r="DCB30" s="284"/>
      <c r="DCC30" s="284"/>
      <c r="DCD30" s="284"/>
      <c r="DCE30" s="284"/>
      <c r="DCF30" s="284"/>
      <c r="DCG30" s="284"/>
      <c r="DCH30" s="284"/>
      <c r="DCI30" s="284"/>
      <c r="DCJ30" s="284"/>
      <c r="DCK30" s="284"/>
      <c r="DCL30" s="284"/>
      <c r="DCM30" s="284"/>
      <c r="DCN30" s="284"/>
      <c r="DCO30" s="284"/>
      <c r="DCP30" s="284"/>
      <c r="DCQ30" s="284"/>
      <c r="DCR30" s="284"/>
      <c r="DCS30" s="284"/>
      <c r="DCT30" s="284"/>
      <c r="DCU30" s="284"/>
      <c r="DCV30" s="284"/>
      <c r="DCW30" s="284"/>
      <c r="DCX30" s="284"/>
      <c r="DCY30" s="284"/>
      <c r="DCZ30" s="284"/>
      <c r="DDA30" s="284"/>
      <c r="DDB30" s="284"/>
      <c r="DDC30" s="284"/>
      <c r="DDD30" s="284"/>
      <c r="DDE30" s="284"/>
      <c r="DDF30" s="284"/>
      <c r="DDG30" s="284"/>
      <c r="DDH30" s="284"/>
      <c r="DDI30" s="284"/>
      <c r="DDJ30" s="284"/>
      <c r="DDK30" s="284"/>
      <c r="DDL30" s="284"/>
      <c r="DDM30" s="284"/>
      <c r="DDN30" s="284"/>
      <c r="DDO30" s="284"/>
      <c r="DDP30" s="284"/>
      <c r="DDQ30" s="284"/>
      <c r="DDR30" s="284"/>
      <c r="DDS30" s="284"/>
      <c r="DDT30" s="284"/>
      <c r="DDU30" s="284"/>
      <c r="DDV30" s="284"/>
      <c r="DDW30" s="284"/>
      <c r="DDX30" s="284"/>
      <c r="DDY30" s="284"/>
      <c r="DDZ30" s="284"/>
      <c r="DEA30" s="284"/>
      <c r="DEB30" s="284"/>
      <c r="DEC30" s="284"/>
      <c r="DED30" s="284"/>
      <c r="DEE30" s="284"/>
      <c r="DEF30" s="284"/>
      <c r="DEG30" s="284"/>
      <c r="DEH30" s="284"/>
      <c r="DEI30" s="284"/>
      <c r="DEJ30" s="284"/>
      <c r="DEK30" s="284"/>
      <c r="DEL30" s="284"/>
      <c r="DEM30" s="284"/>
      <c r="DEN30" s="284"/>
      <c r="DEO30" s="284"/>
      <c r="DEP30" s="284"/>
      <c r="DEQ30" s="284"/>
      <c r="DER30" s="284"/>
      <c r="DES30" s="284"/>
      <c r="DET30" s="284"/>
      <c r="DEU30" s="284"/>
      <c r="DEV30" s="284"/>
      <c r="DEW30" s="284"/>
      <c r="DEX30" s="284"/>
      <c r="DEY30" s="284"/>
      <c r="DEZ30" s="284"/>
      <c r="DFA30" s="284"/>
      <c r="DFB30" s="284"/>
      <c r="DFC30" s="284"/>
      <c r="DFD30" s="284"/>
      <c r="DFE30" s="284"/>
      <c r="DFF30" s="284"/>
      <c r="DFG30" s="284"/>
      <c r="DFH30" s="284"/>
      <c r="DFI30" s="284"/>
      <c r="DFJ30" s="284"/>
      <c r="DFK30" s="284"/>
      <c r="DFL30" s="284"/>
      <c r="DFM30" s="284"/>
      <c r="DFN30" s="284"/>
      <c r="DFO30" s="284"/>
      <c r="DFP30" s="284"/>
      <c r="DFQ30" s="284"/>
      <c r="DFR30" s="284"/>
      <c r="DFS30" s="284"/>
      <c r="DFT30" s="284"/>
      <c r="DFU30" s="284"/>
      <c r="DFV30" s="284"/>
      <c r="DFW30" s="284"/>
      <c r="DFX30" s="284"/>
      <c r="DFY30" s="284"/>
      <c r="DFZ30" s="284"/>
      <c r="DGA30" s="284"/>
      <c r="DGB30" s="284"/>
      <c r="DGC30" s="284"/>
      <c r="DGD30" s="284"/>
      <c r="DGE30" s="284"/>
      <c r="DGF30" s="284"/>
      <c r="DGG30" s="284"/>
      <c r="DGH30" s="284"/>
      <c r="DGI30" s="284"/>
      <c r="DGJ30" s="284"/>
      <c r="DGK30" s="284"/>
      <c r="DGL30" s="284"/>
      <c r="DGM30" s="284"/>
      <c r="DGN30" s="284"/>
      <c r="DGO30" s="284"/>
      <c r="DGP30" s="284"/>
      <c r="DGQ30" s="284"/>
      <c r="DGR30" s="284"/>
      <c r="DGS30" s="284"/>
      <c r="DGT30" s="284"/>
      <c r="DGU30" s="284"/>
      <c r="DGV30" s="284"/>
      <c r="DGW30" s="284"/>
      <c r="DGX30" s="284"/>
      <c r="DGY30" s="284"/>
      <c r="DGZ30" s="284"/>
      <c r="DHA30" s="284"/>
      <c r="DHB30" s="284"/>
      <c r="DHC30" s="284"/>
      <c r="DHD30" s="284"/>
      <c r="DHE30" s="284"/>
      <c r="DHF30" s="284"/>
      <c r="DHG30" s="284"/>
      <c r="DHH30" s="284"/>
      <c r="DHI30" s="284"/>
      <c r="DHJ30" s="284"/>
      <c r="DHK30" s="284"/>
      <c r="DHL30" s="284"/>
      <c r="DHM30" s="284"/>
      <c r="DHN30" s="284"/>
      <c r="DHO30" s="284"/>
      <c r="DHP30" s="284"/>
      <c r="DHQ30" s="284"/>
      <c r="DHR30" s="284"/>
      <c r="DHS30" s="284"/>
      <c r="DHT30" s="284"/>
      <c r="DHU30" s="284"/>
      <c r="DHV30" s="284"/>
      <c r="DHW30" s="284"/>
      <c r="DHX30" s="284"/>
      <c r="DHY30" s="284"/>
      <c r="DHZ30" s="284"/>
      <c r="DIA30" s="284"/>
      <c r="DIB30" s="284"/>
      <c r="DIC30" s="284"/>
      <c r="DID30" s="284"/>
      <c r="DIE30" s="284"/>
      <c r="DIF30" s="284"/>
      <c r="DIG30" s="284"/>
      <c r="DIH30" s="284"/>
      <c r="DII30" s="284"/>
      <c r="DIJ30" s="284"/>
      <c r="DIK30" s="284"/>
      <c r="DIL30" s="284"/>
      <c r="DIM30" s="284"/>
      <c r="DIN30" s="284"/>
      <c r="DIO30" s="284"/>
      <c r="DIP30" s="284"/>
      <c r="DIQ30" s="284"/>
      <c r="DIR30" s="284"/>
      <c r="DIS30" s="284"/>
      <c r="DIT30" s="284"/>
      <c r="DIU30" s="284"/>
      <c r="DIV30" s="284"/>
      <c r="DIW30" s="284"/>
      <c r="DIX30" s="284"/>
      <c r="DIY30" s="284"/>
      <c r="DIZ30" s="284"/>
      <c r="DJA30" s="284"/>
      <c r="DJB30" s="284"/>
      <c r="DJC30" s="284"/>
      <c r="DJD30" s="284"/>
      <c r="DJE30" s="284"/>
      <c r="DJF30" s="284"/>
      <c r="DJG30" s="284"/>
      <c r="DJH30" s="284"/>
      <c r="DJI30" s="284"/>
      <c r="DJJ30" s="284"/>
      <c r="DJK30" s="284"/>
      <c r="DJL30" s="284"/>
      <c r="DJM30" s="284"/>
      <c r="DJN30" s="284"/>
      <c r="DJO30" s="284"/>
      <c r="DJP30" s="284"/>
      <c r="DJQ30" s="284"/>
      <c r="DJR30" s="284"/>
      <c r="DJS30" s="284"/>
      <c r="DJT30" s="284"/>
      <c r="DJU30" s="284"/>
      <c r="DJV30" s="284"/>
      <c r="DJW30" s="284"/>
      <c r="DJX30" s="284"/>
      <c r="DJY30" s="284"/>
      <c r="DJZ30" s="284"/>
      <c r="DKA30" s="284"/>
      <c r="DKB30" s="284"/>
      <c r="DKC30" s="284"/>
      <c r="DKD30" s="284"/>
      <c r="DKE30" s="284"/>
      <c r="DKF30" s="284"/>
      <c r="DKG30" s="284"/>
      <c r="DKH30" s="284"/>
      <c r="DKI30" s="284"/>
      <c r="DKJ30" s="284"/>
      <c r="DKK30" s="284"/>
      <c r="DKL30" s="284"/>
      <c r="DKM30" s="284"/>
      <c r="DKN30" s="284"/>
      <c r="DKO30" s="284"/>
      <c r="DKP30" s="284"/>
      <c r="DKQ30" s="284"/>
      <c r="DKR30" s="284"/>
      <c r="DKS30" s="284"/>
      <c r="DKT30" s="284"/>
      <c r="DKU30" s="284"/>
      <c r="DKV30" s="284"/>
      <c r="DKW30" s="284"/>
      <c r="DKX30" s="284"/>
      <c r="DKY30" s="284"/>
      <c r="DKZ30" s="284"/>
      <c r="DLA30" s="284"/>
      <c r="DLB30" s="284"/>
      <c r="DLC30" s="284"/>
      <c r="DLD30" s="284"/>
      <c r="DLE30" s="284"/>
      <c r="DLF30" s="284"/>
      <c r="DLG30" s="284"/>
      <c r="DLH30" s="284"/>
      <c r="DLI30" s="284"/>
      <c r="DLJ30" s="284"/>
      <c r="DLK30" s="284"/>
      <c r="DLL30" s="284"/>
      <c r="DLM30" s="284"/>
      <c r="DLN30" s="284"/>
      <c r="DLO30" s="284"/>
      <c r="DLP30" s="284"/>
      <c r="DLQ30" s="284"/>
      <c r="DLR30" s="284"/>
      <c r="DLS30" s="284"/>
      <c r="DLT30" s="284"/>
      <c r="DLU30" s="284"/>
      <c r="DLV30" s="284"/>
      <c r="DLW30" s="284"/>
      <c r="DLX30" s="284"/>
      <c r="DLY30" s="284"/>
      <c r="DLZ30" s="284"/>
      <c r="DMA30" s="284"/>
      <c r="DMB30" s="284"/>
      <c r="DMC30" s="284"/>
      <c r="DMD30" s="284"/>
      <c r="DME30" s="284"/>
      <c r="DMF30" s="284"/>
      <c r="DMG30" s="284"/>
      <c r="DMH30" s="284"/>
      <c r="DMI30" s="284"/>
      <c r="DMJ30" s="284"/>
      <c r="DMK30" s="284"/>
      <c r="DML30" s="284"/>
      <c r="DMM30" s="284"/>
      <c r="DMN30" s="284"/>
      <c r="DMO30" s="284"/>
      <c r="DMP30" s="284"/>
      <c r="DMQ30" s="284"/>
      <c r="DMR30" s="284"/>
      <c r="DMS30" s="284"/>
      <c r="DMT30" s="284"/>
      <c r="DMU30" s="284"/>
      <c r="DMV30" s="284"/>
      <c r="DMW30" s="284"/>
      <c r="DMX30" s="284"/>
      <c r="DMY30" s="284"/>
      <c r="DMZ30" s="284"/>
      <c r="DNA30" s="284"/>
      <c r="DNB30" s="284"/>
      <c r="DNC30" s="284"/>
      <c r="DND30" s="284"/>
      <c r="DNE30" s="284"/>
      <c r="DNF30" s="284"/>
      <c r="DNG30" s="284"/>
      <c r="DNH30" s="284"/>
      <c r="DNI30" s="284"/>
      <c r="DNJ30" s="284"/>
      <c r="DNK30" s="284"/>
      <c r="DNL30" s="284"/>
      <c r="DNM30" s="284"/>
      <c r="DNN30" s="284"/>
      <c r="DNO30" s="284"/>
      <c r="DNP30" s="284"/>
      <c r="DNQ30" s="284"/>
      <c r="DNR30" s="284"/>
      <c r="DNS30" s="284"/>
      <c r="DNT30" s="284"/>
      <c r="DNU30" s="284"/>
      <c r="DNV30" s="284"/>
      <c r="DNW30" s="284"/>
      <c r="DNX30" s="284"/>
      <c r="DNY30" s="284"/>
      <c r="DNZ30" s="284"/>
      <c r="DOA30" s="284"/>
      <c r="DOB30" s="284"/>
      <c r="DOC30" s="284"/>
      <c r="DOD30" s="284"/>
      <c r="DOE30" s="284"/>
      <c r="DOF30" s="284"/>
      <c r="DOG30" s="284"/>
      <c r="DOH30" s="284"/>
      <c r="DOI30" s="284"/>
      <c r="DOJ30" s="284"/>
      <c r="DOK30" s="284"/>
      <c r="DOL30" s="284"/>
      <c r="DOM30" s="284"/>
      <c r="DON30" s="284"/>
      <c r="DOO30" s="284"/>
      <c r="DOP30" s="284"/>
      <c r="DOQ30" s="284"/>
      <c r="DOR30" s="284"/>
      <c r="DOS30" s="284"/>
      <c r="DOT30" s="284"/>
      <c r="DOU30" s="284"/>
      <c r="DOV30" s="284"/>
      <c r="DOW30" s="284"/>
      <c r="DOX30" s="284"/>
      <c r="DOY30" s="284"/>
      <c r="DOZ30" s="284"/>
      <c r="DPA30" s="284"/>
      <c r="DPB30" s="284"/>
      <c r="DPC30" s="284"/>
      <c r="DPD30" s="284"/>
      <c r="DPE30" s="284"/>
      <c r="DPF30" s="284"/>
      <c r="DPG30" s="284"/>
      <c r="DPH30" s="284"/>
      <c r="DPI30" s="284"/>
      <c r="DPJ30" s="284"/>
      <c r="DPK30" s="284"/>
      <c r="DPL30" s="284"/>
      <c r="DPM30" s="284"/>
      <c r="DPN30" s="284"/>
      <c r="DPO30" s="284"/>
      <c r="DPP30" s="284"/>
      <c r="DPQ30" s="284"/>
      <c r="DPR30" s="284"/>
      <c r="DPS30" s="284"/>
      <c r="DPT30" s="284"/>
      <c r="DPU30" s="284"/>
      <c r="DPV30" s="284"/>
      <c r="DPW30" s="284"/>
      <c r="DPX30" s="284"/>
      <c r="DPY30" s="284"/>
      <c r="DPZ30" s="284"/>
      <c r="DQA30" s="284"/>
      <c r="DQB30" s="284"/>
      <c r="DQC30" s="284"/>
      <c r="DQD30" s="284"/>
      <c r="DQE30" s="284"/>
      <c r="DQF30" s="284"/>
      <c r="DQG30" s="284"/>
      <c r="DQH30" s="284"/>
      <c r="DQI30" s="284"/>
      <c r="DQJ30" s="284"/>
      <c r="DQK30" s="284"/>
      <c r="DQL30" s="284"/>
      <c r="DQM30" s="284"/>
      <c r="DQN30" s="284"/>
      <c r="DQO30" s="284"/>
      <c r="DQP30" s="284"/>
      <c r="DQQ30" s="284"/>
      <c r="DQR30" s="284"/>
      <c r="DQS30" s="284"/>
      <c r="DQT30" s="284"/>
      <c r="DQU30" s="284"/>
      <c r="DQV30" s="284"/>
      <c r="DQW30" s="284"/>
      <c r="DQX30" s="284"/>
      <c r="DQY30" s="284"/>
      <c r="DQZ30" s="284"/>
      <c r="DRA30" s="284"/>
      <c r="DRB30" s="284"/>
      <c r="DRC30" s="284"/>
      <c r="DRD30" s="284"/>
      <c r="DRE30" s="284"/>
      <c r="DRF30" s="284"/>
      <c r="DRG30" s="284"/>
      <c r="DRH30" s="284"/>
      <c r="DRI30" s="284"/>
      <c r="DRJ30" s="284"/>
      <c r="DRK30" s="284"/>
      <c r="DRL30" s="284"/>
      <c r="DRM30" s="284"/>
      <c r="DRN30" s="284"/>
      <c r="DRO30" s="284"/>
      <c r="DRP30" s="284"/>
      <c r="DRQ30" s="284"/>
      <c r="DRR30" s="284"/>
      <c r="DRS30" s="284"/>
      <c r="DRT30" s="284"/>
      <c r="DRU30" s="284"/>
      <c r="DRV30" s="284"/>
      <c r="DRW30" s="284"/>
      <c r="DRX30" s="284"/>
      <c r="DRY30" s="284"/>
      <c r="DRZ30" s="284"/>
      <c r="DSA30" s="284"/>
      <c r="DSB30" s="284"/>
      <c r="DSC30" s="284"/>
      <c r="DSD30" s="284"/>
      <c r="DSE30" s="284"/>
      <c r="DSF30" s="284"/>
      <c r="DSG30" s="284"/>
      <c r="DSH30" s="284"/>
      <c r="DSI30" s="284"/>
      <c r="DSJ30" s="284"/>
      <c r="DSK30" s="284"/>
      <c r="DSL30" s="284"/>
      <c r="DSM30" s="284"/>
      <c r="DSN30" s="284"/>
      <c r="DSO30" s="284"/>
      <c r="DSP30" s="284"/>
      <c r="DSQ30" s="284"/>
      <c r="DSR30" s="284"/>
      <c r="DSS30" s="284"/>
      <c r="DST30" s="284"/>
      <c r="DSU30" s="284"/>
      <c r="DSV30" s="284"/>
      <c r="DSW30" s="284"/>
      <c r="DSX30" s="284"/>
      <c r="DSY30" s="284"/>
      <c r="DSZ30" s="284"/>
      <c r="DTA30" s="284"/>
      <c r="DTB30" s="284"/>
      <c r="DTC30" s="284"/>
      <c r="DTD30" s="284"/>
      <c r="DTE30" s="284"/>
      <c r="DTF30" s="284"/>
      <c r="DTG30" s="284"/>
      <c r="DTH30" s="284"/>
      <c r="DTI30" s="284"/>
      <c r="DTJ30" s="284"/>
      <c r="DTK30" s="284"/>
      <c r="DTL30" s="284"/>
      <c r="DTM30" s="284"/>
      <c r="DTN30" s="284"/>
      <c r="DTO30" s="284"/>
      <c r="DTP30" s="284"/>
      <c r="DTQ30" s="284"/>
      <c r="DTR30" s="284"/>
      <c r="DTS30" s="284"/>
      <c r="DTT30" s="284"/>
      <c r="DTU30" s="284"/>
      <c r="DTV30" s="284"/>
      <c r="DTW30" s="284"/>
      <c r="DTX30" s="284"/>
      <c r="DTY30" s="284"/>
      <c r="DTZ30" s="284"/>
      <c r="DUA30" s="284"/>
      <c r="DUB30" s="284"/>
      <c r="DUC30" s="284"/>
      <c r="DUD30" s="284"/>
      <c r="DUE30" s="284"/>
      <c r="DUF30" s="284"/>
      <c r="DUG30" s="284"/>
      <c r="DUH30" s="284"/>
      <c r="DUI30" s="284"/>
      <c r="DUJ30" s="284"/>
      <c r="DUK30" s="284"/>
      <c r="DUL30" s="284"/>
      <c r="DUM30" s="284"/>
      <c r="DUN30" s="284"/>
      <c r="DUO30" s="284"/>
      <c r="DUP30" s="284"/>
      <c r="DUQ30" s="284"/>
      <c r="DUR30" s="284"/>
      <c r="DUS30" s="284"/>
      <c r="DUT30" s="284"/>
      <c r="DUU30" s="284"/>
      <c r="DUV30" s="284"/>
      <c r="DUW30" s="284"/>
      <c r="DUX30" s="284"/>
      <c r="DUY30" s="284"/>
      <c r="DUZ30" s="284"/>
      <c r="DVA30" s="284"/>
      <c r="DVB30" s="284"/>
      <c r="DVC30" s="284"/>
      <c r="DVD30" s="284"/>
      <c r="DVE30" s="284"/>
      <c r="DVF30" s="284"/>
      <c r="DVG30" s="284"/>
      <c r="DVH30" s="284"/>
      <c r="DVI30" s="284"/>
      <c r="DVJ30" s="284"/>
      <c r="DVK30" s="284"/>
      <c r="DVL30" s="284"/>
      <c r="DVM30" s="284"/>
      <c r="DVN30" s="284"/>
      <c r="DVO30" s="284"/>
      <c r="DVP30" s="284"/>
      <c r="DVQ30" s="284"/>
      <c r="DVR30" s="284"/>
      <c r="DVS30" s="284"/>
      <c r="DVT30" s="284"/>
      <c r="DVU30" s="284"/>
      <c r="DVV30" s="284"/>
      <c r="DVW30" s="284"/>
      <c r="DVX30" s="284"/>
      <c r="DVY30" s="284"/>
      <c r="DVZ30" s="284"/>
      <c r="DWA30" s="284"/>
      <c r="DWB30" s="284"/>
      <c r="DWC30" s="284"/>
      <c r="DWD30" s="284"/>
      <c r="DWE30" s="284"/>
      <c r="DWF30" s="284"/>
      <c r="DWG30" s="284"/>
      <c r="DWH30" s="284"/>
      <c r="DWI30" s="284"/>
      <c r="DWJ30" s="284"/>
      <c r="DWK30" s="284"/>
      <c r="DWL30" s="284"/>
      <c r="DWM30" s="284"/>
      <c r="DWN30" s="284"/>
      <c r="DWO30" s="284"/>
      <c r="DWP30" s="284"/>
      <c r="DWQ30" s="284"/>
      <c r="DWR30" s="284"/>
      <c r="DWS30" s="284"/>
      <c r="DWT30" s="284"/>
      <c r="DWU30" s="284"/>
      <c r="DWV30" s="284"/>
      <c r="DWW30" s="284"/>
      <c r="DWX30" s="284"/>
      <c r="DWY30" s="284"/>
      <c r="DWZ30" s="284"/>
      <c r="DXA30" s="284"/>
      <c r="DXB30" s="284"/>
      <c r="DXC30" s="284"/>
      <c r="DXD30" s="284"/>
      <c r="DXE30" s="284"/>
      <c r="DXF30" s="284"/>
      <c r="DXG30" s="284"/>
      <c r="DXH30" s="284"/>
      <c r="DXI30" s="284"/>
      <c r="DXJ30" s="284"/>
      <c r="DXK30" s="284"/>
      <c r="DXL30" s="284"/>
      <c r="DXM30" s="284"/>
      <c r="DXN30" s="284"/>
      <c r="DXO30" s="284"/>
      <c r="DXP30" s="284"/>
      <c r="DXQ30" s="284"/>
      <c r="DXR30" s="284"/>
      <c r="DXS30" s="284"/>
      <c r="DXT30" s="284"/>
      <c r="DXU30" s="284"/>
      <c r="DXV30" s="284"/>
      <c r="DXW30" s="284"/>
      <c r="DXX30" s="284"/>
      <c r="DXY30" s="284"/>
      <c r="DXZ30" s="284"/>
      <c r="DYA30" s="284"/>
      <c r="DYB30" s="284"/>
      <c r="DYC30" s="284"/>
      <c r="DYD30" s="284"/>
      <c r="DYE30" s="284"/>
      <c r="DYF30" s="284"/>
      <c r="DYG30" s="284"/>
      <c r="DYH30" s="284"/>
      <c r="DYI30" s="284"/>
      <c r="DYJ30" s="284"/>
      <c r="DYK30" s="284"/>
      <c r="DYL30" s="284"/>
      <c r="DYM30" s="284"/>
      <c r="DYN30" s="284"/>
      <c r="DYO30" s="284"/>
      <c r="DYP30" s="284"/>
      <c r="DYQ30" s="284"/>
      <c r="DYR30" s="284"/>
      <c r="DYS30" s="284"/>
      <c r="DYT30" s="284"/>
      <c r="DYU30" s="284"/>
      <c r="DYV30" s="284"/>
      <c r="DYW30" s="284"/>
      <c r="DYX30" s="284"/>
      <c r="DYY30" s="284"/>
      <c r="DYZ30" s="284"/>
      <c r="DZA30" s="284"/>
      <c r="DZB30" s="284"/>
      <c r="DZC30" s="284"/>
      <c r="DZD30" s="284"/>
      <c r="DZE30" s="284"/>
      <c r="DZF30" s="284"/>
      <c r="DZG30" s="284"/>
      <c r="DZH30" s="284"/>
      <c r="DZI30" s="284"/>
      <c r="DZJ30" s="284"/>
      <c r="DZK30" s="284"/>
      <c r="DZL30" s="284"/>
      <c r="DZM30" s="284"/>
      <c r="DZN30" s="284"/>
      <c r="DZO30" s="284"/>
      <c r="DZP30" s="284"/>
      <c r="DZQ30" s="284"/>
      <c r="DZR30" s="284"/>
      <c r="DZS30" s="284"/>
      <c r="DZT30" s="284"/>
      <c r="DZU30" s="284"/>
      <c r="DZV30" s="284"/>
      <c r="DZW30" s="284"/>
      <c r="DZX30" s="284"/>
      <c r="DZY30" s="284"/>
      <c r="DZZ30" s="284"/>
      <c r="EAA30" s="284"/>
      <c r="EAB30" s="284"/>
      <c r="EAC30" s="284"/>
      <c r="EAD30" s="284"/>
      <c r="EAE30" s="284"/>
      <c r="EAF30" s="284"/>
      <c r="EAG30" s="284"/>
      <c r="EAH30" s="284"/>
      <c r="EAI30" s="284"/>
      <c r="EAJ30" s="284"/>
      <c r="EAK30" s="284"/>
      <c r="EAL30" s="284"/>
      <c r="EAM30" s="284"/>
      <c r="EAN30" s="284"/>
      <c r="EAO30" s="284"/>
      <c r="EAP30" s="284"/>
      <c r="EAQ30" s="284"/>
      <c r="EAR30" s="284"/>
      <c r="EAS30" s="284"/>
      <c r="EAT30" s="284"/>
      <c r="EAU30" s="284"/>
      <c r="EAV30" s="284"/>
      <c r="EAW30" s="284"/>
      <c r="EAX30" s="284"/>
      <c r="EAY30" s="284"/>
      <c r="EAZ30" s="284"/>
      <c r="EBA30" s="284"/>
      <c r="EBB30" s="284"/>
      <c r="EBC30" s="284"/>
      <c r="EBD30" s="284"/>
      <c r="EBE30" s="284"/>
      <c r="EBF30" s="284"/>
      <c r="EBG30" s="284"/>
      <c r="EBH30" s="284"/>
      <c r="EBI30" s="284"/>
      <c r="EBJ30" s="284"/>
      <c r="EBK30" s="284"/>
      <c r="EBL30" s="284"/>
      <c r="EBM30" s="284"/>
      <c r="EBN30" s="284"/>
      <c r="EBO30" s="284"/>
      <c r="EBP30" s="284"/>
      <c r="EBQ30" s="284"/>
      <c r="EBR30" s="284"/>
      <c r="EBS30" s="284"/>
      <c r="EBT30" s="284"/>
      <c r="EBU30" s="284"/>
      <c r="EBV30" s="284"/>
      <c r="EBW30" s="284"/>
      <c r="EBX30" s="284"/>
      <c r="EBY30" s="284"/>
      <c r="EBZ30" s="284"/>
      <c r="ECA30" s="284"/>
      <c r="ECB30" s="284"/>
      <c r="ECC30" s="284"/>
      <c r="ECD30" s="284"/>
      <c r="ECE30" s="284"/>
      <c r="ECF30" s="284"/>
      <c r="ECG30" s="284"/>
      <c r="ECH30" s="284"/>
      <c r="ECI30" s="284"/>
      <c r="ECJ30" s="284"/>
      <c r="ECK30" s="284"/>
      <c r="ECL30" s="284"/>
      <c r="ECM30" s="284"/>
      <c r="ECN30" s="284"/>
      <c r="ECO30" s="284"/>
      <c r="ECP30" s="284"/>
      <c r="ECQ30" s="284"/>
      <c r="ECR30" s="284"/>
      <c r="ECS30" s="284"/>
      <c r="ECT30" s="284"/>
      <c r="ECU30" s="284"/>
      <c r="ECV30" s="284"/>
      <c r="ECW30" s="284"/>
      <c r="ECX30" s="284"/>
      <c r="ECY30" s="284"/>
      <c r="ECZ30" s="284"/>
      <c r="EDA30" s="284"/>
      <c r="EDB30" s="284"/>
      <c r="EDC30" s="284"/>
      <c r="EDD30" s="284"/>
      <c r="EDE30" s="284"/>
      <c r="EDF30" s="284"/>
      <c r="EDG30" s="284"/>
      <c r="EDH30" s="284"/>
      <c r="EDI30" s="284"/>
      <c r="EDJ30" s="284"/>
      <c r="EDK30" s="284"/>
      <c r="EDL30" s="284"/>
      <c r="EDM30" s="284"/>
      <c r="EDN30" s="284"/>
      <c r="EDO30" s="284"/>
      <c r="EDP30" s="284"/>
      <c r="EDQ30" s="284"/>
      <c r="EDR30" s="284"/>
      <c r="EDS30" s="284"/>
      <c r="EDT30" s="284"/>
      <c r="EDU30" s="284"/>
      <c r="EDV30" s="284"/>
      <c r="EDW30" s="284"/>
      <c r="EDX30" s="284"/>
      <c r="EDY30" s="284"/>
      <c r="EDZ30" s="284"/>
      <c r="EEA30" s="284"/>
      <c r="EEB30" s="284"/>
      <c r="EEC30" s="284"/>
      <c r="EED30" s="284"/>
      <c r="EEE30" s="284"/>
      <c r="EEF30" s="284"/>
      <c r="EEG30" s="284"/>
      <c r="EEH30" s="284"/>
      <c r="EEI30" s="284"/>
      <c r="EEJ30" s="284"/>
      <c r="EEK30" s="284"/>
      <c r="EEL30" s="284"/>
      <c r="EEM30" s="284"/>
      <c r="EEN30" s="284"/>
      <c r="EEO30" s="284"/>
      <c r="EEP30" s="284"/>
      <c r="EEQ30" s="284"/>
      <c r="EER30" s="284"/>
      <c r="EES30" s="284"/>
      <c r="EET30" s="284"/>
      <c r="EEU30" s="284"/>
      <c r="EEV30" s="284"/>
      <c r="EEW30" s="284"/>
      <c r="EEX30" s="284"/>
      <c r="EEY30" s="284"/>
      <c r="EEZ30" s="284"/>
      <c r="EFA30" s="284"/>
      <c r="EFB30" s="284"/>
      <c r="EFC30" s="284"/>
      <c r="EFD30" s="284"/>
      <c r="EFE30" s="284"/>
      <c r="EFF30" s="284"/>
      <c r="EFG30" s="284"/>
      <c r="EFH30" s="284"/>
      <c r="EFI30" s="284"/>
      <c r="EFJ30" s="284"/>
      <c r="EFK30" s="284"/>
      <c r="EFL30" s="284"/>
      <c r="EFM30" s="284"/>
      <c r="EFN30" s="284"/>
      <c r="EFO30" s="284"/>
      <c r="EFP30" s="284"/>
      <c r="EFQ30" s="284"/>
      <c r="EFR30" s="284"/>
      <c r="EFS30" s="284"/>
      <c r="EFT30" s="284"/>
      <c r="EFU30" s="284"/>
      <c r="EFV30" s="284"/>
      <c r="EFW30" s="284"/>
      <c r="EFX30" s="284"/>
      <c r="EFY30" s="284"/>
      <c r="EFZ30" s="284"/>
      <c r="EGA30" s="284"/>
      <c r="EGB30" s="284"/>
      <c r="EGC30" s="284"/>
      <c r="EGD30" s="284"/>
      <c r="EGE30" s="284"/>
      <c r="EGF30" s="284"/>
      <c r="EGG30" s="284"/>
      <c r="EGH30" s="284"/>
      <c r="EGI30" s="284"/>
      <c r="EGJ30" s="284"/>
      <c r="EGK30" s="284"/>
      <c r="EGL30" s="284"/>
      <c r="EGM30" s="284"/>
      <c r="EGN30" s="284"/>
      <c r="EGO30" s="284"/>
      <c r="EGP30" s="284"/>
      <c r="EGQ30" s="284"/>
      <c r="EGR30" s="284"/>
      <c r="EGS30" s="284"/>
      <c r="EGT30" s="284"/>
      <c r="EGU30" s="284"/>
      <c r="EGV30" s="284"/>
      <c r="EGW30" s="284"/>
      <c r="EGX30" s="284"/>
      <c r="EGY30" s="284"/>
      <c r="EGZ30" s="284"/>
      <c r="EHA30" s="284"/>
      <c r="EHB30" s="284"/>
      <c r="EHC30" s="284"/>
      <c r="EHD30" s="284"/>
      <c r="EHE30" s="284"/>
      <c r="EHF30" s="284"/>
      <c r="EHG30" s="284"/>
      <c r="EHH30" s="284"/>
      <c r="EHI30" s="284"/>
      <c r="EHJ30" s="284"/>
      <c r="EHK30" s="284"/>
      <c r="EHL30" s="284"/>
      <c r="EHM30" s="284"/>
      <c r="EHN30" s="284"/>
      <c r="EHO30" s="284"/>
      <c r="EHP30" s="284"/>
      <c r="EHQ30" s="284"/>
      <c r="EHR30" s="284"/>
      <c r="EHS30" s="284"/>
      <c r="EHT30" s="284"/>
      <c r="EHU30" s="284"/>
      <c r="EHV30" s="284"/>
      <c r="EHW30" s="284"/>
      <c r="EHX30" s="284"/>
      <c r="EHY30" s="284"/>
      <c r="EHZ30" s="284"/>
      <c r="EIA30" s="284"/>
      <c r="EIB30" s="284"/>
      <c r="EIC30" s="284"/>
      <c r="EID30" s="284"/>
      <c r="EIE30" s="284"/>
      <c r="EIF30" s="284"/>
      <c r="EIG30" s="284"/>
      <c r="EIH30" s="284"/>
      <c r="EII30" s="284"/>
      <c r="EIJ30" s="284"/>
      <c r="EIK30" s="284"/>
      <c r="EIL30" s="284"/>
      <c r="EIM30" s="284"/>
      <c r="EIN30" s="284"/>
      <c r="EIO30" s="284"/>
      <c r="EIP30" s="284"/>
      <c r="EIQ30" s="284"/>
      <c r="EIR30" s="284"/>
      <c r="EIS30" s="284"/>
      <c r="EIT30" s="284"/>
      <c r="EIU30" s="284"/>
      <c r="EIV30" s="284"/>
      <c r="EIW30" s="284"/>
      <c r="EIX30" s="284"/>
      <c r="EIY30" s="284"/>
      <c r="EIZ30" s="284"/>
      <c r="EJA30" s="284"/>
      <c r="EJB30" s="284"/>
      <c r="EJC30" s="284"/>
      <c r="EJD30" s="284"/>
      <c r="EJE30" s="284"/>
      <c r="EJF30" s="284"/>
      <c r="EJG30" s="284"/>
      <c r="EJH30" s="284"/>
      <c r="EJI30" s="284"/>
      <c r="EJJ30" s="284"/>
      <c r="EJK30" s="284"/>
      <c r="EJL30" s="284"/>
      <c r="EJM30" s="284"/>
      <c r="EJN30" s="284"/>
      <c r="EJO30" s="284"/>
      <c r="EJP30" s="284"/>
      <c r="EJQ30" s="284"/>
      <c r="EJR30" s="284"/>
      <c r="EJS30" s="284"/>
      <c r="EJT30" s="284"/>
      <c r="EJU30" s="284"/>
      <c r="EJV30" s="284"/>
      <c r="EJW30" s="284"/>
      <c r="EJX30" s="284"/>
      <c r="EJY30" s="284"/>
      <c r="EJZ30" s="284"/>
      <c r="EKA30" s="284"/>
      <c r="EKB30" s="284"/>
      <c r="EKC30" s="284"/>
      <c r="EKD30" s="284"/>
      <c r="EKE30" s="284"/>
      <c r="EKF30" s="284"/>
      <c r="EKG30" s="284"/>
      <c r="EKH30" s="284"/>
      <c r="EKI30" s="284"/>
      <c r="EKJ30" s="284"/>
      <c r="EKK30" s="284"/>
      <c r="EKL30" s="284"/>
      <c r="EKM30" s="284"/>
      <c r="EKN30" s="284"/>
      <c r="EKO30" s="284"/>
      <c r="EKP30" s="284"/>
      <c r="EKQ30" s="284"/>
      <c r="EKR30" s="284"/>
      <c r="EKS30" s="284"/>
      <c r="EKT30" s="284"/>
      <c r="EKU30" s="284"/>
      <c r="EKV30" s="284"/>
      <c r="EKW30" s="284"/>
      <c r="EKX30" s="284"/>
      <c r="EKY30" s="284"/>
      <c r="EKZ30" s="284"/>
      <c r="ELA30" s="284"/>
      <c r="ELB30" s="284"/>
      <c r="ELC30" s="284"/>
      <c r="ELD30" s="284"/>
      <c r="ELE30" s="284"/>
      <c r="ELF30" s="284"/>
      <c r="ELG30" s="284"/>
      <c r="ELH30" s="284"/>
      <c r="ELI30" s="284"/>
      <c r="ELJ30" s="284"/>
      <c r="ELK30" s="284"/>
      <c r="ELL30" s="284"/>
      <c r="ELM30" s="284"/>
      <c r="ELN30" s="284"/>
      <c r="ELO30" s="284"/>
      <c r="ELP30" s="284"/>
      <c r="ELQ30" s="284"/>
      <c r="ELR30" s="284"/>
      <c r="ELS30" s="284"/>
      <c r="ELT30" s="284"/>
      <c r="ELU30" s="284"/>
      <c r="ELV30" s="284"/>
      <c r="ELW30" s="284"/>
      <c r="ELX30" s="284"/>
      <c r="ELY30" s="284"/>
      <c r="ELZ30" s="284"/>
      <c r="EMA30" s="284"/>
      <c r="EMB30" s="284"/>
      <c r="EMC30" s="284"/>
      <c r="EMD30" s="284"/>
      <c r="EME30" s="284"/>
      <c r="EMF30" s="284"/>
      <c r="EMG30" s="284"/>
      <c r="EMH30" s="284"/>
      <c r="EMI30" s="284"/>
      <c r="EMJ30" s="284"/>
      <c r="EMK30" s="284"/>
      <c r="EML30" s="284"/>
      <c r="EMM30" s="284"/>
      <c r="EMN30" s="284"/>
      <c r="EMO30" s="284"/>
      <c r="EMP30" s="284"/>
      <c r="EMQ30" s="284"/>
      <c r="EMR30" s="284"/>
      <c r="EMS30" s="284"/>
      <c r="EMT30" s="284"/>
      <c r="EMU30" s="284"/>
      <c r="EMV30" s="284"/>
      <c r="EMW30" s="284"/>
      <c r="EMX30" s="284"/>
      <c r="EMY30" s="284"/>
      <c r="EMZ30" s="284"/>
      <c r="ENA30" s="284"/>
      <c r="ENB30" s="284"/>
      <c r="ENC30" s="284"/>
      <c r="END30" s="284"/>
      <c r="ENE30" s="284"/>
      <c r="ENF30" s="284"/>
      <c r="ENG30" s="284"/>
      <c r="ENH30" s="284"/>
      <c r="ENI30" s="284"/>
      <c r="ENJ30" s="284"/>
      <c r="ENK30" s="284"/>
      <c r="ENL30" s="284"/>
      <c r="ENM30" s="284"/>
      <c r="ENN30" s="284"/>
      <c r="ENO30" s="284"/>
      <c r="ENP30" s="284"/>
      <c r="ENQ30" s="284"/>
      <c r="ENR30" s="284"/>
      <c r="ENS30" s="284"/>
      <c r="ENT30" s="284"/>
      <c r="ENU30" s="284"/>
      <c r="ENV30" s="284"/>
      <c r="ENW30" s="284"/>
      <c r="ENX30" s="284"/>
      <c r="ENY30" s="284"/>
      <c r="ENZ30" s="284"/>
      <c r="EOA30" s="284"/>
      <c r="EOB30" s="284"/>
      <c r="EOC30" s="284"/>
      <c r="EOD30" s="284"/>
      <c r="EOE30" s="284"/>
      <c r="EOF30" s="284"/>
      <c r="EOG30" s="284"/>
      <c r="EOH30" s="284"/>
      <c r="EOI30" s="284"/>
      <c r="EOJ30" s="284"/>
      <c r="EOK30" s="284"/>
      <c r="EOL30" s="284"/>
      <c r="EOM30" s="284"/>
      <c r="EON30" s="284"/>
      <c r="EOO30" s="284"/>
      <c r="EOP30" s="284"/>
      <c r="EOQ30" s="284"/>
      <c r="EOR30" s="284"/>
      <c r="EOS30" s="284"/>
      <c r="EOT30" s="284"/>
      <c r="EOU30" s="284"/>
      <c r="EOV30" s="284"/>
      <c r="EOW30" s="284"/>
      <c r="EOX30" s="284"/>
      <c r="EOY30" s="284"/>
      <c r="EOZ30" s="284"/>
      <c r="EPA30" s="284"/>
      <c r="EPB30" s="284"/>
      <c r="EPC30" s="284"/>
      <c r="EPD30" s="284"/>
      <c r="EPE30" s="284"/>
      <c r="EPF30" s="284"/>
      <c r="EPG30" s="284"/>
      <c r="EPH30" s="284"/>
      <c r="EPI30" s="284"/>
      <c r="EPJ30" s="284"/>
      <c r="EPK30" s="284"/>
      <c r="EPL30" s="284"/>
      <c r="EPM30" s="284"/>
      <c r="EPN30" s="284"/>
      <c r="EPO30" s="284"/>
      <c r="EPP30" s="284"/>
      <c r="EPQ30" s="284"/>
      <c r="EPR30" s="284"/>
      <c r="EPS30" s="284"/>
      <c r="EPT30" s="284"/>
      <c r="EPU30" s="284"/>
      <c r="EPV30" s="284"/>
      <c r="EPW30" s="284"/>
      <c r="EPX30" s="284"/>
      <c r="EPY30" s="284"/>
      <c r="EPZ30" s="284"/>
      <c r="EQA30" s="284"/>
      <c r="EQB30" s="284"/>
      <c r="EQC30" s="284"/>
      <c r="EQD30" s="284"/>
      <c r="EQE30" s="284"/>
      <c r="EQF30" s="284"/>
      <c r="EQG30" s="284"/>
      <c r="EQH30" s="284"/>
      <c r="EQI30" s="284"/>
      <c r="EQJ30" s="284"/>
      <c r="EQK30" s="284"/>
      <c r="EQL30" s="284"/>
      <c r="EQM30" s="284"/>
      <c r="EQN30" s="284"/>
      <c r="EQO30" s="284"/>
      <c r="EQP30" s="284"/>
      <c r="EQQ30" s="284"/>
      <c r="EQR30" s="284"/>
      <c r="EQS30" s="284"/>
      <c r="EQT30" s="284"/>
      <c r="EQU30" s="284"/>
      <c r="EQV30" s="284"/>
      <c r="EQW30" s="284"/>
      <c r="EQX30" s="284"/>
      <c r="EQY30" s="284"/>
      <c r="EQZ30" s="284"/>
      <c r="ERA30" s="284"/>
      <c r="ERB30" s="284"/>
      <c r="ERC30" s="284"/>
      <c r="ERD30" s="284"/>
      <c r="ERE30" s="284"/>
      <c r="ERF30" s="284"/>
      <c r="ERG30" s="284"/>
      <c r="ERH30" s="284"/>
      <c r="ERI30" s="284"/>
      <c r="ERJ30" s="284"/>
      <c r="ERK30" s="284"/>
      <c r="ERL30" s="284"/>
      <c r="ERM30" s="284"/>
      <c r="ERN30" s="284"/>
      <c r="ERO30" s="284"/>
      <c r="ERP30" s="284"/>
      <c r="ERQ30" s="284"/>
      <c r="ERR30" s="284"/>
      <c r="ERS30" s="284"/>
      <c r="ERT30" s="284"/>
      <c r="ERU30" s="284"/>
      <c r="ERV30" s="284"/>
      <c r="ERW30" s="284"/>
      <c r="ERX30" s="284"/>
      <c r="ERY30" s="284"/>
      <c r="ERZ30" s="284"/>
      <c r="ESA30" s="284"/>
      <c r="ESB30" s="284"/>
      <c r="ESC30" s="284"/>
      <c r="ESD30" s="284"/>
      <c r="ESE30" s="284"/>
      <c r="ESF30" s="284"/>
      <c r="ESG30" s="284"/>
      <c r="ESH30" s="284"/>
      <c r="ESI30" s="284"/>
      <c r="ESJ30" s="284"/>
      <c r="ESK30" s="284"/>
      <c r="ESL30" s="284"/>
      <c r="ESM30" s="284"/>
      <c r="ESN30" s="284"/>
      <c r="ESO30" s="284"/>
      <c r="ESP30" s="284"/>
      <c r="ESQ30" s="284"/>
      <c r="ESR30" s="284"/>
      <c r="ESS30" s="284"/>
      <c r="EST30" s="284"/>
      <c r="ESU30" s="284"/>
      <c r="ESV30" s="284"/>
      <c r="ESW30" s="284"/>
      <c r="ESX30" s="284"/>
      <c r="ESY30" s="284"/>
      <c r="ESZ30" s="284"/>
      <c r="ETA30" s="284"/>
      <c r="ETB30" s="284"/>
      <c r="ETC30" s="284"/>
      <c r="ETD30" s="284"/>
      <c r="ETE30" s="284"/>
      <c r="ETF30" s="284"/>
      <c r="ETG30" s="284"/>
      <c r="ETH30" s="284"/>
      <c r="ETI30" s="284"/>
      <c r="ETJ30" s="284"/>
      <c r="ETK30" s="284"/>
      <c r="ETL30" s="284"/>
      <c r="ETM30" s="284"/>
      <c r="ETN30" s="284"/>
      <c r="ETO30" s="284"/>
      <c r="ETP30" s="284"/>
      <c r="ETQ30" s="284"/>
      <c r="ETR30" s="284"/>
      <c r="ETS30" s="284"/>
      <c r="ETT30" s="284"/>
      <c r="ETU30" s="284"/>
      <c r="ETV30" s="284"/>
      <c r="ETW30" s="284"/>
      <c r="ETX30" s="284"/>
      <c r="ETY30" s="284"/>
      <c r="ETZ30" s="284"/>
      <c r="EUA30" s="284"/>
      <c r="EUB30" s="284"/>
      <c r="EUC30" s="284"/>
      <c r="EUD30" s="284"/>
      <c r="EUE30" s="284"/>
      <c r="EUF30" s="284"/>
      <c r="EUG30" s="284"/>
      <c r="EUH30" s="284"/>
      <c r="EUI30" s="284"/>
      <c r="EUJ30" s="284"/>
      <c r="EUK30" s="284"/>
      <c r="EUL30" s="284"/>
      <c r="EUM30" s="284"/>
      <c r="EUN30" s="284"/>
      <c r="EUO30" s="284"/>
      <c r="EUP30" s="284"/>
      <c r="EUQ30" s="284"/>
      <c r="EUR30" s="284"/>
      <c r="EUS30" s="284"/>
      <c r="EUT30" s="284"/>
      <c r="EUU30" s="284"/>
      <c r="EUV30" s="284"/>
      <c r="EUW30" s="284"/>
      <c r="EUX30" s="284"/>
      <c r="EUY30" s="284"/>
      <c r="EUZ30" s="284"/>
      <c r="EVA30" s="284"/>
      <c r="EVB30" s="284"/>
      <c r="EVC30" s="284"/>
      <c r="EVD30" s="284"/>
      <c r="EVE30" s="284"/>
      <c r="EVF30" s="284"/>
      <c r="EVG30" s="284"/>
      <c r="EVH30" s="284"/>
      <c r="EVI30" s="284"/>
      <c r="EVJ30" s="284"/>
      <c r="EVK30" s="284"/>
      <c r="EVL30" s="284"/>
      <c r="EVM30" s="284"/>
      <c r="EVN30" s="284"/>
      <c r="EVO30" s="284"/>
      <c r="EVP30" s="284"/>
      <c r="EVQ30" s="284"/>
      <c r="EVR30" s="284"/>
      <c r="EVS30" s="284"/>
      <c r="EVT30" s="284"/>
      <c r="EVU30" s="284"/>
      <c r="EVV30" s="284"/>
      <c r="EVW30" s="284"/>
      <c r="EVX30" s="284"/>
      <c r="EVY30" s="284"/>
      <c r="EVZ30" s="284"/>
      <c r="EWA30" s="284"/>
      <c r="EWB30" s="284"/>
      <c r="EWC30" s="284"/>
      <c r="EWD30" s="284"/>
      <c r="EWE30" s="284"/>
      <c r="EWF30" s="284"/>
      <c r="EWG30" s="284"/>
      <c r="EWH30" s="284"/>
      <c r="EWI30" s="284"/>
      <c r="EWJ30" s="284"/>
      <c r="EWK30" s="284"/>
      <c r="EWL30" s="284"/>
      <c r="EWM30" s="284"/>
      <c r="EWN30" s="284"/>
      <c r="EWO30" s="284"/>
      <c r="EWP30" s="284"/>
      <c r="EWQ30" s="284"/>
      <c r="EWR30" s="284"/>
      <c r="EWS30" s="284"/>
      <c r="EWT30" s="284"/>
      <c r="EWU30" s="284"/>
      <c r="EWV30" s="284"/>
      <c r="EWW30" s="284"/>
      <c r="EWX30" s="284"/>
      <c r="EWY30" s="284"/>
      <c r="EWZ30" s="284"/>
      <c r="EXA30" s="284"/>
      <c r="EXB30" s="284"/>
      <c r="EXC30" s="284"/>
      <c r="EXD30" s="284"/>
      <c r="EXE30" s="284"/>
      <c r="EXF30" s="284"/>
      <c r="EXG30" s="284"/>
      <c r="EXH30" s="284"/>
      <c r="EXI30" s="284"/>
      <c r="EXJ30" s="284"/>
      <c r="EXK30" s="284"/>
      <c r="EXL30" s="284"/>
      <c r="EXM30" s="284"/>
      <c r="EXN30" s="284"/>
      <c r="EXO30" s="284"/>
      <c r="EXP30" s="284"/>
      <c r="EXQ30" s="284"/>
      <c r="EXR30" s="284"/>
      <c r="EXS30" s="284"/>
      <c r="EXT30" s="284"/>
      <c r="EXU30" s="284"/>
      <c r="EXV30" s="284"/>
      <c r="EXW30" s="284"/>
      <c r="EXX30" s="284"/>
      <c r="EXY30" s="284"/>
      <c r="EXZ30" s="284"/>
      <c r="EYA30" s="284"/>
      <c r="EYB30" s="284"/>
      <c r="EYC30" s="284"/>
      <c r="EYD30" s="284"/>
      <c r="EYE30" s="284"/>
      <c r="EYF30" s="284"/>
      <c r="EYG30" s="284"/>
      <c r="EYH30" s="284"/>
      <c r="EYI30" s="284"/>
      <c r="EYJ30" s="284"/>
      <c r="EYK30" s="284"/>
      <c r="EYL30" s="284"/>
      <c r="EYM30" s="284"/>
      <c r="EYN30" s="284"/>
      <c r="EYO30" s="284"/>
      <c r="EYP30" s="284"/>
      <c r="EYQ30" s="284"/>
      <c r="EYR30" s="284"/>
      <c r="EYS30" s="284"/>
      <c r="EYT30" s="284"/>
      <c r="EYU30" s="284"/>
      <c r="EYV30" s="284"/>
      <c r="EYW30" s="284"/>
      <c r="EYX30" s="284"/>
      <c r="EYY30" s="284"/>
      <c r="EYZ30" s="284"/>
      <c r="EZA30" s="284"/>
      <c r="EZB30" s="284"/>
      <c r="EZC30" s="284"/>
      <c r="EZD30" s="284"/>
      <c r="EZE30" s="284"/>
      <c r="EZF30" s="284"/>
      <c r="EZG30" s="284"/>
      <c r="EZH30" s="284"/>
      <c r="EZI30" s="284"/>
      <c r="EZJ30" s="284"/>
      <c r="EZK30" s="284"/>
      <c r="EZL30" s="284"/>
      <c r="EZM30" s="284"/>
      <c r="EZN30" s="284"/>
      <c r="EZO30" s="284"/>
      <c r="EZP30" s="284"/>
      <c r="EZQ30" s="284"/>
      <c r="EZR30" s="284"/>
      <c r="EZS30" s="284"/>
      <c r="EZT30" s="284"/>
      <c r="EZU30" s="284"/>
      <c r="EZV30" s="284"/>
      <c r="EZW30" s="284"/>
      <c r="EZX30" s="284"/>
      <c r="EZY30" s="284"/>
      <c r="EZZ30" s="284"/>
      <c r="FAA30" s="284"/>
      <c r="FAB30" s="284"/>
      <c r="FAC30" s="284"/>
      <c r="FAD30" s="284"/>
      <c r="FAE30" s="284"/>
      <c r="FAF30" s="284"/>
      <c r="FAG30" s="284"/>
      <c r="FAH30" s="284"/>
      <c r="FAI30" s="284"/>
      <c r="FAJ30" s="284"/>
      <c r="FAK30" s="284"/>
      <c r="FAL30" s="284"/>
      <c r="FAM30" s="284"/>
      <c r="FAN30" s="284"/>
      <c r="FAO30" s="284"/>
      <c r="FAP30" s="284"/>
      <c r="FAQ30" s="284"/>
      <c r="FAR30" s="284"/>
      <c r="FAS30" s="284"/>
      <c r="FAT30" s="284"/>
      <c r="FAU30" s="284"/>
      <c r="FAV30" s="284"/>
      <c r="FAW30" s="284"/>
      <c r="FAX30" s="284"/>
      <c r="FAY30" s="284"/>
      <c r="FAZ30" s="284"/>
      <c r="FBA30" s="284"/>
      <c r="FBB30" s="284"/>
      <c r="FBC30" s="284"/>
      <c r="FBD30" s="284"/>
      <c r="FBE30" s="284"/>
      <c r="FBF30" s="284"/>
      <c r="FBG30" s="284"/>
      <c r="FBH30" s="284"/>
      <c r="FBI30" s="284"/>
      <c r="FBJ30" s="284"/>
      <c r="FBK30" s="284"/>
      <c r="FBL30" s="284"/>
      <c r="FBM30" s="284"/>
      <c r="FBN30" s="284"/>
      <c r="FBO30" s="284"/>
      <c r="FBP30" s="284"/>
      <c r="FBQ30" s="284"/>
      <c r="FBR30" s="284"/>
      <c r="FBS30" s="284"/>
      <c r="FBT30" s="284"/>
      <c r="FBU30" s="284"/>
      <c r="FBV30" s="284"/>
      <c r="FBW30" s="284"/>
      <c r="FBX30" s="284"/>
      <c r="FBY30" s="284"/>
      <c r="FBZ30" s="284"/>
      <c r="FCA30" s="284"/>
      <c r="FCB30" s="284"/>
      <c r="FCC30" s="284"/>
      <c r="FCD30" s="284"/>
      <c r="FCE30" s="284"/>
      <c r="FCF30" s="284"/>
      <c r="FCG30" s="284"/>
      <c r="FCH30" s="284"/>
      <c r="FCI30" s="284"/>
      <c r="FCJ30" s="284"/>
      <c r="FCK30" s="284"/>
      <c r="FCL30" s="284"/>
      <c r="FCM30" s="284"/>
      <c r="FCN30" s="284"/>
      <c r="FCO30" s="284"/>
      <c r="FCP30" s="284"/>
      <c r="FCQ30" s="284"/>
      <c r="FCR30" s="284"/>
      <c r="FCS30" s="284"/>
      <c r="FCT30" s="284"/>
      <c r="FCU30" s="284"/>
      <c r="FCV30" s="284"/>
      <c r="FCW30" s="284"/>
      <c r="FCX30" s="284"/>
      <c r="FCY30" s="284"/>
      <c r="FCZ30" s="284"/>
      <c r="FDA30" s="284"/>
      <c r="FDB30" s="284"/>
      <c r="FDC30" s="284"/>
      <c r="FDD30" s="284"/>
      <c r="FDE30" s="284"/>
      <c r="FDF30" s="284"/>
      <c r="FDG30" s="284"/>
      <c r="FDH30" s="284"/>
      <c r="FDI30" s="284"/>
      <c r="FDJ30" s="284"/>
      <c r="FDK30" s="284"/>
      <c r="FDL30" s="284"/>
      <c r="FDM30" s="284"/>
      <c r="FDN30" s="284"/>
      <c r="FDO30" s="284"/>
      <c r="FDP30" s="284"/>
      <c r="FDQ30" s="284"/>
      <c r="FDR30" s="284"/>
      <c r="FDS30" s="284"/>
      <c r="FDT30" s="284"/>
      <c r="FDU30" s="284"/>
      <c r="FDV30" s="284"/>
      <c r="FDW30" s="284"/>
      <c r="FDX30" s="284"/>
      <c r="FDY30" s="284"/>
      <c r="FDZ30" s="284"/>
      <c r="FEA30" s="284"/>
      <c r="FEB30" s="284"/>
      <c r="FEC30" s="284"/>
      <c r="FED30" s="284"/>
      <c r="FEE30" s="284"/>
      <c r="FEF30" s="284"/>
      <c r="FEG30" s="284"/>
      <c r="FEH30" s="284"/>
      <c r="FEI30" s="284"/>
      <c r="FEJ30" s="284"/>
      <c r="FEK30" s="284"/>
      <c r="FEL30" s="284"/>
      <c r="FEM30" s="284"/>
      <c r="FEN30" s="284"/>
      <c r="FEO30" s="284"/>
      <c r="FEP30" s="284"/>
      <c r="FEQ30" s="284"/>
      <c r="FER30" s="284"/>
      <c r="FES30" s="284"/>
      <c r="FET30" s="284"/>
      <c r="FEU30" s="284"/>
      <c r="FEV30" s="284"/>
      <c r="FEW30" s="284"/>
      <c r="FEX30" s="284"/>
      <c r="FEY30" s="284"/>
      <c r="FEZ30" s="284"/>
      <c r="FFA30" s="284"/>
      <c r="FFB30" s="284"/>
      <c r="FFC30" s="284"/>
      <c r="FFD30" s="284"/>
      <c r="FFE30" s="284"/>
      <c r="FFF30" s="284"/>
      <c r="FFG30" s="284"/>
      <c r="FFH30" s="284"/>
      <c r="FFI30" s="284"/>
      <c r="FFJ30" s="284"/>
      <c r="FFK30" s="284"/>
      <c r="FFL30" s="284"/>
      <c r="FFM30" s="284"/>
      <c r="FFN30" s="284"/>
      <c r="FFO30" s="284"/>
      <c r="FFP30" s="284"/>
      <c r="FFQ30" s="284"/>
      <c r="FFR30" s="284"/>
      <c r="FFS30" s="284"/>
      <c r="FFT30" s="284"/>
      <c r="FFU30" s="284"/>
      <c r="FFV30" s="284"/>
      <c r="FFW30" s="284"/>
      <c r="FFX30" s="284"/>
      <c r="FFY30" s="284"/>
      <c r="FFZ30" s="284"/>
      <c r="FGA30" s="284"/>
      <c r="FGB30" s="284"/>
      <c r="FGC30" s="284"/>
      <c r="FGD30" s="284"/>
      <c r="FGE30" s="284"/>
      <c r="FGF30" s="284"/>
      <c r="FGG30" s="284"/>
      <c r="FGH30" s="284"/>
      <c r="FGI30" s="284"/>
      <c r="FGJ30" s="284"/>
      <c r="FGK30" s="284"/>
      <c r="FGL30" s="284"/>
      <c r="FGM30" s="284"/>
      <c r="FGN30" s="284"/>
      <c r="FGO30" s="284"/>
      <c r="FGP30" s="284"/>
      <c r="FGQ30" s="284"/>
      <c r="FGR30" s="284"/>
      <c r="FGS30" s="284"/>
      <c r="FGT30" s="284"/>
      <c r="FGU30" s="284"/>
      <c r="FGV30" s="284"/>
      <c r="FGW30" s="284"/>
      <c r="FGX30" s="284"/>
      <c r="FGY30" s="284"/>
      <c r="FGZ30" s="284"/>
      <c r="FHA30" s="284"/>
      <c r="FHB30" s="284"/>
      <c r="FHC30" s="284"/>
      <c r="FHD30" s="284"/>
      <c r="FHE30" s="284"/>
      <c r="FHF30" s="284"/>
      <c r="FHG30" s="284"/>
      <c r="FHH30" s="284"/>
      <c r="FHI30" s="284"/>
      <c r="FHJ30" s="284"/>
      <c r="FHK30" s="284"/>
      <c r="FHL30" s="284"/>
      <c r="FHM30" s="284"/>
      <c r="FHN30" s="284"/>
      <c r="FHO30" s="284"/>
      <c r="FHP30" s="284"/>
      <c r="FHQ30" s="284"/>
      <c r="FHR30" s="284"/>
      <c r="FHS30" s="284"/>
      <c r="FHT30" s="284"/>
      <c r="FHU30" s="284"/>
      <c r="FHV30" s="284"/>
      <c r="FHW30" s="284"/>
      <c r="FHX30" s="284"/>
      <c r="FHY30" s="284"/>
      <c r="FHZ30" s="284"/>
      <c r="FIA30" s="284"/>
      <c r="FIB30" s="284"/>
      <c r="FIC30" s="284"/>
      <c r="FID30" s="284"/>
      <c r="FIE30" s="284"/>
      <c r="FIF30" s="284"/>
      <c r="FIG30" s="284"/>
      <c r="FIH30" s="284"/>
      <c r="FII30" s="284"/>
      <c r="FIJ30" s="284"/>
      <c r="FIK30" s="284"/>
      <c r="FIL30" s="284"/>
      <c r="FIM30" s="284"/>
      <c r="FIN30" s="284"/>
      <c r="FIO30" s="284"/>
      <c r="FIP30" s="284"/>
      <c r="FIQ30" s="284"/>
      <c r="FIR30" s="284"/>
      <c r="FIS30" s="284"/>
      <c r="FIT30" s="284"/>
      <c r="FIU30" s="284"/>
      <c r="FIV30" s="284"/>
      <c r="FIW30" s="284"/>
      <c r="FIX30" s="284"/>
      <c r="FIY30" s="284"/>
      <c r="FIZ30" s="284"/>
      <c r="FJA30" s="284"/>
      <c r="FJB30" s="284"/>
      <c r="FJC30" s="284"/>
      <c r="FJD30" s="284"/>
      <c r="FJE30" s="284"/>
      <c r="FJF30" s="284"/>
      <c r="FJG30" s="284"/>
      <c r="FJH30" s="284"/>
      <c r="FJI30" s="284"/>
      <c r="FJJ30" s="284"/>
      <c r="FJK30" s="284"/>
      <c r="FJL30" s="284"/>
      <c r="FJM30" s="284"/>
      <c r="FJN30" s="284"/>
      <c r="FJO30" s="284"/>
      <c r="FJP30" s="284"/>
      <c r="FJQ30" s="284"/>
      <c r="FJR30" s="284"/>
      <c r="FJS30" s="284"/>
      <c r="FJT30" s="284"/>
      <c r="FJU30" s="284"/>
      <c r="FJV30" s="284"/>
      <c r="FJW30" s="284"/>
      <c r="FJX30" s="284"/>
      <c r="FJY30" s="284"/>
      <c r="FJZ30" s="284"/>
      <c r="FKA30" s="284"/>
      <c r="FKB30" s="284"/>
      <c r="FKC30" s="284"/>
      <c r="FKD30" s="284"/>
      <c r="FKE30" s="284"/>
      <c r="FKF30" s="284"/>
      <c r="FKG30" s="284"/>
      <c r="FKH30" s="284"/>
      <c r="FKI30" s="284"/>
      <c r="FKJ30" s="284"/>
      <c r="FKK30" s="284"/>
      <c r="FKL30" s="284"/>
      <c r="FKM30" s="284"/>
      <c r="FKN30" s="284"/>
      <c r="FKO30" s="284"/>
      <c r="FKP30" s="284"/>
      <c r="FKQ30" s="284"/>
      <c r="FKR30" s="284"/>
      <c r="FKS30" s="284"/>
      <c r="FKT30" s="284"/>
      <c r="FKU30" s="284"/>
      <c r="FKV30" s="284"/>
      <c r="FKW30" s="284"/>
      <c r="FKX30" s="284"/>
      <c r="FKY30" s="284"/>
      <c r="FKZ30" s="284"/>
      <c r="FLA30" s="284"/>
      <c r="FLB30" s="284"/>
      <c r="FLC30" s="284"/>
      <c r="FLD30" s="284"/>
      <c r="FLE30" s="284"/>
      <c r="FLF30" s="284"/>
      <c r="FLG30" s="284"/>
      <c r="FLH30" s="284"/>
      <c r="FLI30" s="284"/>
      <c r="FLJ30" s="284"/>
      <c r="FLK30" s="284"/>
      <c r="FLL30" s="284"/>
      <c r="FLM30" s="284"/>
      <c r="FLN30" s="284"/>
      <c r="FLO30" s="284"/>
      <c r="FLP30" s="284"/>
      <c r="FLQ30" s="284"/>
      <c r="FLR30" s="284"/>
      <c r="FLS30" s="284"/>
      <c r="FLT30" s="284"/>
      <c r="FLU30" s="284"/>
      <c r="FLV30" s="284"/>
      <c r="FLW30" s="284"/>
      <c r="FLX30" s="284"/>
      <c r="FLY30" s="284"/>
      <c r="FLZ30" s="284"/>
      <c r="FMA30" s="284"/>
      <c r="FMB30" s="284"/>
      <c r="FMC30" s="284"/>
      <c r="FMD30" s="284"/>
      <c r="FME30" s="284"/>
      <c r="FMF30" s="284"/>
      <c r="FMG30" s="284"/>
      <c r="FMH30" s="284"/>
      <c r="FMI30" s="284"/>
      <c r="FMJ30" s="284"/>
      <c r="FMK30" s="284"/>
      <c r="FML30" s="284"/>
      <c r="FMM30" s="284"/>
      <c r="FMN30" s="284"/>
      <c r="FMO30" s="284"/>
      <c r="FMP30" s="284"/>
      <c r="FMQ30" s="284"/>
      <c r="FMR30" s="284"/>
      <c r="FMS30" s="284"/>
      <c r="FMT30" s="284"/>
      <c r="FMU30" s="284"/>
      <c r="FMV30" s="284"/>
      <c r="FMW30" s="284"/>
      <c r="FMX30" s="284"/>
      <c r="FMY30" s="284"/>
      <c r="FMZ30" s="284"/>
      <c r="FNA30" s="284"/>
      <c r="FNB30" s="284"/>
      <c r="FNC30" s="284"/>
      <c r="FND30" s="284"/>
      <c r="FNE30" s="284"/>
      <c r="FNF30" s="284"/>
      <c r="FNG30" s="284"/>
      <c r="FNH30" s="284"/>
      <c r="FNI30" s="284"/>
      <c r="FNJ30" s="284"/>
      <c r="FNK30" s="284"/>
      <c r="FNL30" s="284"/>
      <c r="FNM30" s="284"/>
      <c r="FNN30" s="284"/>
      <c r="FNO30" s="284"/>
      <c r="FNP30" s="284"/>
      <c r="FNQ30" s="284"/>
      <c r="FNR30" s="284"/>
      <c r="FNS30" s="284"/>
      <c r="FNT30" s="284"/>
      <c r="FNU30" s="284"/>
      <c r="FNV30" s="284"/>
      <c r="FNW30" s="284"/>
      <c r="FNX30" s="284"/>
      <c r="FNY30" s="284"/>
      <c r="FNZ30" s="284"/>
      <c r="FOA30" s="284"/>
      <c r="FOB30" s="284"/>
      <c r="FOC30" s="284"/>
      <c r="FOD30" s="284"/>
      <c r="FOE30" s="284"/>
      <c r="FOF30" s="284"/>
      <c r="FOG30" s="284"/>
      <c r="FOH30" s="284"/>
      <c r="FOI30" s="284"/>
      <c r="FOJ30" s="284"/>
      <c r="FOK30" s="284"/>
      <c r="FOL30" s="284"/>
      <c r="FOM30" s="284"/>
      <c r="FON30" s="284"/>
      <c r="FOO30" s="284"/>
      <c r="FOP30" s="284"/>
      <c r="FOQ30" s="284"/>
      <c r="FOR30" s="284"/>
      <c r="FOS30" s="284"/>
      <c r="FOT30" s="284"/>
      <c r="FOU30" s="284"/>
      <c r="FOV30" s="284"/>
      <c r="FOW30" s="284"/>
      <c r="FOX30" s="284"/>
      <c r="FOY30" s="284"/>
      <c r="FOZ30" s="284"/>
      <c r="FPA30" s="284"/>
      <c r="FPB30" s="284"/>
      <c r="FPC30" s="284"/>
      <c r="FPD30" s="284"/>
      <c r="FPE30" s="284"/>
      <c r="FPF30" s="284"/>
      <c r="FPG30" s="284"/>
      <c r="FPH30" s="284"/>
      <c r="FPI30" s="284"/>
      <c r="FPJ30" s="284"/>
      <c r="FPK30" s="284"/>
      <c r="FPL30" s="284"/>
      <c r="FPM30" s="284"/>
      <c r="FPN30" s="284"/>
      <c r="FPO30" s="284"/>
      <c r="FPP30" s="284"/>
      <c r="FPQ30" s="284"/>
      <c r="FPR30" s="284"/>
      <c r="FPS30" s="284"/>
      <c r="FPT30" s="284"/>
      <c r="FPU30" s="284"/>
      <c r="FPV30" s="284"/>
      <c r="FPW30" s="284"/>
      <c r="FPX30" s="284"/>
      <c r="FPY30" s="284"/>
      <c r="FPZ30" s="284"/>
      <c r="FQA30" s="284"/>
      <c r="FQB30" s="284"/>
      <c r="FQC30" s="284"/>
      <c r="FQD30" s="284"/>
      <c r="FQE30" s="284"/>
      <c r="FQF30" s="284"/>
      <c r="FQG30" s="284"/>
      <c r="FQH30" s="284"/>
      <c r="FQI30" s="284"/>
      <c r="FQJ30" s="284"/>
      <c r="FQK30" s="284"/>
      <c r="FQL30" s="284"/>
      <c r="FQM30" s="284"/>
      <c r="FQN30" s="284"/>
      <c r="FQO30" s="284"/>
      <c r="FQP30" s="284"/>
      <c r="FQQ30" s="284"/>
      <c r="FQR30" s="284"/>
      <c r="FQS30" s="284"/>
      <c r="FQT30" s="284"/>
      <c r="FQU30" s="284"/>
      <c r="FQV30" s="284"/>
      <c r="FQW30" s="284"/>
      <c r="FQX30" s="284"/>
      <c r="FQY30" s="284"/>
      <c r="FQZ30" s="284"/>
      <c r="FRA30" s="284"/>
      <c r="FRB30" s="284"/>
      <c r="FRC30" s="284"/>
      <c r="FRD30" s="284"/>
      <c r="FRE30" s="284"/>
      <c r="FRF30" s="284"/>
      <c r="FRG30" s="284"/>
      <c r="FRH30" s="284"/>
      <c r="FRI30" s="284"/>
      <c r="FRJ30" s="284"/>
      <c r="FRK30" s="284"/>
      <c r="FRL30" s="284"/>
      <c r="FRM30" s="284"/>
      <c r="FRN30" s="284"/>
      <c r="FRO30" s="284"/>
      <c r="FRP30" s="284"/>
      <c r="FRQ30" s="284"/>
      <c r="FRR30" s="284"/>
      <c r="FRS30" s="284"/>
      <c r="FRT30" s="284"/>
      <c r="FRU30" s="284"/>
      <c r="FRV30" s="284"/>
      <c r="FRW30" s="284"/>
      <c r="FRX30" s="284"/>
      <c r="FRY30" s="284"/>
      <c r="FRZ30" s="284"/>
      <c r="FSA30" s="284"/>
      <c r="FSB30" s="284"/>
      <c r="FSC30" s="284"/>
      <c r="FSD30" s="284"/>
      <c r="FSE30" s="284"/>
      <c r="FSF30" s="284"/>
      <c r="FSG30" s="284"/>
      <c r="FSH30" s="284"/>
      <c r="FSI30" s="284"/>
      <c r="FSJ30" s="284"/>
      <c r="FSK30" s="284"/>
      <c r="FSL30" s="284"/>
      <c r="FSM30" s="284"/>
      <c r="FSN30" s="284"/>
      <c r="FSO30" s="284"/>
      <c r="FSP30" s="284"/>
      <c r="FSQ30" s="284"/>
      <c r="FSR30" s="284"/>
      <c r="FSS30" s="284"/>
      <c r="FST30" s="284"/>
      <c r="FSU30" s="284"/>
      <c r="FSV30" s="284"/>
      <c r="FSW30" s="284"/>
      <c r="FSX30" s="284"/>
      <c r="FSY30" s="284"/>
      <c r="FSZ30" s="284"/>
      <c r="FTA30" s="284"/>
      <c r="FTB30" s="284"/>
      <c r="FTC30" s="284"/>
      <c r="FTD30" s="284"/>
      <c r="FTE30" s="284"/>
      <c r="FTF30" s="284"/>
      <c r="FTG30" s="284"/>
      <c r="FTH30" s="284"/>
      <c r="FTI30" s="284"/>
      <c r="FTJ30" s="284"/>
      <c r="FTK30" s="284"/>
      <c r="FTL30" s="284"/>
      <c r="FTM30" s="284"/>
      <c r="FTN30" s="284"/>
      <c r="FTO30" s="284"/>
      <c r="FTP30" s="284"/>
      <c r="FTQ30" s="284"/>
      <c r="FTR30" s="284"/>
      <c r="FTS30" s="284"/>
      <c r="FTT30" s="284"/>
      <c r="FTU30" s="284"/>
      <c r="FTV30" s="284"/>
      <c r="FTW30" s="284"/>
      <c r="FTX30" s="284"/>
      <c r="FTY30" s="284"/>
      <c r="FTZ30" s="284"/>
      <c r="FUA30" s="284"/>
      <c r="FUB30" s="284"/>
      <c r="FUC30" s="284"/>
      <c r="FUD30" s="284"/>
      <c r="FUE30" s="284"/>
      <c r="FUF30" s="284"/>
      <c r="FUG30" s="284"/>
      <c r="FUH30" s="284"/>
      <c r="FUI30" s="284"/>
      <c r="FUJ30" s="284"/>
      <c r="FUK30" s="284"/>
      <c r="FUL30" s="284"/>
      <c r="FUM30" s="284"/>
      <c r="FUN30" s="284"/>
      <c r="FUO30" s="284"/>
      <c r="FUP30" s="284"/>
      <c r="FUQ30" s="284"/>
      <c r="FUR30" s="284"/>
      <c r="FUS30" s="284"/>
      <c r="FUT30" s="284"/>
      <c r="FUU30" s="284"/>
      <c r="FUV30" s="284"/>
      <c r="FUW30" s="284"/>
      <c r="FUX30" s="284"/>
      <c r="FUY30" s="284"/>
      <c r="FUZ30" s="284"/>
      <c r="FVA30" s="284"/>
      <c r="FVB30" s="284"/>
      <c r="FVC30" s="284"/>
      <c r="FVD30" s="284"/>
      <c r="FVE30" s="284"/>
      <c r="FVF30" s="284"/>
      <c r="FVG30" s="284"/>
      <c r="FVH30" s="284"/>
      <c r="FVI30" s="284"/>
      <c r="FVJ30" s="284"/>
      <c r="FVK30" s="284"/>
      <c r="FVL30" s="284"/>
      <c r="FVM30" s="284"/>
      <c r="FVN30" s="284"/>
      <c r="FVO30" s="284"/>
      <c r="FVP30" s="284"/>
      <c r="FVQ30" s="284"/>
      <c r="FVR30" s="284"/>
      <c r="FVS30" s="284"/>
      <c r="FVT30" s="284"/>
      <c r="FVU30" s="284"/>
      <c r="FVV30" s="284"/>
      <c r="FVW30" s="284"/>
      <c r="FVX30" s="284"/>
      <c r="FVY30" s="284"/>
      <c r="FVZ30" s="284"/>
      <c r="FWA30" s="284"/>
      <c r="FWB30" s="284"/>
      <c r="FWC30" s="284"/>
      <c r="FWD30" s="284"/>
      <c r="FWE30" s="284"/>
      <c r="FWF30" s="284"/>
      <c r="FWG30" s="284"/>
      <c r="FWH30" s="284"/>
      <c r="FWI30" s="284"/>
      <c r="FWJ30" s="284"/>
      <c r="FWK30" s="284"/>
      <c r="FWL30" s="284"/>
      <c r="FWM30" s="284"/>
      <c r="FWN30" s="284"/>
      <c r="FWO30" s="284"/>
      <c r="FWP30" s="284"/>
      <c r="FWQ30" s="284"/>
      <c r="FWR30" s="284"/>
      <c r="FWS30" s="284"/>
      <c r="FWT30" s="284"/>
      <c r="FWU30" s="284"/>
      <c r="FWV30" s="284"/>
      <c r="FWW30" s="284"/>
      <c r="FWX30" s="284"/>
      <c r="FWY30" s="284"/>
      <c r="FWZ30" s="284"/>
      <c r="FXA30" s="284"/>
      <c r="FXB30" s="284"/>
      <c r="FXC30" s="284"/>
      <c r="FXD30" s="284"/>
      <c r="FXE30" s="284"/>
      <c r="FXF30" s="284"/>
      <c r="FXG30" s="284"/>
      <c r="FXH30" s="284"/>
      <c r="FXI30" s="284"/>
      <c r="FXJ30" s="284"/>
      <c r="FXK30" s="284"/>
      <c r="FXL30" s="284"/>
      <c r="FXM30" s="284"/>
      <c r="FXN30" s="284"/>
      <c r="FXO30" s="284"/>
      <c r="FXP30" s="284"/>
      <c r="FXQ30" s="284"/>
      <c r="FXR30" s="284"/>
      <c r="FXS30" s="284"/>
      <c r="FXT30" s="284"/>
      <c r="FXU30" s="284"/>
      <c r="FXV30" s="284"/>
      <c r="FXW30" s="284"/>
      <c r="FXX30" s="284"/>
      <c r="FXY30" s="284"/>
      <c r="FXZ30" s="284"/>
      <c r="FYA30" s="284"/>
      <c r="FYB30" s="284"/>
      <c r="FYC30" s="284"/>
      <c r="FYD30" s="284"/>
      <c r="FYE30" s="284"/>
      <c r="FYF30" s="284"/>
      <c r="FYG30" s="284"/>
      <c r="FYH30" s="284"/>
      <c r="FYI30" s="284"/>
      <c r="FYJ30" s="284"/>
      <c r="FYK30" s="284"/>
      <c r="FYL30" s="284"/>
      <c r="FYM30" s="284"/>
      <c r="FYN30" s="284"/>
      <c r="FYO30" s="284"/>
      <c r="FYP30" s="284"/>
      <c r="FYQ30" s="284"/>
      <c r="FYR30" s="284"/>
      <c r="FYS30" s="284"/>
      <c r="FYT30" s="284"/>
      <c r="FYU30" s="284"/>
      <c r="FYV30" s="284"/>
      <c r="FYW30" s="284"/>
      <c r="FYX30" s="284"/>
      <c r="FYY30" s="284"/>
      <c r="FYZ30" s="284"/>
      <c r="FZA30" s="284"/>
      <c r="FZB30" s="284"/>
      <c r="FZC30" s="284"/>
      <c r="FZD30" s="284"/>
      <c r="FZE30" s="284"/>
      <c r="FZF30" s="284"/>
      <c r="FZG30" s="284"/>
      <c r="FZH30" s="284"/>
      <c r="FZI30" s="284"/>
      <c r="FZJ30" s="284"/>
      <c r="FZK30" s="284"/>
      <c r="FZL30" s="284"/>
      <c r="FZM30" s="284"/>
      <c r="FZN30" s="284"/>
      <c r="FZO30" s="284"/>
      <c r="FZP30" s="284"/>
      <c r="FZQ30" s="284"/>
      <c r="FZR30" s="284"/>
      <c r="FZS30" s="284"/>
      <c r="FZT30" s="284"/>
      <c r="FZU30" s="284"/>
      <c r="FZV30" s="284"/>
      <c r="FZW30" s="284"/>
      <c r="FZX30" s="284"/>
      <c r="FZY30" s="284"/>
      <c r="FZZ30" s="284"/>
      <c r="GAA30" s="284"/>
      <c r="GAB30" s="284"/>
      <c r="GAC30" s="284"/>
      <c r="GAD30" s="284"/>
      <c r="GAE30" s="284"/>
      <c r="GAF30" s="284"/>
      <c r="GAG30" s="284"/>
      <c r="GAH30" s="284"/>
      <c r="GAI30" s="284"/>
      <c r="GAJ30" s="284"/>
      <c r="GAK30" s="284"/>
      <c r="GAL30" s="284"/>
      <c r="GAM30" s="284"/>
      <c r="GAN30" s="284"/>
      <c r="GAO30" s="284"/>
      <c r="GAP30" s="284"/>
      <c r="GAQ30" s="284"/>
      <c r="GAR30" s="284"/>
      <c r="GAS30" s="284"/>
      <c r="GAT30" s="284"/>
      <c r="GAU30" s="284"/>
      <c r="GAV30" s="284"/>
      <c r="GAW30" s="284"/>
      <c r="GAX30" s="284"/>
      <c r="GAY30" s="284"/>
      <c r="GAZ30" s="284"/>
      <c r="GBA30" s="284"/>
      <c r="GBB30" s="284"/>
      <c r="GBC30" s="284"/>
      <c r="GBD30" s="284"/>
      <c r="GBE30" s="284"/>
      <c r="GBF30" s="284"/>
      <c r="GBG30" s="284"/>
      <c r="GBH30" s="284"/>
      <c r="GBI30" s="284"/>
      <c r="GBJ30" s="284"/>
      <c r="GBK30" s="284"/>
      <c r="GBL30" s="284"/>
      <c r="GBM30" s="284"/>
      <c r="GBN30" s="284"/>
      <c r="GBO30" s="284"/>
      <c r="GBP30" s="284"/>
      <c r="GBQ30" s="284"/>
      <c r="GBR30" s="284"/>
      <c r="GBS30" s="284"/>
      <c r="GBT30" s="284"/>
      <c r="GBU30" s="284"/>
      <c r="GBV30" s="284"/>
      <c r="GBW30" s="284"/>
      <c r="GBX30" s="284"/>
      <c r="GBY30" s="284"/>
      <c r="GBZ30" s="284"/>
      <c r="GCA30" s="284"/>
      <c r="GCB30" s="284"/>
      <c r="GCC30" s="284"/>
      <c r="GCD30" s="284"/>
      <c r="GCE30" s="284"/>
      <c r="GCF30" s="284"/>
      <c r="GCG30" s="284"/>
      <c r="GCH30" s="284"/>
      <c r="GCI30" s="284"/>
      <c r="GCJ30" s="284"/>
      <c r="GCK30" s="284"/>
      <c r="GCL30" s="284"/>
      <c r="GCM30" s="284"/>
      <c r="GCN30" s="284"/>
      <c r="GCO30" s="284"/>
      <c r="GCP30" s="284"/>
      <c r="GCQ30" s="284"/>
      <c r="GCR30" s="284"/>
      <c r="GCS30" s="284"/>
      <c r="GCT30" s="284"/>
      <c r="GCU30" s="284"/>
      <c r="GCV30" s="284"/>
      <c r="GCW30" s="284"/>
      <c r="GCX30" s="284"/>
      <c r="GCY30" s="284"/>
      <c r="GCZ30" s="284"/>
      <c r="GDA30" s="284"/>
      <c r="GDB30" s="284"/>
      <c r="GDC30" s="284"/>
      <c r="GDD30" s="284"/>
      <c r="GDE30" s="284"/>
      <c r="GDF30" s="284"/>
      <c r="GDG30" s="284"/>
      <c r="GDH30" s="284"/>
      <c r="GDI30" s="284"/>
      <c r="GDJ30" s="284"/>
      <c r="GDK30" s="284"/>
      <c r="GDL30" s="284"/>
      <c r="GDM30" s="284"/>
      <c r="GDN30" s="284"/>
      <c r="GDO30" s="284"/>
      <c r="GDP30" s="284"/>
      <c r="GDQ30" s="284"/>
      <c r="GDR30" s="284"/>
      <c r="GDS30" s="284"/>
      <c r="GDT30" s="284"/>
      <c r="GDU30" s="284"/>
      <c r="GDV30" s="284"/>
      <c r="GDW30" s="284"/>
      <c r="GDX30" s="284"/>
      <c r="GDY30" s="284"/>
      <c r="GDZ30" s="284"/>
      <c r="GEA30" s="284"/>
      <c r="GEB30" s="284"/>
      <c r="GEC30" s="284"/>
      <c r="GED30" s="284"/>
      <c r="GEE30" s="284"/>
      <c r="GEF30" s="284"/>
      <c r="GEG30" s="284"/>
      <c r="GEH30" s="284"/>
      <c r="GEI30" s="284"/>
      <c r="GEJ30" s="284"/>
      <c r="GEK30" s="284"/>
      <c r="GEL30" s="284"/>
      <c r="GEM30" s="284"/>
      <c r="GEN30" s="284"/>
      <c r="GEO30" s="284"/>
      <c r="GEP30" s="284"/>
      <c r="GEQ30" s="284"/>
      <c r="GER30" s="284"/>
      <c r="GES30" s="284"/>
      <c r="GET30" s="284"/>
      <c r="GEU30" s="284"/>
      <c r="GEV30" s="284"/>
      <c r="GEW30" s="284"/>
      <c r="GEX30" s="284"/>
      <c r="GEY30" s="284"/>
      <c r="GEZ30" s="284"/>
      <c r="GFA30" s="284"/>
      <c r="GFB30" s="284"/>
      <c r="GFC30" s="284"/>
      <c r="GFD30" s="284"/>
      <c r="GFE30" s="284"/>
      <c r="GFF30" s="284"/>
      <c r="GFG30" s="284"/>
      <c r="GFH30" s="284"/>
      <c r="GFI30" s="284"/>
      <c r="GFJ30" s="284"/>
      <c r="GFK30" s="284"/>
      <c r="GFL30" s="284"/>
      <c r="GFM30" s="284"/>
      <c r="GFN30" s="284"/>
      <c r="GFO30" s="284"/>
      <c r="GFP30" s="284"/>
      <c r="GFQ30" s="284"/>
      <c r="GFR30" s="284"/>
      <c r="GFS30" s="284"/>
      <c r="GFT30" s="284"/>
      <c r="GFU30" s="284"/>
      <c r="GFV30" s="284"/>
      <c r="GFW30" s="284"/>
      <c r="GFX30" s="284"/>
      <c r="GFY30" s="284"/>
      <c r="GFZ30" s="284"/>
      <c r="GGA30" s="284"/>
      <c r="GGB30" s="284"/>
      <c r="GGC30" s="284"/>
      <c r="GGD30" s="284"/>
      <c r="GGE30" s="284"/>
      <c r="GGF30" s="284"/>
      <c r="GGG30" s="284"/>
      <c r="GGH30" s="284"/>
      <c r="GGI30" s="284"/>
      <c r="GGJ30" s="284"/>
      <c r="GGK30" s="284"/>
      <c r="GGL30" s="284"/>
      <c r="GGM30" s="284"/>
      <c r="GGN30" s="284"/>
      <c r="GGO30" s="284"/>
      <c r="GGP30" s="284"/>
      <c r="GGQ30" s="284"/>
      <c r="GGR30" s="284"/>
      <c r="GGS30" s="284"/>
      <c r="GGT30" s="284"/>
      <c r="GGU30" s="284"/>
      <c r="GGV30" s="284"/>
      <c r="GGW30" s="284"/>
      <c r="GGX30" s="284"/>
      <c r="GGY30" s="284"/>
      <c r="GGZ30" s="284"/>
      <c r="GHA30" s="284"/>
      <c r="GHB30" s="284"/>
      <c r="GHC30" s="284"/>
      <c r="GHD30" s="284"/>
      <c r="GHE30" s="284"/>
      <c r="GHF30" s="284"/>
      <c r="GHG30" s="284"/>
      <c r="GHH30" s="284"/>
      <c r="GHI30" s="284"/>
      <c r="GHJ30" s="284"/>
      <c r="GHK30" s="284"/>
      <c r="GHL30" s="284"/>
      <c r="GHM30" s="284"/>
      <c r="GHN30" s="284"/>
      <c r="GHO30" s="284"/>
      <c r="GHP30" s="284"/>
      <c r="GHQ30" s="284"/>
      <c r="GHR30" s="284"/>
      <c r="GHS30" s="284"/>
      <c r="GHT30" s="284"/>
      <c r="GHU30" s="284"/>
      <c r="GHV30" s="284"/>
      <c r="GHW30" s="284"/>
      <c r="GHX30" s="284"/>
      <c r="GHY30" s="284"/>
      <c r="GHZ30" s="284"/>
      <c r="GIA30" s="284"/>
      <c r="GIB30" s="284"/>
      <c r="GIC30" s="284"/>
      <c r="GID30" s="284"/>
      <c r="GIE30" s="284"/>
      <c r="GIF30" s="284"/>
      <c r="GIG30" s="284"/>
      <c r="GIH30" s="284"/>
      <c r="GII30" s="284"/>
      <c r="GIJ30" s="284"/>
      <c r="GIK30" s="284"/>
      <c r="GIL30" s="284"/>
      <c r="GIM30" s="284"/>
      <c r="GIN30" s="284"/>
      <c r="GIO30" s="284"/>
      <c r="GIP30" s="284"/>
      <c r="GIQ30" s="284"/>
      <c r="GIR30" s="284"/>
      <c r="GIS30" s="284"/>
      <c r="GIT30" s="284"/>
      <c r="GIU30" s="284"/>
      <c r="GIV30" s="284"/>
      <c r="GIW30" s="284"/>
      <c r="GIX30" s="284"/>
      <c r="GIY30" s="284"/>
      <c r="GIZ30" s="284"/>
      <c r="GJA30" s="284"/>
      <c r="GJB30" s="284"/>
      <c r="GJC30" s="284"/>
      <c r="GJD30" s="284"/>
      <c r="GJE30" s="284"/>
      <c r="GJF30" s="284"/>
      <c r="GJG30" s="284"/>
      <c r="GJH30" s="284"/>
      <c r="GJI30" s="284"/>
      <c r="GJJ30" s="284"/>
      <c r="GJK30" s="284"/>
      <c r="GJL30" s="284"/>
      <c r="GJM30" s="284"/>
      <c r="GJN30" s="284"/>
      <c r="GJO30" s="284"/>
      <c r="GJP30" s="284"/>
      <c r="GJQ30" s="284"/>
      <c r="GJR30" s="284"/>
      <c r="GJS30" s="284"/>
      <c r="GJT30" s="284"/>
      <c r="GJU30" s="284"/>
      <c r="GJV30" s="284"/>
      <c r="GJW30" s="284"/>
      <c r="GJX30" s="284"/>
      <c r="GJY30" s="284"/>
      <c r="GJZ30" s="284"/>
      <c r="GKA30" s="284"/>
      <c r="GKB30" s="284"/>
      <c r="GKC30" s="284"/>
      <c r="GKD30" s="284"/>
      <c r="GKE30" s="284"/>
      <c r="GKF30" s="284"/>
      <c r="GKG30" s="284"/>
      <c r="GKH30" s="284"/>
      <c r="GKI30" s="284"/>
      <c r="GKJ30" s="284"/>
      <c r="GKK30" s="284"/>
      <c r="GKL30" s="284"/>
      <c r="GKM30" s="284"/>
      <c r="GKN30" s="284"/>
      <c r="GKO30" s="284"/>
      <c r="GKP30" s="284"/>
      <c r="GKQ30" s="284"/>
      <c r="GKR30" s="284"/>
      <c r="GKS30" s="284"/>
      <c r="GKT30" s="284"/>
      <c r="GKU30" s="284"/>
      <c r="GKV30" s="284"/>
      <c r="GKW30" s="284"/>
      <c r="GKX30" s="284"/>
      <c r="GKY30" s="284"/>
      <c r="GKZ30" s="284"/>
      <c r="GLA30" s="284"/>
      <c r="GLB30" s="284"/>
      <c r="GLC30" s="284"/>
      <c r="GLD30" s="284"/>
      <c r="GLE30" s="284"/>
      <c r="GLF30" s="284"/>
      <c r="GLG30" s="284"/>
      <c r="GLH30" s="284"/>
      <c r="GLI30" s="284"/>
      <c r="GLJ30" s="284"/>
      <c r="GLK30" s="284"/>
      <c r="GLL30" s="284"/>
      <c r="GLM30" s="284"/>
      <c r="GLN30" s="284"/>
      <c r="GLO30" s="284"/>
      <c r="GLP30" s="284"/>
      <c r="GLQ30" s="284"/>
      <c r="GLR30" s="284"/>
      <c r="GLS30" s="284"/>
      <c r="GLT30" s="284"/>
      <c r="GLU30" s="284"/>
      <c r="GLV30" s="284"/>
      <c r="GLW30" s="284"/>
      <c r="GLX30" s="284"/>
      <c r="GLY30" s="284"/>
      <c r="GLZ30" s="284"/>
      <c r="GMA30" s="284"/>
      <c r="GMB30" s="284"/>
      <c r="GMC30" s="284"/>
      <c r="GMD30" s="284"/>
      <c r="GME30" s="284"/>
      <c r="GMF30" s="284"/>
      <c r="GMG30" s="284"/>
      <c r="GMH30" s="284"/>
      <c r="GMI30" s="284"/>
      <c r="GMJ30" s="284"/>
      <c r="GMK30" s="284"/>
      <c r="GML30" s="284"/>
      <c r="GMM30" s="284"/>
      <c r="GMN30" s="284"/>
      <c r="GMO30" s="284"/>
      <c r="GMP30" s="284"/>
      <c r="GMQ30" s="284"/>
      <c r="GMR30" s="284"/>
      <c r="GMS30" s="284"/>
      <c r="GMT30" s="284"/>
      <c r="GMU30" s="284"/>
      <c r="GMV30" s="284"/>
      <c r="GMW30" s="284"/>
      <c r="GMX30" s="284"/>
      <c r="GMY30" s="284"/>
      <c r="GMZ30" s="284"/>
      <c r="GNA30" s="284"/>
      <c r="GNB30" s="284"/>
      <c r="GNC30" s="284"/>
      <c r="GND30" s="284"/>
      <c r="GNE30" s="284"/>
      <c r="GNF30" s="284"/>
      <c r="GNG30" s="284"/>
      <c r="GNH30" s="284"/>
      <c r="GNI30" s="284"/>
      <c r="GNJ30" s="284"/>
      <c r="GNK30" s="284"/>
      <c r="GNL30" s="284"/>
      <c r="GNM30" s="284"/>
      <c r="GNN30" s="284"/>
      <c r="GNO30" s="284"/>
      <c r="GNP30" s="284"/>
      <c r="GNQ30" s="284"/>
      <c r="GNR30" s="284"/>
      <c r="GNS30" s="284"/>
      <c r="GNT30" s="284"/>
      <c r="GNU30" s="284"/>
      <c r="GNV30" s="284"/>
      <c r="GNW30" s="284"/>
      <c r="GNX30" s="284"/>
      <c r="GNY30" s="284"/>
      <c r="GNZ30" s="284"/>
      <c r="GOA30" s="284"/>
      <c r="GOB30" s="284"/>
      <c r="GOC30" s="284"/>
      <c r="GOD30" s="284"/>
      <c r="GOE30" s="284"/>
      <c r="GOF30" s="284"/>
      <c r="GOG30" s="284"/>
      <c r="GOH30" s="284"/>
      <c r="GOI30" s="284"/>
      <c r="GOJ30" s="284"/>
      <c r="GOK30" s="284"/>
      <c r="GOL30" s="284"/>
      <c r="GOM30" s="284"/>
      <c r="GON30" s="284"/>
      <c r="GOO30" s="284"/>
      <c r="GOP30" s="284"/>
      <c r="GOQ30" s="284"/>
      <c r="GOR30" s="284"/>
      <c r="GOS30" s="284"/>
      <c r="GOT30" s="284"/>
      <c r="GOU30" s="284"/>
      <c r="GOV30" s="284"/>
      <c r="GOW30" s="284"/>
      <c r="GOX30" s="284"/>
      <c r="GOY30" s="284"/>
      <c r="GOZ30" s="284"/>
      <c r="GPA30" s="284"/>
      <c r="GPB30" s="284"/>
      <c r="GPC30" s="284"/>
      <c r="GPD30" s="284"/>
      <c r="GPE30" s="284"/>
      <c r="GPF30" s="284"/>
      <c r="GPG30" s="284"/>
      <c r="GPH30" s="284"/>
      <c r="GPI30" s="284"/>
      <c r="GPJ30" s="284"/>
      <c r="GPK30" s="284"/>
      <c r="GPL30" s="284"/>
      <c r="GPM30" s="284"/>
      <c r="GPN30" s="284"/>
      <c r="GPO30" s="284"/>
      <c r="GPP30" s="284"/>
      <c r="GPQ30" s="284"/>
      <c r="GPR30" s="284"/>
      <c r="GPS30" s="284"/>
      <c r="GPT30" s="284"/>
      <c r="GPU30" s="284"/>
      <c r="GPV30" s="284"/>
      <c r="GPW30" s="284"/>
      <c r="GPX30" s="284"/>
      <c r="GPY30" s="284"/>
      <c r="GPZ30" s="284"/>
      <c r="GQA30" s="284"/>
      <c r="GQB30" s="284"/>
      <c r="GQC30" s="284"/>
      <c r="GQD30" s="284"/>
      <c r="GQE30" s="284"/>
      <c r="GQF30" s="284"/>
      <c r="GQG30" s="284"/>
      <c r="GQH30" s="284"/>
      <c r="GQI30" s="284"/>
      <c r="GQJ30" s="284"/>
      <c r="GQK30" s="284"/>
      <c r="GQL30" s="284"/>
      <c r="GQM30" s="284"/>
      <c r="GQN30" s="284"/>
      <c r="GQO30" s="284"/>
      <c r="GQP30" s="284"/>
      <c r="GQQ30" s="284"/>
      <c r="GQR30" s="284"/>
      <c r="GQS30" s="284"/>
      <c r="GQT30" s="284"/>
      <c r="GQU30" s="284"/>
      <c r="GQV30" s="284"/>
      <c r="GQW30" s="284"/>
      <c r="GQX30" s="284"/>
      <c r="GQY30" s="284"/>
      <c r="GQZ30" s="284"/>
      <c r="GRA30" s="284"/>
      <c r="GRB30" s="284"/>
      <c r="GRC30" s="284"/>
      <c r="GRD30" s="284"/>
      <c r="GRE30" s="284"/>
      <c r="GRF30" s="284"/>
      <c r="GRG30" s="284"/>
      <c r="GRH30" s="284"/>
      <c r="GRI30" s="284"/>
      <c r="GRJ30" s="284"/>
      <c r="GRK30" s="284"/>
      <c r="GRL30" s="284"/>
      <c r="GRM30" s="284"/>
      <c r="GRN30" s="284"/>
      <c r="GRO30" s="284"/>
      <c r="GRP30" s="284"/>
      <c r="GRQ30" s="284"/>
      <c r="GRR30" s="284"/>
      <c r="GRS30" s="284"/>
      <c r="GRT30" s="284"/>
      <c r="GRU30" s="284"/>
      <c r="GRV30" s="284"/>
      <c r="GRW30" s="284"/>
      <c r="GRX30" s="284"/>
      <c r="GRY30" s="284"/>
      <c r="GRZ30" s="284"/>
      <c r="GSA30" s="284"/>
      <c r="GSB30" s="284"/>
      <c r="GSC30" s="284"/>
      <c r="GSD30" s="284"/>
      <c r="GSE30" s="284"/>
      <c r="GSF30" s="284"/>
      <c r="GSG30" s="284"/>
      <c r="GSH30" s="284"/>
      <c r="GSI30" s="284"/>
      <c r="GSJ30" s="284"/>
      <c r="GSK30" s="284"/>
      <c r="GSL30" s="284"/>
      <c r="GSM30" s="284"/>
      <c r="GSN30" s="284"/>
      <c r="GSO30" s="284"/>
      <c r="GSP30" s="284"/>
      <c r="GSQ30" s="284"/>
      <c r="GSR30" s="284"/>
      <c r="GSS30" s="284"/>
      <c r="GST30" s="284"/>
      <c r="GSU30" s="284"/>
      <c r="GSV30" s="284"/>
      <c r="GSW30" s="284"/>
      <c r="GSX30" s="284"/>
      <c r="GSY30" s="284"/>
      <c r="GSZ30" s="284"/>
      <c r="GTA30" s="284"/>
      <c r="GTB30" s="284"/>
      <c r="GTC30" s="284"/>
      <c r="GTD30" s="284"/>
      <c r="GTE30" s="284"/>
      <c r="GTF30" s="284"/>
      <c r="GTG30" s="284"/>
      <c r="GTH30" s="284"/>
      <c r="GTI30" s="284"/>
      <c r="GTJ30" s="284"/>
      <c r="GTK30" s="284"/>
      <c r="GTL30" s="284"/>
      <c r="GTM30" s="284"/>
      <c r="GTN30" s="284"/>
      <c r="GTO30" s="284"/>
      <c r="GTP30" s="284"/>
      <c r="GTQ30" s="284"/>
      <c r="GTR30" s="284"/>
      <c r="GTS30" s="284"/>
      <c r="GTT30" s="284"/>
      <c r="GTU30" s="284"/>
      <c r="GTV30" s="284"/>
      <c r="GTW30" s="284"/>
      <c r="GTX30" s="284"/>
      <c r="GTY30" s="284"/>
      <c r="GTZ30" s="284"/>
      <c r="GUA30" s="284"/>
      <c r="GUB30" s="284"/>
      <c r="GUC30" s="284"/>
      <c r="GUD30" s="284"/>
      <c r="GUE30" s="284"/>
      <c r="GUF30" s="284"/>
      <c r="GUG30" s="284"/>
      <c r="GUH30" s="284"/>
      <c r="GUI30" s="284"/>
      <c r="GUJ30" s="284"/>
      <c r="GUK30" s="284"/>
      <c r="GUL30" s="284"/>
      <c r="GUM30" s="284"/>
      <c r="GUN30" s="284"/>
      <c r="GUO30" s="284"/>
      <c r="GUP30" s="284"/>
      <c r="GUQ30" s="284"/>
      <c r="GUR30" s="284"/>
      <c r="GUS30" s="284"/>
      <c r="GUT30" s="284"/>
      <c r="GUU30" s="284"/>
      <c r="GUV30" s="284"/>
      <c r="GUW30" s="284"/>
      <c r="GUX30" s="284"/>
      <c r="GUY30" s="284"/>
      <c r="GUZ30" s="284"/>
      <c r="GVA30" s="284"/>
      <c r="GVB30" s="284"/>
      <c r="GVC30" s="284"/>
      <c r="GVD30" s="284"/>
      <c r="GVE30" s="284"/>
      <c r="GVF30" s="284"/>
      <c r="GVG30" s="284"/>
      <c r="GVH30" s="284"/>
      <c r="GVI30" s="284"/>
      <c r="GVJ30" s="284"/>
      <c r="GVK30" s="284"/>
      <c r="GVL30" s="284"/>
      <c r="GVM30" s="284"/>
      <c r="GVN30" s="284"/>
      <c r="GVO30" s="284"/>
      <c r="GVP30" s="284"/>
      <c r="GVQ30" s="284"/>
      <c r="GVR30" s="284"/>
      <c r="GVS30" s="284"/>
      <c r="GVT30" s="284"/>
      <c r="GVU30" s="284"/>
      <c r="GVV30" s="284"/>
      <c r="GVW30" s="284"/>
      <c r="GVX30" s="284"/>
      <c r="GVY30" s="284"/>
      <c r="GVZ30" s="284"/>
      <c r="GWA30" s="284"/>
      <c r="GWB30" s="284"/>
      <c r="GWC30" s="284"/>
      <c r="GWD30" s="284"/>
      <c r="GWE30" s="284"/>
      <c r="GWF30" s="284"/>
      <c r="GWG30" s="284"/>
      <c r="GWH30" s="284"/>
      <c r="GWI30" s="284"/>
      <c r="GWJ30" s="284"/>
      <c r="GWK30" s="284"/>
      <c r="GWL30" s="284"/>
      <c r="GWM30" s="284"/>
      <c r="GWN30" s="284"/>
      <c r="GWO30" s="284"/>
      <c r="GWP30" s="284"/>
      <c r="GWQ30" s="284"/>
      <c r="GWR30" s="284"/>
      <c r="GWS30" s="284"/>
      <c r="GWT30" s="284"/>
      <c r="GWU30" s="284"/>
      <c r="GWV30" s="284"/>
      <c r="GWW30" s="284"/>
      <c r="GWX30" s="284"/>
      <c r="GWY30" s="284"/>
      <c r="GWZ30" s="284"/>
      <c r="GXA30" s="284"/>
      <c r="GXB30" s="284"/>
      <c r="GXC30" s="284"/>
      <c r="GXD30" s="284"/>
      <c r="GXE30" s="284"/>
      <c r="GXF30" s="284"/>
      <c r="GXG30" s="284"/>
      <c r="GXH30" s="284"/>
      <c r="GXI30" s="284"/>
      <c r="GXJ30" s="284"/>
      <c r="GXK30" s="284"/>
      <c r="GXL30" s="284"/>
      <c r="GXM30" s="284"/>
      <c r="GXN30" s="284"/>
      <c r="GXO30" s="284"/>
      <c r="GXP30" s="284"/>
      <c r="GXQ30" s="284"/>
      <c r="GXR30" s="284"/>
      <c r="GXS30" s="284"/>
      <c r="GXT30" s="284"/>
      <c r="GXU30" s="284"/>
      <c r="GXV30" s="284"/>
      <c r="GXW30" s="284"/>
      <c r="GXX30" s="284"/>
      <c r="GXY30" s="284"/>
      <c r="GXZ30" s="284"/>
      <c r="GYA30" s="284"/>
      <c r="GYB30" s="284"/>
      <c r="GYC30" s="284"/>
      <c r="GYD30" s="284"/>
      <c r="GYE30" s="284"/>
      <c r="GYF30" s="284"/>
      <c r="GYG30" s="284"/>
      <c r="GYH30" s="284"/>
      <c r="GYI30" s="284"/>
      <c r="GYJ30" s="284"/>
      <c r="GYK30" s="284"/>
      <c r="GYL30" s="284"/>
      <c r="GYM30" s="284"/>
      <c r="GYN30" s="284"/>
      <c r="GYO30" s="284"/>
      <c r="GYP30" s="284"/>
      <c r="GYQ30" s="284"/>
      <c r="GYR30" s="284"/>
      <c r="GYS30" s="284"/>
      <c r="GYT30" s="284"/>
      <c r="GYU30" s="284"/>
      <c r="GYV30" s="284"/>
      <c r="GYW30" s="284"/>
      <c r="GYX30" s="284"/>
      <c r="GYY30" s="284"/>
      <c r="GYZ30" s="284"/>
      <c r="GZA30" s="284"/>
      <c r="GZB30" s="284"/>
      <c r="GZC30" s="284"/>
      <c r="GZD30" s="284"/>
      <c r="GZE30" s="284"/>
      <c r="GZF30" s="284"/>
      <c r="GZG30" s="284"/>
      <c r="GZH30" s="284"/>
      <c r="GZI30" s="284"/>
      <c r="GZJ30" s="284"/>
      <c r="GZK30" s="284"/>
      <c r="GZL30" s="284"/>
      <c r="GZM30" s="284"/>
      <c r="GZN30" s="284"/>
      <c r="GZO30" s="284"/>
      <c r="GZP30" s="284"/>
      <c r="GZQ30" s="284"/>
      <c r="GZR30" s="284"/>
      <c r="GZS30" s="284"/>
      <c r="GZT30" s="284"/>
      <c r="GZU30" s="284"/>
      <c r="GZV30" s="284"/>
      <c r="GZW30" s="284"/>
      <c r="GZX30" s="284"/>
      <c r="GZY30" s="284"/>
      <c r="GZZ30" s="284"/>
      <c r="HAA30" s="284"/>
      <c r="HAB30" s="284"/>
      <c r="HAC30" s="284"/>
      <c r="HAD30" s="284"/>
      <c r="HAE30" s="284"/>
      <c r="HAF30" s="284"/>
      <c r="HAG30" s="284"/>
      <c r="HAH30" s="284"/>
      <c r="HAI30" s="284"/>
      <c r="HAJ30" s="284"/>
      <c r="HAK30" s="284"/>
      <c r="HAL30" s="284"/>
      <c r="HAM30" s="284"/>
      <c r="HAN30" s="284"/>
      <c r="HAO30" s="284"/>
      <c r="HAP30" s="284"/>
      <c r="HAQ30" s="284"/>
      <c r="HAR30" s="284"/>
      <c r="HAS30" s="284"/>
      <c r="HAT30" s="284"/>
      <c r="HAU30" s="284"/>
      <c r="HAV30" s="284"/>
      <c r="HAW30" s="284"/>
      <c r="HAX30" s="284"/>
      <c r="HAY30" s="284"/>
      <c r="HAZ30" s="284"/>
      <c r="HBA30" s="284"/>
      <c r="HBB30" s="284"/>
      <c r="HBC30" s="284"/>
      <c r="HBD30" s="284"/>
      <c r="HBE30" s="284"/>
      <c r="HBF30" s="284"/>
      <c r="HBG30" s="284"/>
      <c r="HBH30" s="284"/>
      <c r="HBI30" s="284"/>
      <c r="HBJ30" s="284"/>
      <c r="HBK30" s="284"/>
      <c r="HBL30" s="284"/>
      <c r="HBM30" s="284"/>
      <c r="HBN30" s="284"/>
      <c r="HBO30" s="284"/>
      <c r="HBP30" s="284"/>
      <c r="HBQ30" s="284"/>
      <c r="HBR30" s="284"/>
      <c r="HBS30" s="284"/>
      <c r="HBT30" s="284"/>
      <c r="HBU30" s="284"/>
      <c r="HBV30" s="284"/>
      <c r="HBW30" s="284"/>
      <c r="HBX30" s="284"/>
      <c r="HBY30" s="284"/>
      <c r="HBZ30" s="284"/>
      <c r="HCA30" s="284"/>
      <c r="HCB30" s="284"/>
      <c r="HCC30" s="284"/>
      <c r="HCD30" s="284"/>
      <c r="HCE30" s="284"/>
      <c r="HCF30" s="284"/>
      <c r="HCG30" s="284"/>
      <c r="HCH30" s="284"/>
      <c r="HCI30" s="284"/>
      <c r="HCJ30" s="284"/>
      <c r="HCK30" s="284"/>
      <c r="HCL30" s="284"/>
      <c r="HCM30" s="284"/>
      <c r="HCN30" s="284"/>
      <c r="HCO30" s="284"/>
      <c r="HCP30" s="284"/>
      <c r="HCQ30" s="284"/>
      <c r="HCR30" s="284"/>
      <c r="HCS30" s="284"/>
      <c r="HCT30" s="284"/>
      <c r="HCU30" s="284"/>
      <c r="HCV30" s="284"/>
      <c r="HCW30" s="284"/>
      <c r="HCX30" s="284"/>
      <c r="HCY30" s="284"/>
      <c r="HCZ30" s="284"/>
      <c r="HDA30" s="284"/>
      <c r="HDB30" s="284"/>
      <c r="HDC30" s="284"/>
      <c r="HDD30" s="284"/>
      <c r="HDE30" s="284"/>
      <c r="HDF30" s="284"/>
      <c r="HDG30" s="284"/>
      <c r="HDH30" s="284"/>
      <c r="HDI30" s="284"/>
      <c r="HDJ30" s="284"/>
      <c r="HDK30" s="284"/>
      <c r="HDL30" s="284"/>
      <c r="HDM30" s="284"/>
      <c r="HDN30" s="284"/>
      <c r="HDO30" s="284"/>
      <c r="HDP30" s="284"/>
      <c r="HDQ30" s="284"/>
      <c r="HDR30" s="284"/>
      <c r="HDS30" s="284"/>
      <c r="HDT30" s="284"/>
      <c r="HDU30" s="284"/>
      <c r="HDV30" s="284"/>
      <c r="HDW30" s="284"/>
      <c r="HDX30" s="284"/>
      <c r="HDY30" s="284"/>
      <c r="HDZ30" s="284"/>
      <c r="HEA30" s="284"/>
      <c r="HEB30" s="284"/>
      <c r="HEC30" s="284"/>
      <c r="HED30" s="284"/>
      <c r="HEE30" s="284"/>
      <c r="HEF30" s="284"/>
      <c r="HEG30" s="284"/>
      <c r="HEH30" s="284"/>
      <c r="HEI30" s="284"/>
      <c r="HEJ30" s="284"/>
      <c r="HEK30" s="284"/>
      <c r="HEL30" s="284"/>
      <c r="HEM30" s="284"/>
      <c r="HEN30" s="284"/>
      <c r="HEO30" s="284"/>
      <c r="HEP30" s="284"/>
      <c r="HEQ30" s="284"/>
      <c r="HER30" s="284"/>
      <c r="HES30" s="284"/>
      <c r="HET30" s="284"/>
      <c r="HEU30" s="284"/>
      <c r="HEV30" s="284"/>
      <c r="HEW30" s="284"/>
      <c r="HEX30" s="284"/>
      <c r="HEY30" s="284"/>
      <c r="HEZ30" s="284"/>
      <c r="HFA30" s="284"/>
      <c r="HFB30" s="284"/>
      <c r="HFC30" s="284"/>
      <c r="HFD30" s="284"/>
      <c r="HFE30" s="284"/>
      <c r="HFF30" s="284"/>
      <c r="HFG30" s="284"/>
      <c r="HFH30" s="284"/>
      <c r="HFI30" s="284"/>
      <c r="HFJ30" s="284"/>
      <c r="HFK30" s="284"/>
      <c r="HFL30" s="284"/>
      <c r="HFM30" s="284"/>
      <c r="HFN30" s="284"/>
      <c r="HFO30" s="284"/>
      <c r="HFP30" s="284"/>
      <c r="HFQ30" s="284"/>
      <c r="HFR30" s="284"/>
      <c r="HFS30" s="284"/>
      <c r="HFT30" s="284"/>
      <c r="HFU30" s="284"/>
      <c r="HFV30" s="284"/>
      <c r="HFW30" s="284"/>
      <c r="HFX30" s="284"/>
      <c r="HFY30" s="284"/>
      <c r="HFZ30" s="284"/>
      <c r="HGA30" s="284"/>
      <c r="HGB30" s="284"/>
      <c r="HGC30" s="284"/>
      <c r="HGD30" s="284"/>
      <c r="HGE30" s="284"/>
      <c r="HGF30" s="284"/>
      <c r="HGG30" s="284"/>
      <c r="HGH30" s="284"/>
      <c r="HGI30" s="284"/>
      <c r="HGJ30" s="284"/>
      <c r="HGK30" s="284"/>
      <c r="HGL30" s="284"/>
      <c r="HGM30" s="284"/>
      <c r="HGN30" s="284"/>
      <c r="HGO30" s="284"/>
      <c r="HGP30" s="284"/>
      <c r="HGQ30" s="284"/>
      <c r="HGR30" s="284"/>
      <c r="HGS30" s="284"/>
      <c r="HGT30" s="284"/>
      <c r="HGU30" s="284"/>
      <c r="HGV30" s="284"/>
      <c r="HGW30" s="284"/>
      <c r="HGX30" s="284"/>
      <c r="HGY30" s="284"/>
      <c r="HGZ30" s="284"/>
      <c r="HHA30" s="284"/>
      <c r="HHB30" s="284"/>
      <c r="HHC30" s="284"/>
      <c r="HHD30" s="284"/>
      <c r="HHE30" s="284"/>
      <c r="HHF30" s="284"/>
      <c r="HHG30" s="284"/>
      <c r="HHH30" s="284"/>
      <c r="HHI30" s="284"/>
      <c r="HHJ30" s="284"/>
      <c r="HHK30" s="284"/>
      <c r="HHL30" s="284"/>
      <c r="HHM30" s="284"/>
      <c r="HHN30" s="284"/>
      <c r="HHO30" s="284"/>
      <c r="HHP30" s="284"/>
      <c r="HHQ30" s="284"/>
      <c r="HHR30" s="284"/>
      <c r="HHS30" s="284"/>
      <c r="HHT30" s="284"/>
      <c r="HHU30" s="284"/>
      <c r="HHV30" s="284"/>
      <c r="HHW30" s="284"/>
      <c r="HHX30" s="284"/>
      <c r="HHY30" s="284"/>
      <c r="HHZ30" s="284"/>
      <c r="HIA30" s="284"/>
      <c r="HIB30" s="284"/>
      <c r="HIC30" s="284"/>
      <c r="HID30" s="284"/>
      <c r="HIE30" s="284"/>
      <c r="HIF30" s="284"/>
      <c r="HIG30" s="284"/>
      <c r="HIH30" s="284"/>
      <c r="HII30" s="284"/>
      <c r="HIJ30" s="284"/>
      <c r="HIK30" s="284"/>
      <c r="HIL30" s="284"/>
      <c r="HIM30" s="284"/>
      <c r="HIN30" s="284"/>
      <c r="HIO30" s="284"/>
      <c r="HIP30" s="284"/>
      <c r="HIQ30" s="284"/>
      <c r="HIR30" s="284"/>
      <c r="HIS30" s="284"/>
      <c r="HIT30" s="284"/>
      <c r="HIU30" s="284"/>
      <c r="HIV30" s="284"/>
      <c r="HIW30" s="284"/>
      <c r="HIX30" s="284"/>
      <c r="HIY30" s="284"/>
      <c r="HIZ30" s="284"/>
      <c r="HJA30" s="284"/>
      <c r="HJB30" s="284"/>
      <c r="HJC30" s="284"/>
      <c r="HJD30" s="284"/>
      <c r="HJE30" s="284"/>
      <c r="HJF30" s="284"/>
      <c r="HJG30" s="284"/>
      <c r="HJH30" s="284"/>
      <c r="HJI30" s="284"/>
      <c r="HJJ30" s="284"/>
      <c r="HJK30" s="284"/>
      <c r="HJL30" s="284"/>
      <c r="HJM30" s="284"/>
      <c r="HJN30" s="284"/>
      <c r="HJO30" s="284"/>
      <c r="HJP30" s="284"/>
      <c r="HJQ30" s="284"/>
      <c r="HJR30" s="284"/>
      <c r="HJS30" s="284"/>
      <c r="HJT30" s="284"/>
      <c r="HJU30" s="284"/>
      <c r="HJV30" s="284"/>
      <c r="HJW30" s="284"/>
      <c r="HJX30" s="284"/>
      <c r="HJY30" s="284"/>
      <c r="HJZ30" s="284"/>
      <c r="HKA30" s="284"/>
      <c r="HKB30" s="284"/>
      <c r="HKC30" s="284"/>
      <c r="HKD30" s="284"/>
      <c r="HKE30" s="284"/>
      <c r="HKF30" s="284"/>
      <c r="HKG30" s="284"/>
      <c r="HKH30" s="284"/>
      <c r="HKI30" s="284"/>
      <c r="HKJ30" s="284"/>
      <c r="HKK30" s="284"/>
      <c r="HKL30" s="284"/>
      <c r="HKM30" s="284"/>
      <c r="HKN30" s="284"/>
      <c r="HKO30" s="284"/>
      <c r="HKP30" s="284"/>
      <c r="HKQ30" s="284"/>
      <c r="HKR30" s="284"/>
      <c r="HKS30" s="284"/>
      <c r="HKT30" s="284"/>
      <c r="HKU30" s="284"/>
      <c r="HKV30" s="284"/>
      <c r="HKW30" s="284"/>
      <c r="HKX30" s="284"/>
      <c r="HKY30" s="284"/>
      <c r="HKZ30" s="284"/>
      <c r="HLA30" s="284"/>
      <c r="HLB30" s="284"/>
      <c r="HLC30" s="284"/>
      <c r="HLD30" s="284"/>
      <c r="HLE30" s="284"/>
      <c r="HLF30" s="284"/>
      <c r="HLG30" s="284"/>
      <c r="HLH30" s="284"/>
      <c r="HLI30" s="284"/>
      <c r="HLJ30" s="284"/>
      <c r="HLK30" s="284"/>
      <c r="HLL30" s="284"/>
      <c r="HLM30" s="284"/>
      <c r="HLN30" s="284"/>
      <c r="HLO30" s="284"/>
      <c r="HLP30" s="284"/>
      <c r="HLQ30" s="284"/>
      <c r="HLR30" s="284"/>
      <c r="HLS30" s="284"/>
      <c r="HLT30" s="284"/>
      <c r="HLU30" s="284"/>
      <c r="HLV30" s="284"/>
      <c r="HLW30" s="284"/>
      <c r="HLX30" s="284"/>
      <c r="HLY30" s="284"/>
      <c r="HLZ30" s="284"/>
      <c r="HMA30" s="284"/>
      <c r="HMB30" s="284"/>
      <c r="HMC30" s="284"/>
      <c r="HMD30" s="284"/>
      <c r="HME30" s="284"/>
      <c r="HMF30" s="284"/>
      <c r="HMG30" s="284"/>
      <c r="HMH30" s="284"/>
      <c r="HMI30" s="284"/>
      <c r="HMJ30" s="284"/>
      <c r="HMK30" s="284"/>
      <c r="HML30" s="284"/>
      <c r="HMM30" s="284"/>
      <c r="HMN30" s="284"/>
      <c r="HMO30" s="284"/>
      <c r="HMP30" s="284"/>
      <c r="HMQ30" s="284"/>
      <c r="HMR30" s="284"/>
      <c r="HMS30" s="284"/>
      <c r="HMT30" s="284"/>
      <c r="HMU30" s="284"/>
      <c r="HMV30" s="284"/>
      <c r="HMW30" s="284"/>
      <c r="HMX30" s="284"/>
      <c r="HMY30" s="284"/>
      <c r="HMZ30" s="284"/>
      <c r="HNA30" s="284"/>
      <c r="HNB30" s="284"/>
      <c r="HNC30" s="284"/>
      <c r="HND30" s="284"/>
      <c r="HNE30" s="284"/>
      <c r="HNF30" s="284"/>
      <c r="HNG30" s="284"/>
      <c r="HNH30" s="284"/>
      <c r="HNI30" s="284"/>
      <c r="HNJ30" s="284"/>
      <c r="HNK30" s="284"/>
      <c r="HNL30" s="284"/>
      <c r="HNM30" s="284"/>
      <c r="HNN30" s="284"/>
      <c r="HNO30" s="284"/>
      <c r="HNP30" s="284"/>
      <c r="HNQ30" s="284"/>
      <c r="HNR30" s="284"/>
      <c r="HNS30" s="284"/>
      <c r="HNT30" s="284"/>
      <c r="HNU30" s="284"/>
      <c r="HNV30" s="284"/>
      <c r="HNW30" s="284"/>
      <c r="HNX30" s="284"/>
      <c r="HNY30" s="284"/>
      <c r="HNZ30" s="284"/>
      <c r="HOA30" s="284"/>
      <c r="HOB30" s="284"/>
      <c r="HOC30" s="284"/>
      <c r="HOD30" s="284"/>
      <c r="HOE30" s="284"/>
      <c r="HOF30" s="284"/>
      <c r="HOG30" s="284"/>
      <c r="HOH30" s="284"/>
      <c r="HOI30" s="284"/>
      <c r="HOJ30" s="284"/>
      <c r="HOK30" s="284"/>
      <c r="HOL30" s="284"/>
      <c r="HOM30" s="284"/>
      <c r="HON30" s="284"/>
      <c r="HOO30" s="284"/>
      <c r="HOP30" s="284"/>
      <c r="HOQ30" s="284"/>
      <c r="HOR30" s="284"/>
      <c r="HOS30" s="284"/>
      <c r="HOT30" s="284"/>
      <c r="HOU30" s="284"/>
      <c r="HOV30" s="284"/>
      <c r="HOW30" s="284"/>
      <c r="HOX30" s="284"/>
      <c r="HOY30" s="284"/>
      <c r="HOZ30" s="284"/>
      <c r="HPA30" s="284"/>
      <c r="HPB30" s="284"/>
      <c r="HPC30" s="284"/>
      <c r="HPD30" s="284"/>
      <c r="HPE30" s="284"/>
      <c r="HPF30" s="284"/>
      <c r="HPG30" s="284"/>
      <c r="HPH30" s="284"/>
      <c r="HPI30" s="284"/>
      <c r="HPJ30" s="284"/>
      <c r="HPK30" s="284"/>
      <c r="HPL30" s="284"/>
      <c r="HPM30" s="284"/>
      <c r="HPN30" s="284"/>
      <c r="HPO30" s="284"/>
      <c r="HPP30" s="284"/>
      <c r="HPQ30" s="284"/>
      <c r="HPR30" s="284"/>
      <c r="HPS30" s="284"/>
      <c r="HPT30" s="284"/>
      <c r="HPU30" s="284"/>
      <c r="HPV30" s="284"/>
      <c r="HPW30" s="284"/>
      <c r="HPX30" s="284"/>
      <c r="HPY30" s="284"/>
      <c r="HPZ30" s="284"/>
      <c r="HQA30" s="284"/>
      <c r="HQB30" s="284"/>
      <c r="HQC30" s="284"/>
      <c r="HQD30" s="284"/>
      <c r="HQE30" s="284"/>
      <c r="HQF30" s="284"/>
      <c r="HQG30" s="284"/>
      <c r="HQH30" s="284"/>
      <c r="HQI30" s="284"/>
      <c r="HQJ30" s="284"/>
      <c r="HQK30" s="284"/>
      <c r="HQL30" s="284"/>
      <c r="HQM30" s="284"/>
      <c r="HQN30" s="284"/>
      <c r="HQO30" s="284"/>
      <c r="HQP30" s="284"/>
      <c r="HQQ30" s="284"/>
      <c r="HQR30" s="284"/>
      <c r="HQS30" s="284"/>
      <c r="HQT30" s="284"/>
      <c r="HQU30" s="284"/>
      <c r="HQV30" s="284"/>
      <c r="HQW30" s="284"/>
      <c r="HQX30" s="284"/>
      <c r="HQY30" s="284"/>
      <c r="HQZ30" s="284"/>
      <c r="HRA30" s="284"/>
      <c r="HRB30" s="284"/>
      <c r="HRC30" s="284"/>
      <c r="HRD30" s="284"/>
      <c r="HRE30" s="284"/>
      <c r="HRF30" s="284"/>
      <c r="HRG30" s="284"/>
      <c r="HRH30" s="284"/>
      <c r="HRI30" s="284"/>
      <c r="HRJ30" s="284"/>
      <c r="HRK30" s="284"/>
      <c r="HRL30" s="284"/>
      <c r="HRM30" s="284"/>
      <c r="HRN30" s="284"/>
      <c r="HRO30" s="284"/>
      <c r="HRP30" s="284"/>
      <c r="HRQ30" s="284"/>
      <c r="HRR30" s="284"/>
      <c r="HRS30" s="284"/>
      <c r="HRT30" s="284"/>
      <c r="HRU30" s="284"/>
      <c r="HRV30" s="284"/>
      <c r="HRW30" s="284"/>
      <c r="HRX30" s="284"/>
      <c r="HRY30" s="284"/>
      <c r="HRZ30" s="284"/>
      <c r="HSA30" s="284"/>
      <c r="HSB30" s="284"/>
      <c r="HSC30" s="284"/>
      <c r="HSD30" s="284"/>
      <c r="HSE30" s="284"/>
      <c r="HSF30" s="284"/>
      <c r="HSG30" s="284"/>
      <c r="HSH30" s="284"/>
      <c r="HSI30" s="284"/>
      <c r="HSJ30" s="284"/>
      <c r="HSK30" s="284"/>
      <c r="HSL30" s="284"/>
      <c r="HSM30" s="284"/>
      <c r="HSN30" s="284"/>
      <c r="HSO30" s="284"/>
      <c r="HSP30" s="284"/>
      <c r="HSQ30" s="284"/>
      <c r="HSR30" s="284"/>
      <c r="HSS30" s="284"/>
      <c r="HST30" s="284"/>
      <c r="HSU30" s="284"/>
      <c r="HSV30" s="284"/>
      <c r="HSW30" s="284"/>
      <c r="HSX30" s="284"/>
      <c r="HSY30" s="284"/>
      <c r="HSZ30" s="284"/>
      <c r="HTA30" s="284"/>
      <c r="HTB30" s="284"/>
      <c r="HTC30" s="284"/>
      <c r="HTD30" s="284"/>
      <c r="HTE30" s="284"/>
      <c r="HTF30" s="284"/>
      <c r="HTG30" s="284"/>
      <c r="HTH30" s="284"/>
      <c r="HTI30" s="284"/>
      <c r="HTJ30" s="284"/>
      <c r="HTK30" s="284"/>
      <c r="HTL30" s="284"/>
      <c r="HTM30" s="284"/>
      <c r="HTN30" s="284"/>
      <c r="HTO30" s="284"/>
      <c r="HTP30" s="284"/>
      <c r="HTQ30" s="284"/>
      <c r="HTR30" s="284"/>
      <c r="HTS30" s="284"/>
      <c r="HTT30" s="284"/>
      <c r="HTU30" s="284"/>
      <c r="HTV30" s="284"/>
      <c r="HTW30" s="284"/>
      <c r="HTX30" s="284"/>
      <c r="HTY30" s="284"/>
      <c r="HTZ30" s="284"/>
      <c r="HUA30" s="284"/>
      <c r="HUB30" s="284"/>
      <c r="HUC30" s="284"/>
      <c r="HUD30" s="284"/>
      <c r="HUE30" s="284"/>
      <c r="HUF30" s="284"/>
      <c r="HUG30" s="284"/>
      <c r="HUH30" s="284"/>
      <c r="HUI30" s="284"/>
      <c r="HUJ30" s="284"/>
      <c r="HUK30" s="284"/>
      <c r="HUL30" s="284"/>
      <c r="HUM30" s="284"/>
      <c r="HUN30" s="284"/>
      <c r="HUO30" s="284"/>
      <c r="HUP30" s="284"/>
      <c r="HUQ30" s="284"/>
      <c r="HUR30" s="284"/>
      <c r="HUS30" s="284"/>
      <c r="HUT30" s="284"/>
      <c r="HUU30" s="284"/>
      <c r="HUV30" s="284"/>
      <c r="HUW30" s="284"/>
      <c r="HUX30" s="284"/>
      <c r="HUY30" s="284"/>
      <c r="HUZ30" s="284"/>
      <c r="HVA30" s="284"/>
      <c r="HVB30" s="284"/>
      <c r="HVC30" s="284"/>
      <c r="HVD30" s="284"/>
      <c r="HVE30" s="284"/>
      <c r="HVF30" s="284"/>
      <c r="HVG30" s="284"/>
      <c r="HVH30" s="284"/>
      <c r="HVI30" s="284"/>
      <c r="HVJ30" s="284"/>
      <c r="HVK30" s="284"/>
      <c r="HVL30" s="284"/>
      <c r="HVM30" s="284"/>
      <c r="HVN30" s="284"/>
      <c r="HVO30" s="284"/>
      <c r="HVP30" s="284"/>
      <c r="HVQ30" s="284"/>
      <c r="HVR30" s="284"/>
      <c r="HVS30" s="284"/>
      <c r="HVT30" s="284"/>
      <c r="HVU30" s="284"/>
      <c r="HVV30" s="284"/>
      <c r="HVW30" s="284"/>
      <c r="HVX30" s="284"/>
      <c r="HVY30" s="284"/>
      <c r="HVZ30" s="284"/>
      <c r="HWA30" s="284"/>
      <c r="HWB30" s="284"/>
      <c r="HWC30" s="284"/>
      <c r="HWD30" s="284"/>
      <c r="HWE30" s="284"/>
      <c r="HWF30" s="284"/>
      <c r="HWG30" s="284"/>
      <c r="HWH30" s="284"/>
      <c r="HWI30" s="284"/>
      <c r="HWJ30" s="284"/>
      <c r="HWK30" s="284"/>
      <c r="HWL30" s="284"/>
      <c r="HWM30" s="284"/>
      <c r="HWN30" s="284"/>
      <c r="HWO30" s="284"/>
      <c r="HWP30" s="284"/>
      <c r="HWQ30" s="284"/>
      <c r="HWR30" s="284"/>
      <c r="HWS30" s="284"/>
      <c r="HWT30" s="284"/>
      <c r="HWU30" s="284"/>
      <c r="HWV30" s="284"/>
      <c r="HWW30" s="284"/>
      <c r="HWX30" s="284"/>
      <c r="HWY30" s="284"/>
      <c r="HWZ30" s="284"/>
      <c r="HXA30" s="284"/>
      <c r="HXB30" s="284"/>
      <c r="HXC30" s="284"/>
      <c r="HXD30" s="284"/>
      <c r="HXE30" s="284"/>
      <c r="HXF30" s="284"/>
      <c r="HXG30" s="284"/>
      <c r="HXH30" s="284"/>
      <c r="HXI30" s="284"/>
      <c r="HXJ30" s="284"/>
      <c r="HXK30" s="284"/>
      <c r="HXL30" s="284"/>
      <c r="HXM30" s="284"/>
      <c r="HXN30" s="284"/>
      <c r="HXO30" s="284"/>
      <c r="HXP30" s="284"/>
      <c r="HXQ30" s="284"/>
      <c r="HXR30" s="284"/>
      <c r="HXS30" s="284"/>
      <c r="HXT30" s="284"/>
      <c r="HXU30" s="284"/>
      <c r="HXV30" s="284"/>
      <c r="HXW30" s="284"/>
      <c r="HXX30" s="284"/>
      <c r="HXY30" s="284"/>
      <c r="HXZ30" s="284"/>
      <c r="HYA30" s="284"/>
      <c r="HYB30" s="284"/>
      <c r="HYC30" s="284"/>
      <c r="HYD30" s="284"/>
      <c r="HYE30" s="284"/>
      <c r="HYF30" s="284"/>
      <c r="HYG30" s="284"/>
      <c r="HYH30" s="284"/>
      <c r="HYI30" s="284"/>
      <c r="HYJ30" s="284"/>
      <c r="HYK30" s="284"/>
      <c r="HYL30" s="284"/>
      <c r="HYM30" s="284"/>
      <c r="HYN30" s="284"/>
      <c r="HYO30" s="284"/>
      <c r="HYP30" s="284"/>
      <c r="HYQ30" s="284"/>
      <c r="HYR30" s="284"/>
      <c r="HYS30" s="284"/>
      <c r="HYT30" s="284"/>
      <c r="HYU30" s="284"/>
      <c r="HYV30" s="284"/>
      <c r="HYW30" s="284"/>
      <c r="HYX30" s="284"/>
      <c r="HYY30" s="284"/>
      <c r="HYZ30" s="284"/>
      <c r="HZA30" s="284"/>
      <c r="HZB30" s="284"/>
      <c r="HZC30" s="284"/>
      <c r="HZD30" s="284"/>
      <c r="HZE30" s="284"/>
      <c r="HZF30" s="284"/>
      <c r="HZG30" s="284"/>
      <c r="HZH30" s="284"/>
      <c r="HZI30" s="284"/>
      <c r="HZJ30" s="284"/>
      <c r="HZK30" s="284"/>
      <c r="HZL30" s="284"/>
      <c r="HZM30" s="284"/>
      <c r="HZN30" s="284"/>
      <c r="HZO30" s="284"/>
      <c r="HZP30" s="284"/>
      <c r="HZQ30" s="284"/>
      <c r="HZR30" s="284"/>
      <c r="HZS30" s="284"/>
      <c r="HZT30" s="284"/>
      <c r="HZU30" s="284"/>
      <c r="HZV30" s="284"/>
      <c r="HZW30" s="284"/>
      <c r="HZX30" s="284"/>
      <c r="HZY30" s="284"/>
      <c r="HZZ30" s="284"/>
      <c r="IAA30" s="284"/>
      <c r="IAB30" s="284"/>
      <c r="IAC30" s="284"/>
      <c r="IAD30" s="284"/>
      <c r="IAE30" s="284"/>
      <c r="IAF30" s="284"/>
      <c r="IAG30" s="284"/>
      <c r="IAH30" s="284"/>
      <c r="IAI30" s="284"/>
      <c r="IAJ30" s="284"/>
      <c r="IAK30" s="284"/>
      <c r="IAL30" s="284"/>
      <c r="IAM30" s="284"/>
      <c r="IAN30" s="284"/>
      <c r="IAO30" s="284"/>
      <c r="IAP30" s="284"/>
      <c r="IAQ30" s="284"/>
      <c r="IAR30" s="284"/>
      <c r="IAS30" s="284"/>
      <c r="IAT30" s="284"/>
      <c r="IAU30" s="284"/>
      <c r="IAV30" s="284"/>
      <c r="IAW30" s="284"/>
      <c r="IAX30" s="284"/>
      <c r="IAY30" s="284"/>
      <c r="IAZ30" s="284"/>
      <c r="IBA30" s="284"/>
      <c r="IBB30" s="284"/>
      <c r="IBC30" s="284"/>
      <c r="IBD30" s="284"/>
      <c r="IBE30" s="284"/>
      <c r="IBF30" s="284"/>
      <c r="IBG30" s="284"/>
      <c r="IBH30" s="284"/>
      <c r="IBI30" s="284"/>
      <c r="IBJ30" s="284"/>
      <c r="IBK30" s="284"/>
      <c r="IBL30" s="284"/>
      <c r="IBM30" s="284"/>
      <c r="IBN30" s="284"/>
      <c r="IBO30" s="284"/>
      <c r="IBP30" s="284"/>
      <c r="IBQ30" s="284"/>
      <c r="IBR30" s="284"/>
      <c r="IBS30" s="284"/>
      <c r="IBT30" s="284"/>
      <c r="IBU30" s="284"/>
      <c r="IBV30" s="284"/>
      <c r="IBW30" s="284"/>
      <c r="IBX30" s="284"/>
      <c r="IBY30" s="284"/>
      <c r="IBZ30" s="284"/>
      <c r="ICA30" s="284"/>
      <c r="ICB30" s="284"/>
      <c r="ICC30" s="284"/>
      <c r="ICD30" s="284"/>
      <c r="ICE30" s="284"/>
      <c r="ICF30" s="284"/>
      <c r="ICG30" s="284"/>
      <c r="ICH30" s="284"/>
      <c r="ICI30" s="284"/>
      <c r="ICJ30" s="284"/>
      <c r="ICK30" s="284"/>
      <c r="ICL30" s="284"/>
      <c r="ICM30" s="284"/>
      <c r="ICN30" s="284"/>
      <c r="ICO30" s="284"/>
      <c r="ICP30" s="284"/>
      <c r="ICQ30" s="284"/>
      <c r="ICR30" s="284"/>
      <c r="ICS30" s="284"/>
      <c r="ICT30" s="284"/>
      <c r="ICU30" s="284"/>
      <c r="ICV30" s="284"/>
      <c r="ICW30" s="284"/>
      <c r="ICX30" s="284"/>
      <c r="ICY30" s="284"/>
      <c r="ICZ30" s="284"/>
      <c r="IDA30" s="284"/>
      <c r="IDB30" s="284"/>
      <c r="IDC30" s="284"/>
      <c r="IDD30" s="284"/>
      <c r="IDE30" s="284"/>
      <c r="IDF30" s="284"/>
      <c r="IDG30" s="284"/>
      <c r="IDH30" s="284"/>
      <c r="IDI30" s="284"/>
      <c r="IDJ30" s="284"/>
      <c r="IDK30" s="284"/>
      <c r="IDL30" s="284"/>
      <c r="IDM30" s="284"/>
      <c r="IDN30" s="284"/>
      <c r="IDO30" s="284"/>
      <c r="IDP30" s="284"/>
      <c r="IDQ30" s="284"/>
      <c r="IDR30" s="284"/>
      <c r="IDS30" s="284"/>
      <c r="IDT30" s="284"/>
      <c r="IDU30" s="284"/>
      <c r="IDV30" s="284"/>
      <c r="IDW30" s="284"/>
      <c r="IDX30" s="284"/>
      <c r="IDY30" s="284"/>
      <c r="IDZ30" s="284"/>
      <c r="IEA30" s="284"/>
      <c r="IEB30" s="284"/>
      <c r="IEC30" s="284"/>
      <c r="IED30" s="284"/>
      <c r="IEE30" s="284"/>
      <c r="IEF30" s="284"/>
      <c r="IEG30" s="284"/>
      <c r="IEH30" s="284"/>
      <c r="IEI30" s="284"/>
      <c r="IEJ30" s="284"/>
      <c r="IEK30" s="284"/>
      <c r="IEL30" s="284"/>
      <c r="IEM30" s="284"/>
      <c r="IEN30" s="284"/>
      <c r="IEO30" s="284"/>
      <c r="IEP30" s="284"/>
      <c r="IEQ30" s="284"/>
      <c r="IER30" s="284"/>
      <c r="IES30" s="284"/>
      <c r="IET30" s="284"/>
      <c r="IEU30" s="284"/>
      <c r="IEV30" s="284"/>
      <c r="IEW30" s="284"/>
      <c r="IEX30" s="284"/>
      <c r="IEY30" s="284"/>
      <c r="IEZ30" s="284"/>
      <c r="IFA30" s="284"/>
      <c r="IFB30" s="284"/>
      <c r="IFC30" s="284"/>
      <c r="IFD30" s="284"/>
      <c r="IFE30" s="284"/>
      <c r="IFF30" s="284"/>
      <c r="IFG30" s="284"/>
      <c r="IFH30" s="284"/>
      <c r="IFI30" s="284"/>
      <c r="IFJ30" s="284"/>
      <c r="IFK30" s="284"/>
      <c r="IFL30" s="284"/>
      <c r="IFM30" s="284"/>
      <c r="IFN30" s="284"/>
      <c r="IFO30" s="284"/>
      <c r="IFP30" s="284"/>
      <c r="IFQ30" s="284"/>
      <c r="IFR30" s="284"/>
      <c r="IFS30" s="284"/>
      <c r="IFT30" s="284"/>
      <c r="IFU30" s="284"/>
      <c r="IFV30" s="284"/>
      <c r="IFW30" s="284"/>
      <c r="IFX30" s="284"/>
      <c r="IFY30" s="284"/>
      <c r="IFZ30" s="284"/>
      <c r="IGA30" s="284"/>
      <c r="IGB30" s="284"/>
      <c r="IGC30" s="284"/>
      <c r="IGD30" s="284"/>
      <c r="IGE30" s="284"/>
      <c r="IGF30" s="284"/>
      <c r="IGG30" s="284"/>
      <c r="IGH30" s="284"/>
      <c r="IGI30" s="284"/>
      <c r="IGJ30" s="284"/>
      <c r="IGK30" s="284"/>
      <c r="IGL30" s="284"/>
      <c r="IGM30" s="284"/>
      <c r="IGN30" s="284"/>
      <c r="IGO30" s="284"/>
      <c r="IGP30" s="284"/>
      <c r="IGQ30" s="284"/>
      <c r="IGR30" s="284"/>
      <c r="IGS30" s="284"/>
      <c r="IGT30" s="284"/>
      <c r="IGU30" s="284"/>
      <c r="IGV30" s="284"/>
      <c r="IGW30" s="284"/>
      <c r="IGX30" s="284"/>
      <c r="IGY30" s="284"/>
      <c r="IGZ30" s="284"/>
      <c r="IHA30" s="284"/>
      <c r="IHB30" s="284"/>
      <c r="IHC30" s="284"/>
      <c r="IHD30" s="284"/>
      <c r="IHE30" s="284"/>
      <c r="IHF30" s="284"/>
      <c r="IHG30" s="284"/>
      <c r="IHH30" s="284"/>
      <c r="IHI30" s="284"/>
      <c r="IHJ30" s="284"/>
      <c r="IHK30" s="284"/>
      <c r="IHL30" s="284"/>
      <c r="IHM30" s="284"/>
      <c r="IHN30" s="284"/>
      <c r="IHO30" s="284"/>
      <c r="IHP30" s="284"/>
      <c r="IHQ30" s="284"/>
      <c r="IHR30" s="284"/>
      <c r="IHS30" s="284"/>
      <c r="IHT30" s="284"/>
      <c r="IHU30" s="284"/>
      <c r="IHV30" s="284"/>
      <c r="IHW30" s="284"/>
      <c r="IHX30" s="284"/>
      <c r="IHY30" s="284"/>
      <c r="IHZ30" s="284"/>
      <c r="IIA30" s="284"/>
      <c r="IIB30" s="284"/>
      <c r="IIC30" s="284"/>
      <c r="IID30" s="284"/>
      <c r="IIE30" s="284"/>
      <c r="IIF30" s="284"/>
      <c r="IIG30" s="284"/>
      <c r="IIH30" s="284"/>
      <c r="III30" s="284"/>
      <c r="IIJ30" s="284"/>
      <c r="IIK30" s="284"/>
      <c r="IIL30" s="284"/>
      <c r="IIM30" s="284"/>
      <c r="IIN30" s="284"/>
      <c r="IIO30" s="284"/>
      <c r="IIP30" s="284"/>
      <c r="IIQ30" s="284"/>
      <c r="IIR30" s="284"/>
      <c r="IIS30" s="284"/>
      <c r="IIT30" s="284"/>
      <c r="IIU30" s="284"/>
      <c r="IIV30" s="284"/>
      <c r="IIW30" s="284"/>
      <c r="IIX30" s="284"/>
      <c r="IIY30" s="284"/>
      <c r="IIZ30" s="284"/>
      <c r="IJA30" s="284"/>
      <c r="IJB30" s="284"/>
      <c r="IJC30" s="284"/>
      <c r="IJD30" s="284"/>
      <c r="IJE30" s="284"/>
      <c r="IJF30" s="284"/>
      <c r="IJG30" s="284"/>
      <c r="IJH30" s="284"/>
      <c r="IJI30" s="284"/>
      <c r="IJJ30" s="284"/>
      <c r="IJK30" s="284"/>
      <c r="IJL30" s="284"/>
      <c r="IJM30" s="284"/>
      <c r="IJN30" s="284"/>
      <c r="IJO30" s="284"/>
      <c r="IJP30" s="284"/>
      <c r="IJQ30" s="284"/>
      <c r="IJR30" s="284"/>
      <c r="IJS30" s="284"/>
      <c r="IJT30" s="284"/>
      <c r="IJU30" s="284"/>
      <c r="IJV30" s="284"/>
      <c r="IJW30" s="284"/>
      <c r="IJX30" s="284"/>
      <c r="IJY30" s="284"/>
      <c r="IJZ30" s="284"/>
      <c r="IKA30" s="284"/>
      <c r="IKB30" s="284"/>
      <c r="IKC30" s="284"/>
      <c r="IKD30" s="284"/>
      <c r="IKE30" s="284"/>
      <c r="IKF30" s="284"/>
      <c r="IKG30" s="284"/>
      <c r="IKH30" s="284"/>
      <c r="IKI30" s="284"/>
      <c r="IKJ30" s="284"/>
      <c r="IKK30" s="284"/>
      <c r="IKL30" s="284"/>
      <c r="IKM30" s="284"/>
      <c r="IKN30" s="284"/>
      <c r="IKO30" s="284"/>
      <c r="IKP30" s="284"/>
      <c r="IKQ30" s="284"/>
      <c r="IKR30" s="284"/>
      <c r="IKS30" s="284"/>
      <c r="IKT30" s="284"/>
      <c r="IKU30" s="284"/>
      <c r="IKV30" s="284"/>
      <c r="IKW30" s="284"/>
      <c r="IKX30" s="284"/>
      <c r="IKY30" s="284"/>
      <c r="IKZ30" s="284"/>
      <c r="ILA30" s="284"/>
      <c r="ILB30" s="284"/>
      <c r="ILC30" s="284"/>
      <c r="ILD30" s="284"/>
      <c r="ILE30" s="284"/>
      <c r="ILF30" s="284"/>
      <c r="ILG30" s="284"/>
      <c r="ILH30" s="284"/>
      <c r="ILI30" s="284"/>
      <c r="ILJ30" s="284"/>
      <c r="ILK30" s="284"/>
      <c r="ILL30" s="284"/>
      <c r="ILM30" s="284"/>
      <c r="ILN30" s="284"/>
      <c r="ILO30" s="284"/>
      <c r="ILP30" s="284"/>
      <c r="ILQ30" s="284"/>
      <c r="ILR30" s="284"/>
      <c r="ILS30" s="284"/>
      <c r="ILT30" s="284"/>
      <c r="ILU30" s="284"/>
      <c r="ILV30" s="284"/>
      <c r="ILW30" s="284"/>
      <c r="ILX30" s="284"/>
      <c r="ILY30" s="284"/>
      <c r="ILZ30" s="284"/>
      <c r="IMA30" s="284"/>
      <c r="IMB30" s="284"/>
      <c r="IMC30" s="284"/>
      <c r="IMD30" s="284"/>
      <c r="IME30" s="284"/>
      <c r="IMF30" s="284"/>
      <c r="IMG30" s="284"/>
      <c r="IMH30" s="284"/>
      <c r="IMI30" s="284"/>
      <c r="IMJ30" s="284"/>
      <c r="IMK30" s="284"/>
      <c r="IML30" s="284"/>
      <c r="IMM30" s="284"/>
      <c r="IMN30" s="284"/>
      <c r="IMO30" s="284"/>
      <c r="IMP30" s="284"/>
      <c r="IMQ30" s="284"/>
      <c r="IMR30" s="284"/>
      <c r="IMS30" s="284"/>
      <c r="IMT30" s="284"/>
      <c r="IMU30" s="284"/>
      <c r="IMV30" s="284"/>
      <c r="IMW30" s="284"/>
      <c r="IMX30" s="284"/>
      <c r="IMY30" s="284"/>
      <c r="IMZ30" s="284"/>
      <c r="INA30" s="284"/>
      <c r="INB30" s="284"/>
      <c r="INC30" s="284"/>
      <c r="IND30" s="284"/>
      <c r="INE30" s="284"/>
      <c r="INF30" s="284"/>
      <c r="ING30" s="284"/>
      <c r="INH30" s="284"/>
      <c r="INI30" s="284"/>
      <c r="INJ30" s="284"/>
      <c r="INK30" s="284"/>
      <c r="INL30" s="284"/>
      <c r="INM30" s="284"/>
      <c r="INN30" s="284"/>
      <c r="INO30" s="284"/>
      <c r="INP30" s="284"/>
      <c r="INQ30" s="284"/>
      <c r="INR30" s="284"/>
      <c r="INS30" s="284"/>
      <c r="INT30" s="284"/>
      <c r="INU30" s="284"/>
      <c r="INV30" s="284"/>
      <c r="INW30" s="284"/>
      <c r="INX30" s="284"/>
      <c r="INY30" s="284"/>
      <c r="INZ30" s="284"/>
      <c r="IOA30" s="284"/>
      <c r="IOB30" s="284"/>
      <c r="IOC30" s="284"/>
      <c r="IOD30" s="284"/>
      <c r="IOE30" s="284"/>
      <c r="IOF30" s="284"/>
      <c r="IOG30" s="284"/>
      <c r="IOH30" s="284"/>
      <c r="IOI30" s="284"/>
      <c r="IOJ30" s="284"/>
      <c r="IOK30" s="284"/>
      <c r="IOL30" s="284"/>
      <c r="IOM30" s="284"/>
      <c r="ION30" s="284"/>
      <c r="IOO30" s="284"/>
      <c r="IOP30" s="284"/>
      <c r="IOQ30" s="284"/>
      <c r="IOR30" s="284"/>
      <c r="IOS30" s="284"/>
      <c r="IOT30" s="284"/>
      <c r="IOU30" s="284"/>
      <c r="IOV30" s="284"/>
      <c r="IOW30" s="284"/>
      <c r="IOX30" s="284"/>
      <c r="IOY30" s="284"/>
      <c r="IOZ30" s="284"/>
      <c r="IPA30" s="284"/>
      <c r="IPB30" s="284"/>
      <c r="IPC30" s="284"/>
      <c r="IPD30" s="284"/>
      <c r="IPE30" s="284"/>
      <c r="IPF30" s="284"/>
      <c r="IPG30" s="284"/>
      <c r="IPH30" s="284"/>
      <c r="IPI30" s="284"/>
      <c r="IPJ30" s="284"/>
      <c r="IPK30" s="284"/>
      <c r="IPL30" s="284"/>
      <c r="IPM30" s="284"/>
      <c r="IPN30" s="284"/>
      <c r="IPO30" s="284"/>
      <c r="IPP30" s="284"/>
      <c r="IPQ30" s="284"/>
      <c r="IPR30" s="284"/>
      <c r="IPS30" s="284"/>
      <c r="IPT30" s="284"/>
      <c r="IPU30" s="284"/>
      <c r="IPV30" s="284"/>
      <c r="IPW30" s="284"/>
      <c r="IPX30" s="284"/>
      <c r="IPY30" s="284"/>
      <c r="IPZ30" s="284"/>
      <c r="IQA30" s="284"/>
      <c r="IQB30" s="284"/>
      <c r="IQC30" s="284"/>
      <c r="IQD30" s="284"/>
      <c r="IQE30" s="284"/>
      <c r="IQF30" s="284"/>
      <c r="IQG30" s="284"/>
      <c r="IQH30" s="284"/>
      <c r="IQI30" s="284"/>
      <c r="IQJ30" s="284"/>
      <c r="IQK30" s="284"/>
      <c r="IQL30" s="284"/>
      <c r="IQM30" s="284"/>
      <c r="IQN30" s="284"/>
      <c r="IQO30" s="284"/>
      <c r="IQP30" s="284"/>
      <c r="IQQ30" s="284"/>
      <c r="IQR30" s="284"/>
      <c r="IQS30" s="284"/>
      <c r="IQT30" s="284"/>
      <c r="IQU30" s="284"/>
      <c r="IQV30" s="284"/>
      <c r="IQW30" s="284"/>
      <c r="IQX30" s="284"/>
      <c r="IQY30" s="284"/>
      <c r="IQZ30" s="284"/>
      <c r="IRA30" s="284"/>
      <c r="IRB30" s="284"/>
      <c r="IRC30" s="284"/>
      <c r="IRD30" s="284"/>
      <c r="IRE30" s="284"/>
      <c r="IRF30" s="284"/>
      <c r="IRG30" s="284"/>
      <c r="IRH30" s="284"/>
      <c r="IRI30" s="284"/>
      <c r="IRJ30" s="284"/>
      <c r="IRK30" s="284"/>
      <c r="IRL30" s="284"/>
      <c r="IRM30" s="284"/>
      <c r="IRN30" s="284"/>
      <c r="IRO30" s="284"/>
      <c r="IRP30" s="284"/>
      <c r="IRQ30" s="284"/>
      <c r="IRR30" s="284"/>
      <c r="IRS30" s="284"/>
      <c r="IRT30" s="284"/>
      <c r="IRU30" s="284"/>
      <c r="IRV30" s="284"/>
      <c r="IRW30" s="284"/>
      <c r="IRX30" s="284"/>
      <c r="IRY30" s="284"/>
      <c r="IRZ30" s="284"/>
      <c r="ISA30" s="284"/>
      <c r="ISB30" s="284"/>
      <c r="ISC30" s="284"/>
      <c r="ISD30" s="284"/>
      <c r="ISE30" s="284"/>
      <c r="ISF30" s="284"/>
      <c r="ISG30" s="284"/>
      <c r="ISH30" s="284"/>
      <c r="ISI30" s="284"/>
      <c r="ISJ30" s="284"/>
      <c r="ISK30" s="284"/>
      <c r="ISL30" s="284"/>
      <c r="ISM30" s="284"/>
      <c r="ISN30" s="284"/>
      <c r="ISO30" s="284"/>
      <c r="ISP30" s="284"/>
      <c r="ISQ30" s="284"/>
      <c r="ISR30" s="284"/>
      <c r="ISS30" s="284"/>
      <c r="IST30" s="284"/>
      <c r="ISU30" s="284"/>
      <c r="ISV30" s="284"/>
      <c r="ISW30" s="284"/>
      <c r="ISX30" s="284"/>
      <c r="ISY30" s="284"/>
      <c r="ISZ30" s="284"/>
      <c r="ITA30" s="284"/>
      <c r="ITB30" s="284"/>
      <c r="ITC30" s="284"/>
      <c r="ITD30" s="284"/>
      <c r="ITE30" s="284"/>
      <c r="ITF30" s="284"/>
      <c r="ITG30" s="284"/>
      <c r="ITH30" s="284"/>
      <c r="ITI30" s="284"/>
      <c r="ITJ30" s="284"/>
      <c r="ITK30" s="284"/>
      <c r="ITL30" s="284"/>
      <c r="ITM30" s="284"/>
      <c r="ITN30" s="284"/>
      <c r="ITO30" s="284"/>
      <c r="ITP30" s="284"/>
      <c r="ITQ30" s="284"/>
      <c r="ITR30" s="284"/>
      <c r="ITS30" s="284"/>
      <c r="ITT30" s="284"/>
      <c r="ITU30" s="284"/>
      <c r="ITV30" s="284"/>
      <c r="ITW30" s="284"/>
      <c r="ITX30" s="284"/>
      <c r="ITY30" s="284"/>
      <c r="ITZ30" s="284"/>
      <c r="IUA30" s="284"/>
      <c r="IUB30" s="284"/>
      <c r="IUC30" s="284"/>
      <c r="IUD30" s="284"/>
      <c r="IUE30" s="284"/>
      <c r="IUF30" s="284"/>
      <c r="IUG30" s="284"/>
      <c r="IUH30" s="284"/>
      <c r="IUI30" s="284"/>
      <c r="IUJ30" s="284"/>
      <c r="IUK30" s="284"/>
      <c r="IUL30" s="284"/>
      <c r="IUM30" s="284"/>
      <c r="IUN30" s="284"/>
      <c r="IUO30" s="284"/>
      <c r="IUP30" s="284"/>
      <c r="IUQ30" s="284"/>
      <c r="IUR30" s="284"/>
      <c r="IUS30" s="284"/>
      <c r="IUT30" s="284"/>
      <c r="IUU30" s="284"/>
      <c r="IUV30" s="284"/>
      <c r="IUW30" s="284"/>
      <c r="IUX30" s="284"/>
      <c r="IUY30" s="284"/>
      <c r="IUZ30" s="284"/>
      <c r="IVA30" s="284"/>
      <c r="IVB30" s="284"/>
      <c r="IVC30" s="284"/>
      <c r="IVD30" s="284"/>
      <c r="IVE30" s="284"/>
      <c r="IVF30" s="284"/>
      <c r="IVG30" s="284"/>
      <c r="IVH30" s="284"/>
      <c r="IVI30" s="284"/>
      <c r="IVJ30" s="284"/>
      <c r="IVK30" s="284"/>
      <c r="IVL30" s="284"/>
      <c r="IVM30" s="284"/>
      <c r="IVN30" s="284"/>
      <c r="IVO30" s="284"/>
      <c r="IVP30" s="284"/>
      <c r="IVQ30" s="284"/>
      <c r="IVR30" s="284"/>
      <c r="IVS30" s="284"/>
      <c r="IVT30" s="284"/>
      <c r="IVU30" s="284"/>
      <c r="IVV30" s="284"/>
      <c r="IVW30" s="284"/>
      <c r="IVX30" s="284"/>
      <c r="IVY30" s="284"/>
      <c r="IVZ30" s="284"/>
      <c r="IWA30" s="284"/>
      <c r="IWB30" s="284"/>
      <c r="IWC30" s="284"/>
      <c r="IWD30" s="284"/>
      <c r="IWE30" s="284"/>
      <c r="IWF30" s="284"/>
      <c r="IWG30" s="284"/>
      <c r="IWH30" s="284"/>
      <c r="IWI30" s="284"/>
      <c r="IWJ30" s="284"/>
      <c r="IWK30" s="284"/>
      <c r="IWL30" s="284"/>
      <c r="IWM30" s="284"/>
      <c r="IWN30" s="284"/>
      <c r="IWO30" s="284"/>
      <c r="IWP30" s="284"/>
      <c r="IWQ30" s="284"/>
      <c r="IWR30" s="284"/>
      <c r="IWS30" s="284"/>
      <c r="IWT30" s="284"/>
      <c r="IWU30" s="284"/>
      <c r="IWV30" s="284"/>
      <c r="IWW30" s="284"/>
      <c r="IWX30" s="284"/>
      <c r="IWY30" s="284"/>
      <c r="IWZ30" s="284"/>
      <c r="IXA30" s="284"/>
      <c r="IXB30" s="284"/>
      <c r="IXC30" s="284"/>
      <c r="IXD30" s="284"/>
      <c r="IXE30" s="284"/>
      <c r="IXF30" s="284"/>
      <c r="IXG30" s="284"/>
      <c r="IXH30" s="284"/>
      <c r="IXI30" s="284"/>
      <c r="IXJ30" s="284"/>
      <c r="IXK30" s="284"/>
      <c r="IXL30" s="284"/>
      <c r="IXM30" s="284"/>
      <c r="IXN30" s="284"/>
      <c r="IXO30" s="284"/>
      <c r="IXP30" s="284"/>
      <c r="IXQ30" s="284"/>
      <c r="IXR30" s="284"/>
      <c r="IXS30" s="284"/>
      <c r="IXT30" s="284"/>
      <c r="IXU30" s="284"/>
      <c r="IXV30" s="284"/>
      <c r="IXW30" s="284"/>
      <c r="IXX30" s="284"/>
      <c r="IXY30" s="284"/>
      <c r="IXZ30" s="284"/>
      <c r="IYA30" s="284"/>
      <c r="IYB30" s="284"/>
      <c r="IYC30" s="284"/>
      <c r="IYD30" s="284"/>
      <c r="IYE30" s="284"/>
      <c r="IYF30" s="284"/>
      <c r="IYG30" s="284"/>
      <c r="IYH30" s="284"/>
      <c r="IYI30" s="284"/>
      <c r="IYJ30" s="284"/>
      <c r="IYK30" s="284"/>
      <c r="IYL30" s="284"/>
      <c r="IYM30" s="284"/>
      <c r="IYN30" s="284"/>
      <c r="IYO30" s="284"/>
      <c r="IYP30" s="284"/>
      <c r="IYQ30" s="284"/>
      <c r="IYR30" s="284"/>
      <c r="IYS30" s="284"/>
      <c r="IYT30" s="284"/>
      <c r="IYU30" s="284"/>
      <c r="IYV30" s="284"/>
      <c r="IYW30" s="284"/>
      <c r="IYX30" s="284"/>
      <c r="IYY30" s="284"/>
      <c r="IYZ30" s="284"/>
      <c r="IZA30" s="284"/>
      <c r="IZB30" s="284"/>
      <c r="IZC30" s="284"/>
      <c r="IZD30" s="284"/>
      <c r="IZE30" s="284"/>
      <c r="IZF30" s="284"/>
      <c r="IZG30" s="284"/>
      <c r="IZH30" s="284"/>
      <c r="IZI30" s="284"/>
      <c r="IZJ30" s="284"/>
      <c r="IZK30" s="284"/>
      <c r="IZL30" s="284"/>
      <c r="IZM30" s="284"/>
      <c r="IZN30" s="284"/>
      <c r="IZO30" s="284"/>
      <c r="IZP30" s="284"/>
      <c r="IZQ30" s="284"/>
      <c r="IZR30" s="284"/>
      <c r="IZS30" s="284"/>
      <c r="IZT30" s="284"/>
      <c r="IZU30" s="284"/>
      <c r="IZV30" s="284"/>
      <c r="IZW30" s="284"/>
      <c r="IZX30" s="284"/>
      <c r="IZY30" s="284"/>
      <c r="IZZ30" s="284"/>
      <c r="JAA30" s="284"/>
      <c r="JAB30" s="284"/>
      <c r="JAC30" s="284"/>
      <c r="JAD30" s="284"/>
      <c r="JAE30" s="284"/>
      <c r="JAF30" s="284"/>
      <c r="JAG30" s="284"/>
      <c r="JAH30" s="284"/>
      <c r="JAI30" s="284"/>
      <c r="JAJ30" s="284"/>
      <c r="JAK30" s="284"/>
      <c r="JAL30" s="284"/>
      <c r="JAM30" s="284"/>
      <c r="JAN30" s="284"/>
      <c r="JAO30" s="284"/>
      <c r="JAP30" s="284"/>
      <c r="JAQ30" s="284"/>
      <c r="JAR30" s="284"/>
      <c r="JAS30" s="284"/>
      <c r="JAT30" s="284"/>
      <c r="JAU30" s="284"/>
      <c r="JAV30" s="284"/>
      <c r="JAW30" s="284"/>
      <c r="JAX30" s="284"/>
      <c r="JAY30" s="284"/>
      <c r="JAZ30" s="284"/>
      <c r="JBA30" s="284"/>
      <c r="JBB30" s="284"/>
      <c r="JBC30" s="284"/>
      <c r="JBD30" s="284"/>
      <c r="JBE30" s="284"/>
      <c r="JBF30" s="284"/>
      <c r="JBG30" s="284"/>
      <c r="JBH30" s="284"/>
      <c r="JBI30" s="284"/>
      <c r="JBJ30" s="284"/>
      <c r="JBK30" s="284"/>
      <c r="JBL30" s="284"/>
      <c r="JBM30" s="284"/>
      <c r="JBN30" s="284"/>
      <c r="JBO30" s="284"/>
      <c r="JBP30" s="284"/>
      <c r="JBQ30" s="284"/>
      <c r="JBR30" s="284"/>
      <c r="JBS30" s="284"/>
      <c r="JBT30" s="284"/>
      <c r="JBU30" s="284"/>
      <c r="JBV30" s="284"/>
      <c r="JBW30" s="284"/>
      <c r="JBX30" s="284"/>
      <c r="JBY30" s="284"/>
      <c r="JBZ30" s="284"/>
      <c r="JCA30" s="284"/>
      <c r="JCB30" s="284"/>
      <c r="JCC30" s="284"/>
      <c r="JCD30" s="284"/>
      <c r="JCE30" s="284"/>
      <c r="JCF30" s="284"/>
      <c r="JCG30" s="284"/>
      <c r="JCH30" s="284"/>
      <c r="JCI30" s="284"/>
      <c r="JCJ30" s="284"/>
      <c r="JCK30" s="284"/>
      <c r="JCL30" s="284"/>
      <c r="JCM30" s="284"/>
      <c r="JCN30" s="284"/>
      <c r="JCO30" s="284"/>
      <c r="JCP30" s="284"/>
      <c r="JCQ30" s="284"/>
      <c r="JCR30" s="284"/>
      <c r="JCS30" s="284"/>
      <c r="JCT30" s="284"/>
      <c r="JCU30" s="284"/>
      <c r="JCV30" s="284"/>
      <c r="JCW30" s="284"/>
      <c r="JCX30" s="284"/>
      <c r="JCY30" s="284"/>
      <c r="JCZ30" s="284"/>
      <c r="JDA30" s="284"/>
      <c r="JDB30" s="284"/>
      <c r="JDC30" s="284"/>
      <c r="JDD30" s="284"/>
      <c r="JDE30" s="284"/>
      <c r="JDF30" s="284"/>
      <c r="JDG30" s="284"/>
      <c r="JDH30" s="284"/>
      <c r="JDI30" s="284"/>
      <c r="JDJ30" s="284"/>
      <c r="JDK30" s="284"/>
      <c r="JDL30" s="284"/>
      <c r="JDM30" s="284"/>
      <c r="JDN30" s="284"/>
      <c r="JDO30" s="284"/>
      <c r="JDP30" s="284"/>
      <c r="JDQ30" s="284"/>
      <c r="JDR30" s="284"/>
      <c r="JDS30" s="284"/>
      <c r="JDT30" s="284"/>
      <c r="JDU30" s="284"/>
      <c r="JDV30" s="284"/>
      <c r="JDW30" s="284"/>
      <c r="JDX30" s="284"/>
      <c r="JDY30" s="284"/>
      <c r="JDZ30" s="284"/>
      <c r="JEA30" s="284"/>
      <c r="JEB30" s="284"/>
      <c r="JEC30" s="284"/>
      <c r="JED30" s="284"/>
      <c r="JEE30" s="284"/>
      <c r="JEF30" s="284"/>
      <c r="JEG30" s="284"/>
      <c r="JEH30" s="284"/>
      <c r="JEI30" s="284"/>
      <c r="JEJ30" s="284"/>
      <c r="JEK30" s="284"/>
      <c r="JEL30" s="284"/>
      <c r="JEM30" s="284"/>
      <c r="JEN30" s="284"/>
      <c r="JEO30" s="284"/>
      <c r="JEP30" s="284"/>
      <c r="JEQ30" s="284"/>
      <c r="JER30" s="284"/>
      <c r="JES30" s="284"/>
      <c r="JET30" s="284"/>
      <c r="JEU30" s="284"/>
      <c r="JEV30" s="284"/>
      <c r="JEW30" s="284"/>
      <c r="JEX30" s="284"/>
      <c r="JEY30" s="284"/>
      <c r="JEZ30" s="284"/>
      <c r="JFA30" s="284"/>
      <c r="JFB30" s="284"/>
      <c r="JFC30" s="284"/>
      <c r="JFD30" s="284"/>
      <c r="JFE30" s="284"/>
      <c r="JFF30" s="284"/>
      <c r="JFG30" s="284"/>
      <c r="JFH30" s="284"/>
      <c r="JFI30" s="284"/>
      <c r="JFJ30" s="284"/>
      <c r="JFK30" s="284"/>
      <c r="JFL30" s="284"/>
      <c r="JFM30" s="284"/>
      <c r="JFN30" s="284"/>
      <c r="JFO30" s="284"/>
      <c r="JFP30" s="284"/>
      <c r="JFQ30" s="284"/>
      <c r="JFR30" s="284"/>
      <c r="JFS30" s="284"/>
      <c r="JFT30" s="284"/>
      <c r="JFU30" s="284"/>
      <c r="JFV30" s="284"/>
      <c r="JFW30" s="284"/>
      <c r="JFX30" s="284"/>
      <c r="JFY30" s="284"/>
      <c r="JFZ30" s="284"/>
      <c r="JGA30" s="284"/>
      <c r="JGB30" s="284"/>
      <c r="JGC30" s="284"/>
      <c r="JGD30" s="284"/>
      <c r="JGE30" s="284"/>
      <c r="JGF30" s="284"/>
      <c r="JGG30" s="284"/>
      <c r="JGH30" s="284"/>
      <c r="JGI30" s="284"/>
      <c r="JGJ30" s="284"/>
      <c r="JGK30" s="284"/>
      <c r="JGL30" s="284"/>
      <c r="JGM30" s="284"/>
      <c r="JGN30" s="284"/>
      <c r="JGO30" s="284"/>
      <c r="JGP30" s="284"/>
      <c r="JGQ30" s="284"/>
      <c r="JGR30" s="284"/>
      <c r="JGS30" s="284"/>
      <c r="JGT30" s="284"/>
      <c r="JGU30" s="284"/>
      <c r="JGV30" s="284"/>
      <c r="JGW30" s="284"/>
      <c r="JGX30" s="284"/>
      <c r="JGY30" s="284"/>
      <c r="JGZ30" s="284"/>
      <c r="JHA30" s="284"/>
      <c r="JHB30" s="284"/>
      <c r="JHC30" s="284"/>
      <c r="JHD30" s="284"/>
      <c r="JHE30" s="284"/>
      <c r="JHF30" s="284"/>
      <c r="JHG30" s="284"/>
      <c r="JHH30" s="284"/>
      <c r="JHI30" s="284"/>
      <c r="JHJ30" s="284"/>
      <c r="JHK30" s="284"/>
      <c r="JHL30" s="284"/>
      <c r="JHM30" s="284"/>
      <c r="JHN30" s="284"/>
      <c r="JHO30" s="284"/>
      <c r="JHP30" s="284"/>
      <c r="JHQ30" s="284"/>
      <c r="JHR30" s="284"/>
      <c r="JHS30" s="284"/>
      <c r="JHT30" s="284"/>
      <c r="JHU30" s="284"/>
      <c r="JHV30" s="284"/>
      <c r="JHW30" s="284"/>
      <c r="JHX30" s="284"/>
      <c r="JHY30" s="284"/>
      <c r="JHZ30" s="284"/>
      <c r="JIA30" s="284"/>
      <c r="JIB30" s="284"/>
      <c r="JIC30" s="284"/>
      <c r="JID30" s="284"/>
      <c r="JIE30" s="284"/>
      <c r="JIF30" s="284"/>
      <c r="JIG30" s="284"/>
      <c r="JIH30" s="284"/>
      <c r="JII30" s="284"/>
      <c r="JIJ30" s="284"/>
      <c r="JIK30" s="284"/>
      <c r="JIL30" s="284"/>
      <c r="JIM30" s="284"/>
      <c r="JIN30" s="284"/>
      <c r="JIO30" s="284"/>
      <c r="JIP30" s="284"/>
      <c r="JIQ30" s="284"/>
      <c r="JIR30" s="284"/>
      <c r="JIS30" s="284"/>
      <c r="JIT30" s="284"/>
      <c r="JIU30" s="284"/>
      <c r="JIV30" s="284"/>
      <c r="JIW30" s="284"/>
      <c r="JIX30" s="284"/>
      <c r="JIY30" s="284"/>
      <c r="JIZ30" s="284"/>
      <c r="JJA30" s="284"/>
      <c r="JJB30" s="284"/>
      <c r="JJC30" s="284"/>
      <c r="JJD30" s="284"/>
      <c r="JJE30" s="284"/>
      <c r="JJF30" s="284"/>
      <c r="JJG30" s="284"/>
      <c r="JJH30" s="284"/>
      <c r="JJI30" s="284"/>
      <c r="JJJ30" s="284"/>
      <c r="JJK30" s="284"/>
      <c r="JJL30" s="284"/>
      <c r="JJM30" s="284"/>
      <c r="JJN30" s="284"/>
      <c r="JJO30" s="284"/>
      <c r="JJP30" s="284"/>
      <c r="JJQ30" s="284"/>
      <c r="JJR30" s="284"/>
      <c r="JJS30" s="284"/>
      <c r="JJT30" s="284"/>
      <c r="JJU30" s="284"/>
      <c r="JJV30" s="284"/>
      <c r="JJW30" s="284"/>
      <c r="JJX30" s="284"/>
      <c r="JJY30" s="284"/>
      <c r="JJZ30" s="284"/>
      <c r="JKA30" s="284"/>
      <c r="JKB30" s="284"/>
      <c r="JKC30" s="284"/>
      <c r="JKD30" s="284"/>
      <c r="JKE30" s="284"/>
      <c r="JKF30" s="284"/>
      <c r="JKG30" s="284"/>
      <c r="JKH30" s="284"/>
      <c r="JKI30" s="284"/>
      <c r="JKJ30" s="284"/>
      <c r="JKK30" s="284"/>
      <c r="JKL30" s="284"/>
      <c r="JKM30" s="284"/>
      <c r="JKN30" s="284"/>
      <c r="JKO30" s="284"/>
      <c r="JKP30" s="284"/>
      <c r="JKQ30" s="284"/>
      <c r="JKR30" s="284"/>
      <c r="JKS30" s="284"/>
      <c r="JKT30" s="284"/>
      <c r="JKU30" s="284"/>
      <c r="JKV30" s="284"/>
      <c r="JKW30" s="284"/>
      <c r="JKX30" s="284"/>
      <c r="JKY30" s="284"/>
      <c r="JKZ30" s="284"/>
      <c r="JLA30" s="284"/>
      <c r="JLB30" s="284"/>
      <c r="JLC30" s="284"/>
      <c r="JLD30" s="284"/>
      <c r="JLE30" s="284"/>
      <c r="JLF30" s="284"/>
      <c r="JLG30" s="284"/>
      <c r="JLH30" s="284"/>
      <c r="JLI30" s="284"/>
      <c r="JLJ30" s="284"/>
      <c r="JLK30" s="284"/>
      <c r="JLL30" s="284"/>
      <c r="JLM30" s="284"/>
      <c r="JLN30" s="284"/>
      <c r="JLO30" s="284"/>
      <c r="JLP30" s="284"/>
      <c r="JLQ30" s="284"/>
      <c r="JLR30" s="284"/>
      <c r="JLS30" s="284"/>
      <c r="JLT30" s="284"/>
      <c r="JLU30" s="284"/>
      <c r="JLV30" s="284"/>
      <c r="JLW30" s="284"/>
      <c r="JLX30" s="284"/>
      <c r="JLY30" s="284"/>
      <c r="JLZ30" s="284"/>
      <c r="JMA30" s="284"/>
      <c r="JMB30" s="284"/>
      <c r="JMC30" s="284"/>
      <c r="JMD30" s="284"/>
      <c r="JME30" s="284"/>
      <c r="JMF30" s="284"/>
      <c r="JMG30" s="284"/>
      <c r="JMH30" s="284"/>
      <c r="JMI30" s="284"/>
      <c r="JMJ30" s="284"/>
      <c r="JMK30" s="284"/>
      <c r="JML30" s="284"/>
      <c r="JMM30" s="284"/>
      <c r="JMN30" s="284"/>
      <c r="JMO30" s="284"/>
      <c r="JMP30" s="284"/>
      <c r="JMQ30" s="284"/>
      <c r="JMR30" s="284"/>
      <c r="JMS30" s="284"/>
      <c r="JMT30" s="284"/>
      <c r="JMU30" s="284"/>
      <c r="JMV30" s="284"/>
      <c r="JMW30" s="284"/>
      <c r="JMX30" s="284"/>
      <c r="JMY30" s="284"/>
      <c r="JMZ30" s="284"/>
      <c r="JNA30" s="284"/>
      <c r="JNB30" s="284"/>
      <c r="JNC30" s="284"/>
      <c r="JND30" s="284"/>
      <c r="JNE30" s="284"/>
      <c r="JNF30" s="284"/>
      <c r="JNG30" s="284"/>
      <c r="JNH30" s="284"/>
      <c r="JNI30" s="284"/>
      <c r="JNJ30" s="284"/>
      <c r="JNK30" s="284"/>
      <c r="JNL30" s="284"/>
      <c r="JNM30" s="284"/>
      <c r="JNN30" s="284"/>
      <c r="JNO30" s="284"/>
      <c r="JNP30" s="284"/>
      <c r="JNQ30" s="284"/>
      <c r="JNR30" s="284"/>
      <c r="JNS30" s="284"/>
      <c r="JNT30" s="284"/>
      <c r="JNU30" s="284"/>
      <c r="JNV30" s="284"/>
      <c r="JNW30" s="284"/>
      <c r="JNX30" s="284"/>
      <c r="JNY30" s="284"/>
      <c r="JNZ30" s="284"/>
      <c r="JOA30" s="284"/>
      <c r="JOB30" s="284"/>
      <c r="JOC30" s="284"/>
      <c r="JOD30" s="284"/>
      <c r="JOE30" s="284"/>
      <c r="JOF30" s="284"/>
      <c r="JOG30" s="284"/>
      <c r="JOH30" s="284"/>
      <c r="JOI30" s="284"/>
      <c r="JOJ30" s="284"/>
      <c r="JOK30" s="284"/>
      <c r="JOL30" s="284"/>
      <c r="JOM30" s="284"/>
      <c r="JON30" s="284"/>
      <c r="JOO30" s="284"/>
      <c r="JOP30" s="284"/>
      <c r="JOQ30" s="284"/>
      <c r="JOR30" s="284"/>
      <c r="JOS30" s="284"/>
      <c r="JOT30" s="284"/>
      <c r="JOU30" s="284"/>
      <c r="JOV30" s="284"/>
      <c r="JOW30" s="284"/>
      <c r="JOX30" s="284"/>
      <c r="JOY30" s="284"/>
      <c r="JOZ30" s="284"/>
      <c r="JPA30" s="284"/>
      <c r="JPB30" s="284"/>
      <c r="JPC30" s="284"/>
      <c r="JPD30" s="284"/>
      <c r="JPE30" s="284"/>
      <c r="JPF30" s="284"/>
      <c r="JPG30" s="284"/>
      <c r="JPH30" s="284"/>
      <c r="JPI30" s="284"/>
      <c r="JPJ30" s="284"/>
      <c r="JPK30" s="284"/>
      <c r="JPL30" s="284"/>
      <c r="JPM30" s="284"/>
      <c r="JPN30" s="284"/>
      <c r="JPO30" s="284"/>
      <c r="JPP30" s="284"/>
      <c r="JPQ30" s="284"/>
      <c r="JPR30" s="284"/>
      <c r="JPS30" s="284"/>
      <c r="JPT30" s="284"/>
      <c r="JPU30" s="284"/>
      <c r="JPV30" s="284"/>
      <c r="JPW30" s="284"/>
      <c r="JPX30" s="284"/>
      <c r="JPY30" s="284"/>
      <c r="JPZ30" s="284"/>
      <c r="JQA30" s="284"/>
      <c r="JQB30" s="284"/>
      <c r="JQC30" s="284"/>
      <c r="JQD30" s="284"/>
      <c r="JQE30" s="284"/>
      <c r="JQF30" s="284"/>
      <c r="JQG30" s="284"/>
      <c r="JQH30" s="284"/>
      <c r="JQI30" s="284"/>
      <c r="JQJ30" s="284"/>
      <c r="JQK30" s="284"/>
      <c r="JQL30" s="284"/>
      <c r="JQM30" s="284"/>
      <c r="JQN30" s="284"/>
      <c r="JQO30" s="284"/>
      <c r="JQP30" s="284"/>
      <c r="JQQ30" s="284"/>
      <c r="JQR30" s="284"/>
      <c r="JQS30" s="284"/>
      <c r="JQT30" s="284"/>
      <c r="JQU30" s="284"/>
      <c r="JQV30" s="284"/>
      <c r="JQW30" s="284"/>
      <c r="JQX30" s="284"/>
      <c r="JQY30" s="284"/>
      <c r="JQZ30" s="284"/>
      <c r="JRA30" s="284"/>
      <c r="JRB30" s="284"/>
      <c r="JRC30" s="284"/>
      <c r="JRD30" s="284"/>
      <c r="JRE30" s="284"/>
      <c r="JRF30" s="284"/>
      <c r="JRG30" s="284"/>
      <c r="JRH30" s="284"/>
      <c r="JRI30" s="284"/>
      <c r="JRJ30" s="284"/>
      <c r="JRK30" s="284"/>
      <c r="JRL30" s="284"/>
      <c r="JRM30" s="284"/>
      <c r="JRN30" s="284"/>
      <c r="JRO30" s="284"/>
      <c r="JRP30" s="284"/>
      <c r="JRQ30" s="284"/>
      <c r="JRR30" s="284"/>
      <c r="JRS30" s="284"/>
      <c r="JRT30" s="284"/>
      <c r="JRU30" s="284"/>
      <c r="JRV30" s="284"/>
      <c r="JRW30" s="284"/>
      <c r="JRX30" s="284"/>
      <c r="JRY30" s="284"/>
      <c r="JRZ30" s="284"/>
      <c r="JSA30" s="284"/>
      <c r="JSB30" s="284"/>
      <c r="JSC30" s="284"/>
      <c r="JSD30" s="284"/>
      <c r="JSE30" s="284"/>
      <c r="JSF30" s="284"/>
      <c r="JSG30" s="284"/>
      <c r="JSH30" s="284"/>
      <c r="JSI30" s="284"/>
      <c r="JSJ30" s="284"/>
      <c r="JSK30" s="284"/>
      <c r="JSL30" s="284"/>
      <c r="JSM30" s="284"/>
      <c r="JSN30" s="284"/>
      <c r="JSO30" s="284"/>
      <c r="JSP30" s="284"/>
      <c r="JSQ30" s="284"/>
      <c r="JSR30" s="284"/>
      <c r="JSS30" s="284"/>
      <c r="JST30" s="284"/>
      <c r="JSU30" s="284"/>
      <c r="JSV30" s="284"/>
      <c r="JSW30" s="284"/>
      <c r="JSX30" s="284"/>
      <c r="JSY30" s="284"/>
      <c r="JSZ30" s="284"/>
      <c r="JTA30" s="284"/>
      <c r="JTB30" s="284"/>
      <c r="JTC30" s="284"/>
      <c r="JTD30" s="284"/>
      <c r="JTE30" s="284"/>
      <c r="JTF30" s="284"/>
      <c r="JTG30" s="284"/>
      <c r="JTH30" s="284"/>
      <c r="JTI30" s="284"/>
      <c r="JTJ30" s="284"/>
      <c r="JTK30" s="284"/>
      <c r="JTL30" s="284"/>
      <c r="JTM30" s="284"/>
      <c r="JTN30" s="284"/>
      <c r="JTO30" s="284"/>
      <c r="JTP30" s="284"/>
      <c r="JTQ30" s="284"/>
      <c r="JTR30" s="284"/>
      <c r="JTS30" s="284"/>
      <c r="JTT30" s="284"/>
      <c r="JTU30" s="284"/>
      <c r="JTV30" s="284"/>
      <c r="JTW30" s="284"/>
      <c r="JTX30" s="284"/>
      <c r="JTY30" s="284"/>
      <c r="JTZ30" s="284"/>
      <c r="JUA30" s="284"/>
      <c r="JUB30" s="284"/>
      <c r="JUC30" s="284"/>
      <c r="JUD30" s="284"/>
      <c r="JUE30" s="284"/>
      <c r="JUF30" s="284"/>
      <c r="JUG30" s="284"/>
      <c r="JUH30" s="284"/>
      <c r="JUI30" s="284"/>
      <c r="JUJ30" s="284"/>
      <c r="JUK30" s="284"/>
      <c r="JUL30" s="284"/>
      <c r="JUM30" s="284"/>
      <c r="JUN30" s="284"/>
      <c r="JUO30" s="284"/>
      <c r="JUP30" s="284"/>
      <c r="JUQ30" s="284"/>
      <c r="JUR30" s="284"/>
      <c r="JUS30" s="284"/>
      <c r="JUT30" s="284"/>
      <c r="JUU30" s="284"/>
      <c r="JUV30" s="284"/>
      <c r="JUW30" s="284"/>
      <c r="JUX30" s="284"/>
      <c r="JUY30" s="284"/>
      <c r="JUZ30" s="284"/>
      <c r="JVA30" s="284"/>
      <c r="JVB30" s="284"/>
      <c r="JVC30" s="284"/>
      <c r="JVD30" s="284"/>
      <c r="JVE30" s="284"/>
      <c r="JVF30" s="284"/>
      <c r="JVG30" s="284"/>
      <c r="JVH30" s="284"/>
      <c r="JVI30" s="284"/>
      <c r="JVJ30" s="284"/>
      <c r="JVK30" s="284"/>
      <c r="JVL30" s="284"/>
      <c r="JVM30" s="284"/>
      <c r="JVN30" s="284"/>
      <c r="JVO30" s="284"/>
      <c r="JVP30" s="284"/>
      <c r="JVQ30" s="284"/>
      <c r="JVR30" s="284"/>
      <c r="JVS30" s="284"/>
      <c r="JVT30" s="284"/>
      <c r="JVU30" s="284"/>
      <c r="JVV30" s="284"/>
      <c r="JVW30" s="284"/>
      <c r="JVX30" s="284"/>
      <c r="JVY30" s="284"/>
      <c r="JVZ30" s="284"/>
      <c r="JWA30" s="284"/>
      <c r="JWB30" s="284"/>
      <c r="JWC30" s="284"/>
      <c r="JWD30" s="284"/>
      <c r="JWE30" s="284"/>
      <c r="JWF30" s="284"/>
      <c r="JWG30" s="284"/>
      <c r="JWH30" s="284"/>
      <c r="JWI30" s="284"/>
      <c r="JWJ30" s="284"/>
      <c r="JWK30" s="284"/>
      <c r="JWL30" s="284"/>
      <c r="JWM30" s="284"/>
      <c r="JWN30" s="284"/>
      <c r="JWO30" s="284"/>
      <c r="JWP30" s="284"/>
      <c r="JWQ30" s="284"/>
      <c r="JWR30" s="284"/>
      <c r="JWS30" s="284"/>
      <c r="JWT30" s="284"/>
      <c r="JWU30" s="284"/>
      <c r="JWV30" s="284"/>
      <c r="JWW30" s="284"/>
      <c r="JWX30" s="284"/>
      <c r="JWY30" s="284"/>
      <c r="JWZ30" s="284"/>
      <c r="JXA30" s="284"/>
      <c r="JXB30" s="284"/>
      <c r="JXC30" s="284"/>
      <c r="JXD30" s="284"/>
      <c r="JXE30" s="284"/>
      <c r="JXF30" s="284"/>
      <c r="JXG30" s="284"/>
      <c r="JXH30" s="284"/>
      <c r="JXI30" s="284"/>
      <c r="JXJ30" s="284"/>
      <c r="JXK30" s="284"/>
      <c r="JXL30" s="284"/>
      <c r="JXM30" s="284"/>
      <c r="JXN30" s="284"/>
      <c r="JXO30" s="284"/>
      <c r="JXP30" s="284"/>
      <c r="JXQ30" s="284"/>
      <c r="JXR30" s="284"/>
      <c r="JXS30" s="284"/>
      <c r="JXT30" s="284"/>
      <c r="JXU30" s="284"/>
      <c r="JXV30" s="284"/>
      <c r="JXW30" s="284"/>
      <c r="JXX30" s="284"/>
      <c r="JXY30" s="284"/>
      <c r="JXZ30" s="284"/>
      <c r="JYA30" s="284"/>
      <c r="JYB30" s="284"/>
      <c r="JYC30" s="284"/>
      <c r="JYD30" s="284"/>
      <c r="JYE30" s="284"/>
      <c r="JYF30" s="284"/>
      <c r="JYG30" s="284"/>
      <c r="JYH30" s="284"/>
      <c r="JYI30" s="284"/>
      <c r="JYJ30" s="284"/>
      <c r="JYK30" s="284"/>
      <c r="JYL30" s="284"/>
      <c r="JYM30" s="284"/>
      <c r="JYN30" s="284"/>
      <c r="JYO30" s="284"/>
      <c r="JYP30" s="284"/>
      <c r="JYQ30" s="284"/>
      <c r="JYR30" s="284"/>
      <c r="JYS30" s="284"/>
      <c r="JYT30" s="284"/>
      <c r="JYU30" s="284"/>
      <c r="JYV30" s="284"/>
      <c r="JYW30" s="284"/>
      <c r="JYX30" s="284"/>
      <c r="JYY30" s="284"/>
      <c r="JYZ30" s="284"/>
      <c r="JZA30" s="284"/>
      <c r="JZB30" s="284"/>
      <c r="JZC30" s="284"/>
      <c r="JZD30" s="284"/>
      <c r="JZE30" s="284"/>
      <c r="JZF30" s="284"/>
      <c r="JZG30" s="284"/>
      <c r="JZH30" s="284"/>
      <c r="JZI30" s="284"/>
      <c r="JZJ30" s="284"/>
      <c r="JZK30" s="284"/>
      <c r="JZL30" s="284"/>
      <c r="JZM30" s="284"/>
      <c r="JZN30" s="284"/>
      <c r="JZO30" s="284"/>
      <c r="JZP30" s="284"/>
      <c r="JZQ30" s="284"/>
      <c r="JZR30" s="284"/>
      <c r="JZS30" s="284"/>
      <c r="JZT30" s="284"/>
      <c r="JZU30" s="284"/>
      <c r="JZV30" s="284"/>
      <c r="JZW30" s="284"/>
      <c r="JZX30" s="284"/>
      <c r="JZY30" s="284"/>
      <c r="JZZ30" s="284"/>
      <c r="KAA30" s="284"/>
      <c r="KAB30" s="284"/>
      <c r="KAC30" s="284"/>
      <c r="KAD30" s="284"/>
      <c r="KAE30" s="284"/>
      <c r="KAF30" s="284"/>
      <c r="KAG30" s="284"/>
      <c r="KAH30" s="284"/>
      <c r="KAI30" s="284"/>
      <c r="KAJ30" s="284"/>
      <c r="KAK30" s="284"/>
      <c r="KAL30" s="284"/>
      <c r="KAM30" s="284"/>
      <c r="KAN30" s="284"/>
      <c r="KAO30" s="284"/>
      <c r="KAP30" s="284"/>
      <c r="KAQ30" s="284"/>
      <c r="KAR30" s="284"/>
      <c r="KAS30" s="284"/>
      <c r="KAT30" s="284"/>
      <c r="KAU30" s="284"/>
      <c r="KAV30" s="284"/>
      <c r="KAW30" s="284"/>
      <c r="KAX30" s="284"/>
      <c r="KAY30" s="284"/>
      <c r="KAZ30" s="284"/>
      <c r="KBA30" s="284"/>
      <c r="KBB30" s="284"/>
      <c r="KBC30" s="284"/>
      <c r="KBD30" s="284"/>
      <c r="KBE30" s="284"/>
      <c r="KBF30" s="284"/>
      <c r="KBG30" s="284"/>
      <c r="KBH30" s="284"/>
      <c r="KBI30" s="284"/>
      <c r="KBJ30" s="284"/>
      <c r="KBK30" s="284"/>
      <c r="KBL30" s="284"/>
      <c r="KBM30" s="284"/>
      <c r="KBN30" s="284"/>
      <c r="KBO30" s="284"/>
      <c r="KBP30" s="284"/>
      <c r="KBQ30" s="284"/>
      <c r="KBR30" s="284"/>
      <c r="KBS30" s="284"/>
      <c r="KBT30" s="284"/>
      <c r="KBU30" s="284"/>
      <c r="KBV30" s="284"/>
      <c r="KBW30" s="284"/>
      <c r="KBX30" s="284"/>
      <c r="KBY30" s="284"/>
      <c r="KBZ30" s="284"/>
      <c r="KCA30" s="284"/>
      <c r="KCB30" s="284"/>
      <c r="KCC30" s="284"/>
      <c r="KCD30" s="284"/>
      <c r="KCE30" s="284"/>
      <c r="KCF30" s="284"/>
      <c r="KCG30" s="284"/>
      <c r="KCH30" s="284"/>
      <c r="KCI30" s="284"/>
      <c r="KCJ30" s="284"/>
      <c r="KCK30" s="284"/>
      <c r="KCL30" s="284"/>
      <c r="KCM30" s="284"/>
      <c r="KCN30" s="284"/>
      <c r="KCO30" s="284"/>
      <c r="KCP30" s="284"/>
      <c r="KCQ30" s="284"/>
      <c r="KCR30" s="284"/>
      <c r="KCS30" s="284"/>
      <c r="KCT30" s="284"/>
      <c r="KCU30" s="284"/>
      <c r="KCV30" s="284"/>
      <c r="KCW30" s="284"/>
      <c r="KCX30" s="284"/>
      <c r="KCY30" s="284"/>
      <c r="KCZ30" s="284"/>
      <c r="KDA30" s="284"/>
      <c r="KDB30" s="284"/>
      <c r="KDC30" s="284"/>
      <c r="KDD30" s="284"/>
      <c r="KDE30" s="284"/>
      <c r="KDF30" s="284"/>
      <c r="KDG30" s="284"/>
      <c r="KDH30" s="284"/>
      <c r="KDI30" s="284"/>
      <c r="KDJ30" s="284"/>
      <c r="KDK30" s="284"/>
      <c r="KDL30" s="284"/>
      <c r="KDM30" s="284"/>
      <c r="KDN30" s="284"/>
      <c r="KDO30" s="284"/>
      <c r="KDP30" s="284"/>
      <c r="KDQ30" s="284"/>
      <c r="KDR30" s="284"/>
      <c r="KDS30" s="284"/>
      <c r="KDT30" s="284"/>
      <c r="KDU30" s="284"/>
      <c r="KDV30" s="284"/>
      <c r="KDW30" s="284"/>
      <c r="KDX30" s="284"/>
      <c r="KDY30" s="284"/>
      <c r="KDZ30" s="284"/>
      <c r="KEA30" s="284"/>
      <c r="KEB30" s="284"/>
      <c r="KEC30" s="284"/>
      <c r="KED30" s="284"/>
      <c r="KEE30" s="284"/>
      <c r="KEF30" s="284"/>
      <c r="KEG30" s="284"/>
      <c r="KEH30" s="284"/>
      <c r="KEI30" s="284"/>
      <c r="KEJ30" s="284"/>
      <c r="KEK30" s="284"/>
      <c r="KEL30" s="284"/>
      <c r="KEM30" s="284"/>
      <c r="KEN30" s="284"/>
      <c r="KEO30" s="284"/>
      <c r="KEP30" s="284"/>
      <c r="KEQ30" s="284"/>
      <c r="KER30" s="284"/>
      <c r="KES30" s="284"/>
      <c r="KET30" s="284"/>
      <c r="KEU30" s="284"/>
      <c r="KEV30" s="284"/>
      <c r="KEW30" s="284"/>
      <c r="KEX30" s="284"/>
      <c r="KEY30" s="284"/>
      <c r="KEZ30" s="284"/>
      <c r="KFA30" s="284"/>
      <c r="KFB30" s="284"/>
      <c r="KFC30" s="284"/>
      <c r="KFD30" s="284"/>
      <c r="KFE30" s="284"/>
      <c r="KFF30" s="284"/>
      <c r="KFG30" s="284"/>
      <c r="KFH30" s="284"/>
      <c r="KFI30" s="284"/>
      <c r="KFJ30" s="284"/>
      <c r="KFK30" s="284"/>
      <c r="KFL30" s="284"/>
      <c r="KFM30" s="284"/>
      <c r="KFN30" s="284"/>
      <c r="KFO30" s="284"/>
      <c r="KFP30" s="284"/>
      <c r="KFQ30" s="284"/>
      <c r="KFR30" s="284"/>
      <c r="KFS30" s="284"/>
      <c r="KFT30" s="284"/>
      <c r="KFU30" s="284"/>
      <c r="KFV30" s="284"/>
      <c r="KFW30" s="284"/>
      <c r="KFX30" s="284"/>
      <c r="KFY30" s="284"/>
      <c r="KFZ30" s="284"/>
      <c r="KGA30" s="284"/>
      <c r="KGB30" s="284"/>
      <c r="KGC30" s="284"/>
      <c r="KGD30" s="284"/>
      <c r="KGE30" s="284"/>
      <c r="KGF30" s="284"/>
      <c r="KGG30" s="284"/>
      <c r="KGH30" s="284"/>
      <c r="KGI30" s="284"/>
      <c r="KGJ30" s="284"/>
      <c r="KGK30" s="284"/>
      <c r="KGL30" s="284"/>
      <c r="KGM30" s="284"/>
      <c r="KGN30" s="284"/>
      <c r="KGO30" s="284"/>
      <c r="KGP30" s="284"/>
      <c r="KGQ30" s="284"/>
      <c r="KGR30" s="284"/>
      <c r="KGS30" s="284"/>
      <c r="KGT30" s="284"/>
      <c r="KGU30" s="284"/>
      <c r="KGV30" s="284"/>
      <c r="KGW30" s="284"/>
      <c r="KGX30" s="284"/>
      <c r="KGY30" s="284"/>
      <c r="KGZ30" s="284"/>
      <c r="KHA30" s="284"/>
      <c r="KHB30" s="284"/>
      <c r="KHC30" s="284"/>
      <c r="KHD30" s="284"/>
      <c r="KHE30" s="284"/>
      <c r="KHF30" s="284"/>
      <c r="KHG30" s="284"/>
      <c r="KHH30" s="284"/>
      <c r="KHI30" s="284"/>
      <c r="KHJ30" s="284"/>
      <c r="KHK30" s="284"/>
      <c r="KHL30" s="284"/>
      <c r="KHM30" s="284"/>
      <c r="KHN30" s="284"/>
      <c r="KHO30" s="284"/>
      <c r="KHP30" s="284"/>
      <c r="KHQ30" s="284"/>
      <c r="KHR30" s="284"/>
      <c r="KHS30" s="284"/>
      <c r="KHT30" s="284"/>
      <c r="KHU30" s="284"/>
      <c r="KHV30" s="284"/>
      <c r="KHW30" s="284"/>
      <c r="KHX30" s="284"/>
      <c r="KHY30" s="284"/>
      <c r="KHZ30" s="284"/>
      <c r="KIA30" s="284"/>
      <c r="KIB30" s="284"/>
      <c r="KIC30" s="284"/>
      <c r="KID30" s="284"/>
      <c r="KIE30" s="284"/>
      <c r="KIF30" s="284"/>
      <c r="KIG30" s="284"/>
      <c r="KIH30" s="284"/>
      <c r="KII30" s="284"/>
      <c r="KIJ30" s="284"/>
      <c r="KIK30" s="284"/>
      <c r="KIL30" s="284"/>
      <c r="KIM30" s="284"/>
      <c r="KIN30" s="284"/>
      <c r="KIO30" s="284"/>
      <c r="KIP30" s="284"/>
      <c r="KIQ30" s="284"/>
      <c r="KIR30" s="284"/>
      <c r="KIS30" s="284"/>
      <c r="KIT30" s="284"/>
      <c r="KIU30" s="284"/>
      <c r="KIV30" s="284"/>
      <c r="KIW30" s="284"/>
      <c r="KIX30" s="284"/>
      <c r="KIY30" s="284"/>
      <c r="KIZ30" s="284"/>
      <c r="KJA30" s="284"/>
      <c r="KJB30" s="284"/>
      <c r="KJC30" s="284"/>
      <c r="KJD30" s="284"/>
      <c r="KJE30" s="284"/>
      <c r="KJF30" s="284"/>
      <c r="KJG30" s="284"/>
      <c r="KJH30" s="284"/>
      <c r="KJI30" s="284"/>
      <c r="KJJ30" s="284"/>
      <c r="KJK30" s="284"/>
      <c r="KJL30" s="284"/>
      <c r="KJM30" s="284"/>
      <c r="KJN30" s="284"/>
      <c r="KJO30" s="284"/>
      <c r="KJP30" s="284"/>
      <c r="KJQ30" s="284"/>
      <c r="KJR30" s="284"/>
      <c r="KJS30" s="284"/>
      <c r="KJT30" s="284"/>
      <c r="KJU30" s="284"/>
      <c r="KJV30" s="284"/>
      <c r="KJW30" s="284"/>
      <c r="KJX30" s="284"/>
      <c r="KJY30" s="284"/>
      <c r="KJZ30" s="284"/>
      <c r="KKA30" s="284"/>
      <c r="KKB30" s="284"/>
      <c r="KKC30" s="284"/>
      <c r="KKD30" s="284"/>
      <c r="KKE30" s="284"/>
      <c r="KKF30" s="284"/>
      <c r="KKG30" s="284"/>
      <c r="KKH30" s="284"/>
      <c r="KKI30" s="284"/>
      <c r="KKJ30" s="284"/>
      <c r="KKK30" s="284"/>
      <c r="KKL30" s="284"/>
      <c r="KKM30" s="284"/>
      <c r="KKN30" s="284"/>
      <c r="KKO30" s="284"/>
      <c r="KKP30" s="284"/>
      <c r="KKQ30" s="284"/>
      <c r="KKR30" s="284"/>
      <c r="KKS30" s="284"/>
      <c r="KKT30" s="284"/>
      <c r="KKU30" s="284"/>
      <c r="KKV30" s="284"/>
      <c r="KKW30" s="284"/>
      <c r="KKX30" s="284"/>
      <c r="KKY30" s="284"/>
      <c r="KKZ30" s="284"/>
      <c r="KLA30" s="284"/>
      <c r="KLB30" s="284"/>
      <c r="KLC30" s="284"/>
      <c r="KLD30" s="284"/>
      <c r="KLE30" s="284"/>
      <c r="KLF30" s="284"/>
      <c r="KLG30" s="284"/>
      <c r="KLH30" s="284"/>
      <c r="KLI30" s="284"/>
      <c r="KLJ30" s="284"/>
      <c r="KLK30" s="284"/>
      <c r="KLL30" s="284"/>
      <c r="KLM30" s="284"/>
      <c r="KLN30" s="284"/>
      <c r="KLO30" s="284"/>
      <c r="KLP30" s="284"/>
      <c r="KLQ30" s="284"/>
      <c r="KLR30" s="284"/>
      <c r="KLS30" s="284"/>
      <c r="KLT30" s="284"/>
      <c r="KLU30" s="284"/>
      <c r="KLV30" s="284"/>
      <c r="KLW30" s="284"/>
      <c r="KLX30" s="284"/>
      <c r="KLY30" s="284"/>
      <c r="KLZ30" s="284"/>
      <c r="KMA30" s="284"/>
      <c r="KMB30" s="284"/>
      <c r="KMC30" s="284"/>
      <c r="KMD30" s="284"/>
      <c r="KME30" s="284"/>
      <c r="KMF30" s="284"/>
      <c r="KMG30" s="284"/>
      <c r="KMH30" s="284"/>
      <c r="KMI30" s="284"/>
      <c r="KMJ30" s="284"/>
      <c r="KMK30" s="284"/>
      <c r="KML30" s="284"/>
      <c r="KMM30" s="284"/>
      <c r="KMN30" s="284"/>
      <c r="KMO30" s="284"/>
      <c r="KMP30" s="284"/>
      <c r="KMQ30" s="284"/>
      <c r="KMR30" s="284"/>
      <c r="KMS30" s="284"/>
      <c r="KMT30" s="284"/>
      <c r="KMU30" s="284"/>
      <c r="KMV30" s="284"/>
      <c r="KMW30" s="284"/>
      <c r="KMX30" s="284"/>
      <c r="KMY30" s="284"/>
      <c r="KMZ30" s="284"/>
      <c r="KNA30" s="284"/>
      <c r="KNB30" s="284"/>
      <c r="KNC30" s="284"/>
      <c r="KND30" s="284"/>
      <c r="KNE30" s="284"/>
      <c r="KNF30" s="284"/>
      <c r="KNG30" s="284"/>
      <c r="KNH30" s="284"/>
      <c r="KNI30" s="284"/>
      <c r="KNJ30" s="284"/>
      <c r="KNK30" s="284"/>
      <c r="KNL30" s="284"/>
      <c r="KNM30" s="284"/>
      <c r="KNN30" s="284"/>
      <c r="KNO30" s="284"/>
      <c r="KNP30" s="284"/>
      <c r="KNQ30" s="284"/>
      <c r="KNR30" s="284"/>
      <c r="KNS30" s="284"/>
      <c r="KNT30" s="284"/>
      <c r="KNU30" s="284"/>
      <c r="KNV30" s="284"/>
      <c r="KNW30" s="284"/>
      <c r="KNX30" s="284"/>
      <c r="KNY30" s="284"/>
      <c r="KNZ30" s="284"/>
      <c r="KOA30" s="284"/>
      <c r="KOB30" s="284"/>
      <c r="KOC30" s="284"/>
      <c r="KOD30" s="284"/>
      <c r="KOE30" s="284"/>
      <c r="KOF30" s="284"/>
      <c r="KOG30" s="284"/>
      <c r="KOH30" s="284"/>
      <c r="KOI30" s="284"/>
      <c r="KOJ30" s="284"/>
      <c r="KOK30" s="284"/>
      <c r="KOL30" s="284"/>
      <c r="KOM30" s="284"/>
      <c r="KON30" s="284"/>
      <c r="KOO30" s="284"/>
      <c r="KOP30" s="284"/>
      <c r="KOQ30" s="284"/>
      <c r="KOR30" s="284"/>
      <c r="KOS30" s="284"/>
      <c r="KOT30" s="284"/>
      <c r="KOU30" s="284"/>
      <c r="KOV30" s="284"/>
      <c r="KOW30" s="284"/>
      <c r="KOX30" s="284"/>
      <c r="KOY30" s="284"/>
      <c r="KOZ30" s="284"/>
      <c r="KPA30" s="284"/>
      <c r="KPB30" s="284"/>
      <c r="KPC30" s="284"/>
      <c r="KPD30" s="284"/>
      <c r="KPE30" s="284"/>
      <c r="KPF30" s="284"/>
      <c r="KPG30" s="284"/>
      <c r="KPH30" s="284"/>
      <c r="KPI30" s="284"/>
      <c r="KPJ30" s="284"/>
      <c r="KPK30" s="284"/>
      <c r="KPL30" s="284"/>
      <c r="KPM30" s="284"/>
      <c r="KPN30" s="284"/>
      <c r="KPO30" s="284"/>
      <c r="KPP30" s="284"/>
      <c r="KPQ30" s="284"/>
      <c r="KPR30" s="284"/>
      <c r="KPS30" s="284"/>
      <c r="KPT30" s="284"/>
      <c r="KPU30" s="284"/>
      <c r="KPV30" s="284"/>
      <c r="KPW30" s="284"/>
      <c r="KPX30" s="284"/>
      <c r="KPY30" s="284"/>
      <c r="KPZ30" s="284"/>
      <c r="KQA30" s="284"/>
      <c r="KQB30" s="284"/>
      <c r="KQC30" s="284"/>
      <c r="KQD30" s="284"/>
      <c r="KQE30" s="284"/>
      <c r="KQF30" s="284"/>
      <c r="KQG30" s="284"/>
      <c r="KQH30" s="284"/>
      <c r="KQI30" s="284"/>
      <c r="KQJ30" s="284"/>
      <c r="KQK30" s="284"/>
      <c r="KQL30" s="284"/>
      <c r="KQM30" s="284"/>
      <c r="KQN30" s="284"/>
      <c r="KQO30" s="284"/>
      <c r="KQP30" s="284"/>
      <c r="KQQ30" s="284"/>
      <c r="KQR30" s="284"/>
      <c r="KQS30" s="284"/>
      <c r="KQT30" s="284"/>
      <c r="KQU30" s="284"/>
      <c r="KQV30" s="284"/>
      <c r="KQW30" s="284"/>
      <c r="KQX30" s="284"/>
      <c r="KQY30" s="284"/>
      <c r="KQZ30" s="284"/>
      <c r="KRA30" s="284"/>
      <c r="KRB30" s="284"/>
      <c r="KRC30" s="284"/>
      <c r="KRD30" s="284"/>
      <c r="KRE30" s="284"/>
      <c r="KRF30" s="284"/>
      <c r="KRG30" s="284"/>
      <c r="KRH30" s="284"/>
      <c r="KRI30" s="284"/>
      <c r="KRJ30" s="284"/>
      <c r="KRK30" s="284"/>
      <c r="KRL30" s="284"/>
      <c r="KRM30" s="284"/>
      <c r="KRN30" s="284"/>
      <c r="KRO30" s="284"/>
      <c r="KRP30" s="284"/>
      <c r="KRQ30" s="284"/>
      <c r="KRR30" s="284"/>
      <c r="KRS30" s="284"/>
      <c r="KRT30" s="284"/>
      <c r="KRU30" s="284"/>
      <c r="KRV30" s="284"/>
      <c r="KRW30" s="284"/>
      <c r="KRX30" s="284"/>
      <c r="KRY30" s="284"/>
      <c r="KRZ30" s="284"/>
      <c r="KSA30" s="284"/>
      <c r="KSB30" s="284"/>
      <c r="KSC30" s="284"/>
      <c r="KSD30" s="284"/>
      <c r="KSE30" s="284"/>
      <c r="KSF30" s="284"/>
      <c r="KSG30" s="284"/>
      <c r="KSH30" s="284"/>
      <c r="KSI30" s="284"/>
      <c r="KSJ30" s="284"/>
      <c r="KSK30" s="284"/>
      <c r="KSL30" s="284"/>
      <c r="KSM30" s="284"/>
      <c r="KSN30" s="284"/>
      <c r="KSO30" s="284"/>
      <c r="KSP30" s="284"/>
      <c r="KSQ30" s="284"/>
      <c r="KSR30" s="284"/>
      <c r="KSS30" s="284"/>
      <c r="KST30" s="284"/>
      <c r="KSU30" s="284"/>
      <c r="KSV30" s="284"/>
      <c r="KSW30" s="284"/>
      <c r="KSX30" s="284"/>
      <c r="KSY30" s="284"/>
      <c r="KSZ30" s="284"/>
      <c r="KTA30" s="284"/>
      <c r="KTB30" s="284"/>
      <c r="KTC30" s="284"/>
      <c r="KTD30" s="284"/>
      <c r="KTE30" s="284"/>
      <c r="KTF30" s="284"/>
      <c r="KTG30" s="284"/>
      <c r="KTH30" s="284"/>
      <c r="KTI30" s="284"/>
      <c r="KTJ30" s="284"/>
      <c r="KTK30" s="284"/>
      <c r="KTL30" s="284"/>
      <c r="KTM30" s="284"/>
      <c r="KTN30" s="284"/>
      <c r="KTO30" s="284"/>
      <c r="KTP30" s="284"/>
      <c r="KTQ30" s="284"/>
      <c r="KTR30" s="284"/>
      <c r="KTS30" s="284"/>
      <c r="KTT30" s="284"/>
      <c r="KTU30" s="284"/>
      <c r="KTV30" s="284"/>
      <c r="KTW30" s="284"/>
      <c r="KTX30" s="284"/>
      <c r="KTY30" s="284"/>
      <c r="KTZ30" s="284"/>
      <c r="KUA30" s="284"/>
      <c r="KUB30" s="284"/>
      <c r="KUC30" s="284"/>
      <c r="KUD30" s="284"/>
      <c r="KUE30" s="284"/>
      <c r="KUF30" s="284"/>
      <c r="KUG30" s="284"/>
      <c r="KUH30" s="284"/>
      <c r="KUI30" s="284"/>
      <c r="KUJ30" s="284"/>
      <c r="KUK30" s="284"/>
      <c r="KUL30" s="284"/>
      <c r="KUM30" s="284"/>
      <c r="KUN30" s="284"/>
      <c r="KUO30" s="284"/>
      <c r="KUP30" s="284"/>
      <c r="KUQ30" s="284"/>
      <c r="KUR30" s="284"/>
      <c r="KUS30" s="284"/>
      <c r="KUT30" s="284"/>
      <c r="KUU30" s="284"/>
      <c r="KUV30" s="284"/>
      <c r="KUW30" s="284"/>
      <c r="KUX30" s="284"/>
      <c r="KUY30" s="284"/>
      <c r="KUZ30" s="284"/>
      <c r="KVA30" s="284"/>
      <c r="KVB30" s="284"/>
      <c r="KVC30" s="284"/>
      <c r="KVD30" s="284"/>
      <c r="KVE30" s="284"/>
      <c r="KVF30" s="284"/>
      <c r="KVG30" s="284"/>
      <c r="KVH30" s="284"/>
      <c r="KVI30" s="284"/>
      <c r="KVJ30" s="284"/>
      <c r="KVK30" s="284"/>
      <c r="KVL30" s="284"/>
      <c r="KVM30" s="284"/>
      <c r="KVN30" s="284"/>
      <c r="KVO30" s="284"/>
      <c r="KVP30" s="284"/>
      <c r="KVQ30" s="284"/>
      <c r="KVR30" s="284"/>
      <c r="KVS30" s="284"/>
      <c r="KVT30" s="284"/>
      <c r="KVU30" s="284"/>
      <c r="KVV30" s="284"/>
      <c r="KVW30" s="284"/>
      <c r="KVX30" s="284"/>
      <c r="KVY30" s="284"/>
      <c r="KVZ30" s="284"/>
      <c r="KWA30" s="284"/>
      <c r="KWB30" s="284"/>
      <c r="KWC30" s="284"/>
      <c r="KWD30" s="284"/>
      <c r="KWE30" s="284"/>
      <c r="KWF30" s="284"/>
      <c r="KWG30" s="284"/>
      <c r="KWH30" s="284"/>
      <c r="KWI30" s="284"/>
      <c r="KWJ30" s="284"/>
      <c r="KWK30" s="284"/>
      <c r="KWL30" s="284"/>
      <c r="KWM30" s="284"/>
      <c r="KWN30" s="284"/>
      <c r="KWO30" s="284"/>
      <c r="KWP30" s="284"/>
      <c r="KWQ30" s="284"/>
      <c r="KWR30" s="284"/>
      <c r="KWS30" s="284"/>
      <c r="KWT30" s="284"/>
      <c r="KWU30" s="284"/>
      <c r="KWV30" s="284"/>
      <c r="KWW30" s="284"/>
      <c r="KWX30" s="284"/>
      <c r="KWY30" s="284"/>
      <c r="KWZ30" s="284"/>
      <c r="KXA30" s="284"/>
      <c r="KXB30" s="284"/>
      <c r="KXC30" s="284"/>
      <c r="KXD30" s="284"/>
      <c r="KXE30" s="284"/>
      <c r="KXF30" s="284"/>
      <c r="KXG30" s="284"/>
      <c r="KXH30" s="284"/>
      <c r="KXI30" s="284"/>
      <c r="KXJ30" s="284"/>
      <c r="KXK30" s="284"/>
      <c r="KXL30" s="284"/>
      <c r="KXM30" s="284"/>
      <c r="KXN30" s="284"/>
      <c r="KXO30" s="284"/>
      <c r="KXP30" s="284"/>
      <c r="KXQ30" s="284"/>
      <c r="KXR30" s="284"/>
      <c r="KXS30" s="284"/>
      <c r="KXT30" s="284"/>
      <c r="KXU30" s="284"/>
      <c r="KXV30" s="284"/>
      <c r="KXW30" s="284"/>
      <c r="KXX30" s="284"/>
      <c r="KXY30" s="284"/>
      <c r="KXZ30" s="284"/>
      <c r="KYA30" s="284"/>
      <c r="KYB30" s="284"/>
      <c r="KYC30" s="284"/>
      <c r="KYD30" s="284"/>
      <c r="KYE30" s="284"/>
      <c r="KYF30" s="284"/>
      <c r="KYG30" s="284"/>
      <c r="KYH30" s="284"/>
      <c r="KYI30" s="284"/>
      <c r="KYJ30" s="284"/>
      <c r="KYK30" s="284"/>
      <c r="KYL30" s="284"/>
      <c r="KYM30" s="284"/>
      <c r="KYN30" s="284"/>
      <c r="KYO30" s="284"/>
      <c r="KYP30" s="284"/>
      <c r="KYQ30" s="284"/>
      <c r="KYR30" s="284"/>
      <c r="KYS30" s="284"/>
      <c r="KYT30" s="284"/>
      <c r="KYU30" s="284"/>
      <c r="KYV30" s="284"/>
      <c r="KYW30" s="284"/>
      <c r="KYX30" s="284"/>
      <c r="KYY30" s="284"/>
      <c r="KYZ30" s="284"/>
      <c r="KZA30" s="284"/>
      <c r="KZB30" s="284"/>
      <c r="KZC30" s="284"/>
      <c r="KZD30" s="284"/>
      <c r="KZE30" s="284"/>
      <c r="KZF30" s="284"/>
      <c r="KZG30" s="284"/>
      <c r="KZH30" s="284"/>
      <c r="KZI30" s="284"/>
      <c r="KZJ30" s="284"/>
      <c r="KZK30" s="284"/>
      <c r="KZL30" s="284"/>
      <c r="KZM30" s="284"/>
      <c r="KZN30" s="284"/>
      <c r="KZO30" s="284"/>
      <c r="KZP30" s="284"/>
      <c r="KZQ30" s="284"/>
      <c r="KZR30" s="284"/>
      <c r="KZS30" s="284"/>
      <c r="KZT30" s="284"/>
      <c r="KZU30" s="284"/>
      <c r="KZV30" s="284"/>
      <c r="KZW30" s="284"/>
      <c r="KZX30" s="284"/>
      <c r="KZY30" s="284"/>
      <c r="KZZ30" s="284"/>
      <c r="LAA30" s="284"/>
      <c r="LAB30" s="284"/>
      <c r="LAC30" s="284"/>
      <c r="LAD30" s="284"/>
      <c r="LAE30" s="284"/>
      <c r="LAF30" s="284"/>
      <c r="LAG30" s="284"/>
      <c r="LAH30" s="284"/>
      <c r="LAI30" s="284"/>
      <c r="LAJ30" s="284"/>
      <c r="LAK30" s="284"/>
      <c r="LAL30" s="284"/>
      <c r="LAM30" s="284"/>
      <c r="LAN30" s="284"/>
      <c r="LAO30" s="284"/>
      <c r="LAP30" s="284"/>
      <c r="LAQ30" s="284"/>
      <c r="LAR30" s="284"/>
      <c r="LAS30" s="284"/>
      <c r="LAT30" s="284"/>
      <c r="LAU30" s="284"/>
      <c r="LAV30" s="284"/>
      <c r="LAW30" s="284"/>
      <c r="LAX30" s="284"/>
      <c r="LAY30" s="284"/>
      <c r="LAZ30" s="284"/>
      <c r="LBA30" s="284"/>
      <c r="LBB30" s="284"/>
      <c r="LBC30" s="284"/>
      <c r="LBD30" s="284"/>
      <c r="LBE30" s="284"/>
      <c r="LBF30" s="284"/>
      <c r="LBG30" s="284"/>
      <c r="LBH30" s="284"/>
      <c r="LBI30" s="284"/>
      <c r="LBJ30" s="284"/>
      <c r="LBK30" s="284"/>
      <c r="LBL30" s="284"/>
      <c r="LBM30" s="284"/>
      <c r="LBN30" s="284"/>
      <c r="LBO30" s="284"/>
      <c r="LBP30" s="284"/>
      <c r="LBQ30" s="284"/>
      <c r="LBR30" s="284"/>
      <c r="LBS30" s="284"/>
      <c r="LBT30" s="284"/>
      <c r="LBU30" s="284"/>
      <c r="LBV30" s="284"/>
      <c r="LBW30" s="284"/>
      <c r="LBX30" s="284"/>
      <c r="LBY30" s="284"/>
      <c r="LBZ30" s="284"/>
      <c r="LCA30" s="284"/>
      <c r="LCB30" s="284"/>
      <c r="LCC30" s="284"/>
      <c r="LCD30" s="284"/>
      <c r="LCE30" s="284"/>
      <c r="LCF30" s="284"/>
      <c r="LCG30" s="284"/>
      <c r="LCH30" s="284"/>
      <c r="LCI30" s="284"/>
      <c r="LCJ30" s="284"/>
      <c r="LCK30" s="284"/>
      <c r="LCL30" s="284"/>
      <c r="LCM30" s="284"/>
      <c r="LCN30" s="284"/>
      <c r="LCO30" s="284"/>
      <c r="LCP30" s="284"/>
      <c r="LCQ30" s="284"/>
      <c r="LCR30" s="284"/>
      <c r="LCS30" s="284"/>
      <c r="LCT30" s="284"/>
      <c r="LCU30" s="284"/>
      <c r="LCV30" s="284"/>
      <c r="LCW30" s="284"/>
      <c r="LCX30" s="284"/>
      <c r="LCY30" s="284"/>
      <c r="LCZ30" s="284"/>
      <c r="LDA30" s="284"/>
      <c r="LDB30" s="284"/>
      <c r="LDC30" s="284"/>
      <c r="LDD30" s="284"/>
      <c r="LDE30" s="284"/>
      <c r="LDF30" s="284"/>
      <c r="LDG30" s="284"/>
      <c r="LDH30" s="284"/>
      <c r="LDI30" s="284"/>
      <c r="LDJ30" s="284"/>
      <c r="LDK30" s="284"/>
      <c r="LDL30" s="284"/>
      <c r="LDM30" s="284"/>
      <c r="LDN30" s="284"/>
      <c r="LDO30" s="284"/>
      <c r="LDP30" s="284"/>
      <c r="LDQ30" s="284"/>
      <c r="LDR30" s="284"/>
      <c r="LDS30" s="284"/>
      <c r="LDT30" s="284"/>
      <c r="LDU30" s="284"/>
      <c r="LDV30" s="284"/>
      <c r="LDW30" s="284"/>
      <c r="LDX30" s="284"/>
      <c r="LDY30" s="284"/>
      <c r="LDZ30" s="284"/>
      <c r="LEA30" s="284"/>
      <c r="LEB30" s="284"/>
      <c r="LEC30" s="284"/>
      <c r="LED30" s="284"/>
      <c r="LEE30" s="284"/>
      <c r="LEF30" s="284"/>
      <c r="LEG30" s="284"/>
      <c r="LEH30" s="284"/>
      <c r="LEI30" s="284"/>
      <c r="LEJ30" s="284"/>
      <c r="LEK30" s="284"/>
      <c r="LEL30" s="284"/>
      <c r="LEM30" s="284"/>
      <c r="LEN30" s="284"/>
      <c r="LEO30" s="284"/>
      <c r="LEP30" s="284"/>
      <c r="LEQ30" s="284"/>
      <c r="LER30" s="284"/>
      <c r="LES30" s="284"/>
      <c r="LET30" s="284"/>
      <c r="LEU30" s="284"/>
      <c r="LEV30" s="284"/>
      <c r="LEW30" s="284"/>
      <c r="LEX30" s="284"/>
      <c r="LEY30" s="284"/>
      <c r="LEZ30" s="284"/>
      <c r="LFA30" s="284"/>
      <c r="LFB30" s="284"/>
      <c r="LFC30" s="284"/>
      <c r="LFD30" s="284"/>
      <c r="LFE30" s="284"/>
      <c r="LFF30" s="284"/>
      <c r="LFG30" s="284"/>
      <c r="LFH30" s="284"/>
      <c r="LFI30" s="284"/>
      <c r="LFJ30" s="284"/>
      <c r="LFK30" s="284"/>
      <c r="LFL30" s="284"/>
      <c r="LFM30" s="284"/>
      <c r="LFN30" s="284"/>
      <c r="LFO30" s="284"/>
      <c r="LFP30" s="284"/>
      <c r="LFQ30" s="284"/>
      <c r="LFR30" s="284"/>
      <c r="LFS30" s="284"/>
      <c r="LFT30" s="284"/>
      <c r="LFU30" s="284"/>
      <c r="LFV30" s="284"/>
      <c r="LFW30" s="284"/>
      <c r="LFX30" s="284"/>
      <c r="LFY30" s="284"/>
      <c r="LFZ30" s="284"/>
      <c r="LGA30" s="284"/>
      <c r="LGB30" s="284"/>
      <c r="LGC30" s="284"/>
      <c r="LGD30" s="284"/>
      <c r="LGE30" s="284"/>
      <c r="LGF30" s="284"/>
      <c r="LGG30" s="284"/>
      <c r="LGH30" s="284"/>
      <c r="LGI30" s="284"/>
      <c r="LGJ30" s="284"/>
      <c r="LGK30" s="284"/>
      <c r="LGL30" s="284"/>
      <c r="LGM30" s="284"/>
      <c r="LGN30" s="284"/>
      <c r="LGO30" s="284"/>
      <c r="LGP30" s="284"/>
      <c r="LGQ30" s="284"/>
      <c r="LGR30" s="284"/>
      <c r="LGS30" s="284"/>
      <c r="LGT30" s="284"/>
      <c r="LGU30" s="284"/>
      <c r="LGV30" s="284"/>
      <c r="LGW30" s="284"/>
      <c r="LGX30" s="284"/>
      <c r="LGY30" s="284"/>
      <c r="LGZ30" s="284"/>
      <c r="LHA30" s="284"/>
      <c r="LHB30" s="284"/>
      <c r="LHC30" s="284"/>
      <c r="LHD30" s="284"/>
      <c r="LHE30" s="284"/>
      <c r="LHF30" s="284"/>
      <c r="LHG30" s="284"/>
      <c r="LHH30" s="284"/>
      <c r="LHI30" s="284"/>
      <c r="LHJ30" s="284"/>
      <c r="LHK30" s="284"/>
      <c r="LHL30" s="284"/>
      <c r="LHM30" s="284"/>
      <c r="LHN30" s="284"/>
      <c r="LHO30" s="284"/>
      <c r="LHP30" s="284"/>
      <c r="LHQ30" s="284"/>
      <c r="LHR30" s="284"/>
      <c r="LHS30" s="284"/>
      <c r="LHT30" s="284"/>
      <c r="LHU30" s="284"/>
      <c r="LHV30" s="284"/>
      <c r="LHW30" s="284"/>
      <c r="LHX30" s="284"/>
      <c r="LHY30" s="284"/>
      <c r="LHZ30" s="284"/>
      <c r="LIA30" s="284"/>
      <c r="LIB30" s="284"/>
      <c r="LIC30" s="284"/>
      <c r="LID30" s="284"/>
      <c r="LIE30" s="284"/>
      <c r="LIF30" s="284"/>
      <c r="LIG30" s="284"/>
      <c r="LIH30" s="284"/>
      <c r="LII30" s="284"/>
      <c r="LIJ30" s="284"/>
      <c r="LIK30" s="284"/>
      <c r="LIL30" s="284"/>
      <c r="LIM30" s="284"/>
      <c r="LIN30" s="284"/>
      <c r="LIO30" s="284"/>
      <c r="LIP30" s="284"/>
      <c r="LIQ30" s="284"/>
      <c r="LIR30" s="284"/>
      <c r="LIS30" s="284"/>
      <c r="LIT30" s="284"/>
      <c r="LIU30" s="284"/>
      <c r="LIV30" s="284"/>
      <c r="LIW30" s="284"/>
      <c r="LIX30" s="284"/>
      <c r="LIY30" s="284"/>
      <c r="LIZ30" s="284"/>
      <c r="LJA30" s="284"/>
      <c r="LJB30" s="284"/>
      <c r="LJC30" s="284"/>
      <c r="LJD30" s="284"/>
      <c r="LJE30" s="284"/>
      <c r="LJF30" s="284"/>
      <c r="LJG30" s="284"/>
      <c r="LJH30" s="284"/>
      <c r="LJI30" s="284"/>
      <c r="LJJ30" s="284"/>
      <c r="LJK30" s="284"/>
      <c r="LJL30" s="284"/>
      <c r="LJM30" s="284"/>
      <c r="LJN30" s="284"/>
      <c r="LJO30" s="284"/>
      <c r="LJP30" s="284"/>
      <c r="LJQ30" s="284"/>
      <c r="LJR30" s="284"/>
      <c r="LJS30" s="284"/>
      <c r="LJT30" s="284"/>
      <c r="LJU30" s="284"/>
      <c r="LJV30" s="284"/>
      <c r="LJW30" s="284"/>
      <c r="LJX30" s="284"/>
      <c r="LJY30" s="284"/>
      <c r="LJZ30" s="284"/>
      <c r="LKA30" s="284"/>
      <c r="LKB30" s="284"/>
      <c r="LKC30" s="284"/>
      <c r="LKD30" s="284"/>
      <c r="LKE30" s="284"/>
      <c r="LKF30" s="284"/>
      <c r="LKG30" s="284"/>
      <c r="LKH30" s="284"/>
      <c r="LKI30" s="284"/>
      <c r="LKJ30" s="284"/>
      <c r="LKK30" s="284"/>
      <c r="LKL30" s="284"/>
      <c r="LKM30" s="284"/>
      <c r="LKN30" s="284"/>
      <c r="LKO30" s="284"/>
      <c r="LKP30" s="284"/>
      <c r="LKQ30" s="284"/>
      <c r="LKR30" s="284"/>
      <c r="LKS30" s="284"/>
      <c r="LKT30" s="284"/>
      <c r="LKU30" s="284"/>
      <c r="LKV30" s="284"/>
      <c r="LKW30" s="284"/>
      <c r="LKX30" s="284"/>
      <c r="LKY30" s="284"/>
      <c r="LKZ30" s="284"/>
      <c r="LLA30" s="284"/>
      <c r="LLB30" s="284"/>
      <c r="LLC30" s="284"/>
      <c r="LLD30" s="284"/>
      <c r="LLE30" s="284"/>
      <c r="LLF30" s="284"/>
      <c r="LLG30" s="284"/>
      <c r="LLH30" s="284"/>
      <c r="LLI30" s="284"/>
      <c r="LLJ30" s="284"/>
      <c r="LLK30" s="284"/>
      <c r="LLL30" s="284"/>
      <c r="LLM30" s="284"/>
      <c r="LLN30" s="284"/>
      <c r="LLO30" s="284"/>
      <c r="LLP30" s="284"/>
      <c r="LLQ30" s="284"/>
      <c r="LLR30" s="284"/>
      <c r="LLS30" s="284"/>
      <c r="LLT30" s="284"/>
      <c r="LLU30" s="284"/>
      <c r="LLV30" s="284"/>
      <c r="LLW30" s="284"/>
      <c r="LLX30" s="284"/>
      <c r="LLY30" s="284"/>
      <c r="LLZ30" s="284"/>
      <c r="LMA30" s="284"/>
      <c r="LMB30" s="284"/>
      <c r="LMC30" s="284"/>
      <c r="LMD30" s="284"/>
      <c r="LME30" s="284"/>
      <c r="LMF30" s="284"/>
      <c r="LMG30" s="284"/>
      <c r="LMH30" s="284"/>
      <c r="LMI30" s="284"/>
      <c r="LMJ30" s="284"/>
      <c r="LMK30" s="284"/>
      <c r="LML30" s="284"/>
      <c r="LMM30" s="284"/>
      <c r="LMN30" s="284"/>
      <c r="LMO30" s="284"/>
      <c r="LMP30" s="284"/>
      <c r="LMQ30" s="284"/>
      <c r="LMR30" s="284"/>
      <c r="LMS30" s="284"/>
      <c r="LMT30" s="284"/>
      <c r="LMU30" s="284"/>
      <c r="LMV30" s="284"/>
      <c r="LMW30" s="284"/>
      <c r="LMX30" s="284"/>
      <c r="LMY30" s="284"/>
      <c r="LMZ30" s="284"/>
      <c r="LNA30" s="284"/>
      <c r="LNB30" s="284"/>
      <c r="LNC30" s="284"/>
      <c r="LND30" s="284"/>
      <c r="LNE30" s="284"/>
      <c r="LNF30" s="284"/>
      <c r="LNG30" s="284"/>
      <c r="LNH30" s="284"/>
      <c r="LNI30" s="284"/>
      <c r="LNJ30" s="284"/>
      <c r="LNK30" s="284"/>
      <c r="LNL30" s="284"/>
      <c r="LNM30" s="284"/>
      <c r="LNN30" s="284"/>
      <c r="LNO30" s="284"/>
      <c r="LNP30" s="284"/>
      <c r="LNQ30" s="284"/>
      <c r="LNR30" s="284"/>
      <c r="LNS30" s="284"/>
      <c r="LNT30" s="284"/>
      <c r="LNU30" s="284"/>
      <c r="LNV30" s="284"/>
      <c r="LNW30" s="284"/>
      <c r="LNX30" s="284"/>
      <c r="LNY30" s="284"/>
      <c r="LNZ30" s="284"/>
      <c r="LOA30" s="284"/>
      <c r="LOB30" s="284"/>
      <c r="LOC30" s="284"/>
      <c r="LOD30" s="284"/>
      <c r="LOE30" s="284"/>
      <c r="LOF30" s="284"/>
      <c r="LOG30" s="284"/>
      <c r="LOH30" s="284"/>
      <c r="LOI30" s="284"/>
      <c r="LOJ30" s="284"/>
      <c r="LOK30" s="284"/>
      <c r="LOL30" s="284"/>
      <c r="LOM30" s="284"/>
      <c r="LON30" s="284"/>
      <c r="LOO30" s="284"/>
      <c r="LOP30" s="284"/>
      <c r="LOQ30" s="284"/>
      <c r="LOR30" s="284"/>
      <c r="LOS30" s="284"/>
      <c r="LOT30" s="284"/>
      <c r="LOU30" s="284"/>
      <c r="LOV30" s="284"/>
      <c r="LOW30" s="284"/>
      <c r="LOX30" s="284"/>
      <c r="LOY30" s="284"/>
      <c r="LOZ30" s="284"/>
      <c r="LPA30" s="284"/>
      <c r="LPB30" s="284"/>
      <c r="LPC30" s="284"/>
      <c r="LPD30" s="284"/>
      <c r="LPE30" s="284"/>
      <c r="LPF30" s="284"/>
      <c r="LPG30" s="284"/>
      <c r="LPH30" s="284"/>
      <c r="LPI30" s="284"/>
      <c r="LPJ30" s="284"/>
      <c r="LPK30" s="284"/>
      <c r="LPL30" s="284"/>
      <c r="LPM30" s="284"/>
      <c r="LPN30" s="284"/>
      <c r="LPO30" s="284"/>
      <c r="LPP30" s="284"/>
      <c r="LPQ30" s="284"/>
      <c r="LPR30" s="284"/>
      <c r="LPS30" s="284"/>
      <c r="LPT30" s="284"/>
      <c r="LPU30" s="284"/>
      <c r="LPV30" s="284"/>
      <c r="LPW30" s="284"/>
      <c r="LPX30" s="284"/>
      <c r="LPY30" s="284"/>
      <c r="LPZ30" s="284"/>
      <c r="LQA30" s="284"/>
      <c r="LQB30" s="284"/>
      <c r="LQC30" s="284"/>
      <c r="LQD30" s="284"/>
      <c r="LQE30" s="284"/>
      <c r="LQF30" s="284"/>
      <c r="LQG30" s="284"/>
      <c r="LQH30" s="284"/>
      <c r="LQI30" s="284"/>
      <c r="LQJ30" s="284"/>
      <c r="LQK30" s="284"/>
      <c r="LQL30" s="284"/>
      <c r="LQM30" s="284"/>
      <c r="LQN30" s="284"/>
      <c r="LQO30" s="284"/>
      <c r="LQP30" s="284"/>
      <c r="LQQ30" s="284"/>
      <c r="LQR30" s="284"/>
      <c r="LQS30" s="284"/>
      <c r="LQT30" s="284"/>
      <c r="LQU30" s="284"/>
      <c r="LQV30" s="284"/>
      <c r="LQW30" s="284"/>
      <c r="LQX30" s="284"/>
      <c r="LQY30" s="284"/>
      <c r="LQZ30" s="284"/>
      <c r="LRA30" s="284"/>
      <c r="LRB30" s="284"/>
      <c r="LRC30" s="284"/>
      <c r="LRD30" s="284"/>
      <c r="LRE30" s="284"/>
      <c r="LRF30" s="284"/>
      <c r="LRG30" s="284"/>
      <c r="LRH30" s="284"/>
      <c r="LRI30" s="284"/>
      <c r="LRJ30" s="284"/>
      <c r="LRK30" s="284"/>
      <c r="LRL30" s="284"/>
      <c r="LRM30" s="284"/>
      <c r="LRN30" s="284"/>
      <c r="LRO30" s="284"/>
      <c r="LRP30" s="284"/>
      <c r="LRQ30" s="284"/>
      <c r="LRR30" s="284"/>
      <c r="LRS30" s="284"/>
      <c r="LRT30" s="284"/>
      <c r="LRU30" s="284"/>
      <c r="LRV30" s="284"/>
      <c r="LRW30" s="284"/>
      <c r="LRX30" s="284"/>
      <c r="LRY30" s="284"/>
      <c r="LRZ30" s="284"/>
      <c r="LSA30" s="284"/>
      <c r="LSB30" s="284"/>
      <c r="LSC30" s="284"/>
      <c r="LSD30" s="284"/>
      <c r="LSE30" s="284"/>
      <c r="LSF30" s="284"/>
      <c r="LSG30" s="284"/>
      <c r="LSH30" s="284"/>
      <c r="LSI30" s="284"/>
      <c r="LSJ30" s="284"/>
      <c r="LSK30" s="284"/>
      <c r="LSL30" s="284"/>
      <c r="LSM30" s="284"/>
      <c r="LSN30" s="284"/>
      <c r="LSO30" s="284"/>
      <c r="LSP30" s="284"/>
      <c r="LSQ30" s="284"/>
      <c r="LSR30" s="284"/>
      <c r="LSS30" s="284"/>
      <c r="LST30" s="284"/>
      <c r="LSU30" s="284"/>
      <c r="LSV30" s="284"/>
      <c r="LSW30" s="284"/>
      <c r="LSX30" s="284"/>
      <c r="LSY30" s="284"/>
      <c r="LSZ30" s="284"/>
      <c r="LTA30" s="284"/>
      <c r="LTB30" s="284"/>
      <c r="LTC30" s="284"/>
      <c r="LTD30" s="284"/>
      <c r="LTE30" s="284"/>
      <c r="LTF30" s="284"/>
      <c r="LTG30" s="284"/>
      <c r="LTH30" s="284"/>
      <c r="LTI30" s="284"/>
      <c r="LTJ30" s="284"/>
      <c r="LTK30" s="284"/>
      <c r="LTL30" s="284"/>
      <c r="LTM30" s="284"/>
      <c r="LTN30" s="284"/>
      <c r="LTO30" s="284"/>
      <c r="LTP30" s="284"/>
      <c r="LTQ30" s="284"/>
      <c r="LTR30" s="284"/>
      <c r="LTS30" s="284"/>
      <c r="LTT30" s="284"/>
      <c r="LTU30" s="284"/>
      <c r="LTV30" s="284"/>
      <c r="LTW30" s="284"/>
      <c r="LTX30" s="284"/>
      <c r="LTY30" s="284"/>
      <c r="LTZ30" s="284"/>
      <c r="LUA30" s="284"/>
      <c r="LUB30" s="284"/>
      <c r="LUC30" s="284"/>
      <c r="LUD30" s="284"/>
      <c r="LUE30" s="284"/>
      <c r="LUF30" s="284"/>
      <c r="LUG30" s="284"/>
      <c r="LUH30" s="284"/>
      <c r="LUI30" s="284"/>
      <c r="LUJ30" s="284"/>
      <c r="LUK30" s="284"/>
      <c r="LUL30" s="284"/>
      <c r="LUM30" s="284"/>
      <c r="LUN30" s="284"/>
      <c r="LUO30" s="284"/>
      <c r="LUP30" s="284"/>
      <c r="LUQ30" s="284"/>
      <c r="LUR30" s="284"/>
      <c r="LUS30" s="284"/>
      <c r="LUT30" s="284"/>
      <c r="LUU30" s="284"/>
      <c r="LUV30" s="284"/>
      <c r="LUW30" s="284"/>
      <c r="LUX30" s="284"/>
      <c r="LUY30" s="284"/>
      <c r="LUZ30" s="284"/>
      <c r="LVA30" s="284"/>
      <c r="LVB30" s="284"/>
      <c r="LVC30" s="284"/>
      <c r="LVD30" s="284"/>
      <c r="LVE30" s="284"/>
      <c r="LVF30" s="284"/>
      <c r="LVG30" s="284"/>
      <c r="LVH30" s="284"/>
      <c r="LVI30" s="284"/>
      <c r="LVJ30" s="284"/>
      <c r="LVK30" s="284"/>
      <c r="LVL30" s="284"/>
      <c r="LVM30" s="284"/>
      <c r="LVN30" s="284"/>
      <c r="LVO30" s="284"/>
      <c r="LVP30" s="284"/>
      <c r="LVQ30" s="284"/>
      <c r="LVR30" s="284"/>
      <c r="LVS30" s="284"/>
      <c r="LVT30" s="284"/>
      <c r="LVU30" s="284"/>
      <c r="LVV30" s="284"/>
      <c r="LVW30" s="284"/>
      <c r="LVX30" s="284"/>
      <c r="LVY30" s="284"/>
      <c r="LVZ30" s="284"/>
      <c r="LWA30" s="284"/>
      <c r="LWB30" s="284"/>
      <c r="LWC30" s="284"/>
      <c r="LWD30" s="284"/>
      <c r="LWE30" s="284"/>
      <c r="LWF30" s="284"/>
      <c r="LWG30" s="284"/>
      <c r="LWH30" s="284"/>
      <c r="LWI30" s="284"/>
      <c r="LWJ30" s="284"/>
      <c r="LWK30" s="284"/>
      <c r="LWL30" s="284"/>
      <c r="LWM30" s="284"/>
      <c r="LWN30" s="284"/>
      <c r="LWO30" s="284"/>
      <c r="LWP30" s="284"/>
      <c r="LWQ30" s="284"/>
      <c r="LWR30" s="284"/>
      <c r="LWS30" s="284"/>
      <c r="LWT30" s="284"/>
      <c r="LWU30" s="284"/>
      <c r="LWV30" s="284"/>
      <c r="LWW30" s="284"/>
      <c r="LWX30" s="284"/>
      <c r="LWY30" s="284"/>
      <c r="LWZ30" s="284"/>
      <c r="LXA30" s="284"/>
      <c r="LXB30" s="284"/>
      <c r="LXC30" s="284"/>
      <c r="LXD30" s="284"/>
      <c r="LXE30" s="284"/>
      <c r="LXF30" s="284"/>
      <c r="LXG30" s="284"/>
      <c r="LXH30" s="284"/>
      <c r="LXI30" s="284"/>
      <c r="LXJ30" s="284"/>
      <c r="LXK30" s="284"/>
      <c r="LXL30" s="284"/>
      <c r="LXM30" s="284"/>
      <c r="LXN30" s="284"/>
      <c r="LXO30" s="284"/>
      <c r="LXP30" s="284"/>
      <c r="LXQ30" s="284"/>
      <c r="LXR30" s="284"/>
      <c r="LXS30" s="284"/>
      <c r="LXT30" s="284"/>
      <c r="LXU30" s="284"/>
      <c r="LXV30" s="284"/>
      <c r="LXW30" s="284"/>
      <c r="LXX30" s="284"/>
      <c r="LXY30" s="284"/>
      <c r="LXZ30" s="284"/>
      <c r="LYA30" s="284"/>
      <c r="LYB30" s="284"/>
      <c r="LYC30" s="284"/>
      <c r="LYD30" s="284"/>
      <c r="LYE30" s="284"/>
      <c r="LYF30" s="284"/>
      <c r="LYG30" s="284"/>
      <c r="LYH30" s="284"/>
      <c r="LYI30" s="284"/>
      <c r="LYJ30" s="284"/>
      <c r="LYK30" s="284"/>
      <c r="LYL30" s="284"/>
      <c r="LYM30" s="284"/>
      <c r="LYN30" s="284"/>
      <c r="LYO30" s="284"/>
      <c r="LYP30" s="284"/>
      <c r="LYQ30" s="284"/>
      <c r="LYR30" s="284"/>
      <c r="LYS30" s="284"/>
      <c r="LYT30" s="284"/>
      <c r="LYU30" s="284"/>
      <c r="LYV30" s="284"/>
      <c r="LYW30" s="284"/>
      <c r="LYX30" s="284"/>
      <c r="LYY30" s="284"/>
      <c r="LYZ30" s="284"/>
      <c r="LZA30" s="284"/>
      <c r="LZB30" s="284"/>
      <c r="LZC30" s="284"/>
      <c r="LZD30" s="284"/>
      <c r="LZE30" s="284"/>
      <c r="LZF30" s="284"/>
      <c r="LZG30" s="284"/>
      <c r="LZH30" s="284"/>
      <c r="LZI30" s="284"/>
      <c r="LZJ30" s="284"/>
      <c r="LZK30" s="284"/>
      <c r="LZL30" s="284"/>
      <c r="LZM30" s="284"/>
      <c r="LZN30" s="284"/>
      <c r="LZO30" s="284"/>
      <c r="LZP30" s="284"/>
      <c r="LZQ30" s="284"/>
      <c r="LZR30" s="284"/>
      <c r="LZS30" s="284"/>
      <c r="LZT30" s="284"/>
      <c r="LZU30" s="284"/>
      <c r="LZV30" s="284"/>
      <c r="LZW30" s="284"/>
      <c r="LZX30" s="284"/>
      <c r="LZY30" s="284"/>
      <c r="LZZ30" s="284"/>
      <c r="MAA30" s="284"/>
      <c r="MAB30" s="284"/>
      <c r="MAC30" s="284"/>
      <c r="MAD30" s="284"/>
      <c r="MAE30" s="284"/>
      <c r="MAF30" s="284"/>
      <c r="MAG30" s="284"/>
      <c r="MAH30" s="284"/>
      <c r="MAI30" s="284"/>
      <c r="MAJ30" s="284"/>
      <c r="MAK30" s="284"/>
      <c r="MAL30" s="284"/>
      <c r="MAM30" s="284"/>
      <c r="MAN30" s="284"/>
      <c r="MAO30" s="284"/>
      <c r="MAP30" s="284"/>
      <c r="MAQ30" s="284"/>
      <c r="MAR30" s="284"/>
      <c r="MAS30" s="284"/>
      <c r="MAT30" s="284"/>
      <c r="MAU30" s="284"/>
      <c r="MAV30" s="284"/>
      <c r="MAW30" s="284"/>
      <c r="MAX30" s="284"/>
      <c r="MAY30" s="284"/>
      <c r="MAZ30" s="284"/>
      <c r="MBA30" s="284"/>
      <c r="MBB30" s="284"/>
      <c r="MBC30" s="284"/>
      <c r="MBD30" s="284"/>
      <c r="MBE30" s="284"/>
      <c r="MBF30" s="284"/>
      <c r="MBG30" s="284"/>
      <c r="MBH30" s="284"/>
      <c r="MBI30" s="284"/>
      <c r="MBJ30" s="284"/>
      <c r="MBK30" s="284"/>
      <c r="MBL30" s="284"/>
      <c r="MBM30" s="284"/>
      <c r="MBN30" s="284"/>
      <c r="MBO30" s="284"/>
      <c r="MBP30" s="284"/>
      <c r="MBQ30" s="284"/>
      <c r="MBR30" s="284"/>
      <c r="MBS30" s="284"/>
      <c r="MBT30" s="284"/>
      <c r="MBU30" s="284"/>
      <c r="MBV30" s="284"/>
      <c r="MBW30" s="284"/>
      <c r="MBX30" s="284"/>
      <c r="MBY30" s="284"/>
      <c r="MBZ30" s="284"/>
      <c r="MCA30" s="284"/>
      <c r="MCB30" s="284"/>
      <c r="MCC30" s="284"/>
      <c r="MCD30" s="284"/>
      <c r="MCE30" s="284"/>
      <c r="MCF30" s="284"/>
      <c r="MCG30" s="284"/>
      <c r="MCH30" s="284"/>
      <c r="MCI30" s="284"/>
      <c r="MCJ30" s="284"/>
      <c r="MCK30" s="284"/>
      <c r="MCL30" s="284"/>
      <c r="MCM30" s="284"/>
      <c r="MCN30" s="284"/>
      <c r="MCO30" s="284"/>
      <c r="MCP30" s="284"/>
      <c r="MCQ30" s="284"/>
      <c r="MCR30" s="284"/>
      <c r="MCS30" s="284"/>
      <c r="MCT30" s="284"/>
      <c r="MCU30" s="284"/>
      <c r="MCV30" s="284"/>
      <c r="MCW30" s="284"/>
      <c r="MCX30" s="284"/>
      <c r="MCY30" s="284"/>
      <c r="MCZ30" s="284"/>
      <c r="MDA30" s="284"/>
      <c r="MDB30" s="284"/>
      <c r="MDC30" s="284"/>
      <c r="MDD30" s="284"/>
      <c r="MDE30" s="284"/>
      <c r="MDF30" s="284"/>
      <c r="MDG30" s="284"/>
      <c r="MDH30" s="284"/>
      <c r="MDI30" s="284"/>
      <c r="MDJ30" s="284"/>
      <c r="MDK30" s="284"/>
      <c r="MDL30" s="284"/>
      <c r="MDM30" s="284"/>
      <c r="MDN30" s="284"/>
      <c r="MDO30" s="284"/>
      <c r="MDP30" s="284"/>
      <c r="MDQ30" s="284"/>
      <c r="MDR30" s="284"/>
      <c r="MDS30" s="284"/>
      <c r="MDT30" s="284"/>
      <c r="MDU30" s="284"/>
      <c r="MDV30" s="284"/>
      <c r="MDW30" s="284"/>
      <c r="MDX30" s="284"/>
      <c r="MDY30" s="284"/>
      <c r="MDZ30" s="284"/>
      <c r="MEA30" s="284"/>
      <c r="MEB30" s="284"/>
      <c r="MEC30" s="284"/>
      <c r="MED30" s="284"/>
      <c r="MEE30" s="284"/>
      <c r="MEF30" s="284"/>
      <c r="MEG30" s="284"/>
      <c r="MEH30" s="284"/>
      <c r="MEI30" s="284"/>
      <c r="MEJ30" s="284"/>
      <c r="MEK30" s="284"/>
      <c r="MEL30" s="284"/>
      <c r="MEM30" s="284"/>
      <c r="MEN30" s="284"/>
      <c r="MEO30" s="284"/>
      <c r="MEP30" s="284"/>
      <c r="MEQ30" s="284"/>
      <c r="MER30" s="284"/>
      <c r="MES30" s="284"/>
      <c r="MET30" s="284"/>
      <c r="MEU30" s="284"/>
      <c r="MEV30" s="284"/>
      <c r="MEW30" s="284"/>
      <c r="MEX30" s="284"/>
      <c r="MEY30" s="284"/>
      <c r="MEZ30" s="284"/>
      <c r="MFA30" s="284"/>
      <c r="MFB30" s="284"/>
      <c r="MFC30" s="284"/>
      <c r="MFD30" s="284"/>
      <c r="MFE30" s="284"/>
      <c r="MFF30" s="284"/>
      <c r="MFG30" s="284"/>
      <c r="MFH30" s="284"/>
      <c r="MFI30" s="284"/>
      <c r="MFJ30" s="284"/>
      <c r="MFK30" s="284"/>
      <c r="MFL30" s="284"/>
      <c r="MFM30" s="284"/>
      <c r="MFN30" s="284"/>
      <c r="MFO30" s="284"/>
      <c r="MFP30" s="284"/>
      <c r="MFQ30" s="284"/>
      <c r="MFR30" s="284"/>
      <c r="MFS30" s="284"/>
      <c r="MFT30" s="284"/>
      <c r="MFU30" s="284"/>
      <c r="MFV30" s="284"/>
      <c r="MFW30" s="284"/>
      <c r="MFX30" s="284"/>
      <c r="MFY30" s="284"/>
      <c r="MFZ30" s="284"/>
      <c r="MGA30" s="284"/>
      <c r="MGB30" s="284"/>
      <c r="MGC30" s="284"/>
      <c r="MGD30" s="284"/>
      <c r="MGE30" s="284"/>
      <c r="MGF30" s="284"/>
      <c r="MGG30" s="284"/>
      <c r="MGH30" s="284"/>
      <c r="MGI30" s="284"/>
      <c r="MGJ30" s="284"/>
      <c r="MGK30" s="284"/>
      <c r="MGL30" s="284"/>
      <c r="MGM30" s="284"/>
      <c r="MGN30" s="284"/>
      <c r="MGO30" s="284"/>
      <c r="MGP30" s="284"/>
      <c r="MGQ30" s="284"/>
      <c r="MGR30" s="284"/>
      <c r="MGS30" s="284"/>
      <c r="MGT30" s="284"/>
      <c r="MGU30" s="284"/>
      <c r="MGV30" s="284"/>
      <c r="MGW30" s="284"/>
      <c r="MGX30" s="284"/>
      <c r="MGY30" s="284"/>
      <c r="MGZ30" s="284"/>
      <c r="MHA30" s="284"/>
      <c r="MHB30" s="284"/>
      <c r="MHC30" s="284"/>
      <c r="MHD30" s="284"/>
      <c r="MHE30" s="284"/>
      <c r="MHF30" s="284"/>
      <c r="MHG30" s="284"/>
      <c r="MHH30" s="284"/>
      <c r="MHI30" s="284"/>
      <c r="MHJ30" s="284"/>
      <c r="MHK30" s="284"/>
      <c r="MHL30" s="284"/>
      <c r="MHM30" s="284"/>
      <c r="MHN30" s="284"/>
      <c r="MHO30" s="284"/>
      <c r="MHP30" s="284"/>
      <c r="MHQ30" s="284"/>
      <c r="MHR30" s="284"/>
      <c r="MHS30" s="284"/>
      <c r="MHT30" s="284"/>
      <c r="MHU30" s="284"/>
      <c r="MHV30" s="284"/>
      <c r="MHW30" s="284"/>
      <c r="MHX30" s="284"/>
      <c r="MHY30" s="284"/>
      <c r="MHZ30" s="284"/>
      <c r="MIA30" s="284"/>
      <c r="MIB30" s="284"/>
      <c r="MIC30" s="284"/>
      <c r="MID30" s="284"/>
      <c r="MIE30" s="284"/>
      <c r="MIF30" s="284"/>
      <c r="MIG30" s="284"/>
      <c r="MIH30" s="284"/>
      <c r="MII30" s="284"/>
      <c r="MIJ30" s="284"/>
      <c r="MIK30" s="284"/>
      <c r="MIL30" s="284"/>
      <c r="MIM30" s="284"/>
      <c r="MIN30" s="284"/>
      <c r="MIO30" s="284"/>
      <c r="MIP30" s="284"/>
      <c r="MIQ30" s="284"/>
      <c r="MIR30" s="284"/>
      <c r="MIS30" s="284"/>
      <c r="MIT30" s="284"/>
      <c r="MIU30" s="284"/>
      <c r="MIV30" s="284"/>
      <c r="MIW30" s="284"/>
      <c r="MIX30" s="284"/>
      <c r="MIY30" s="284"/>
      <c r="MIZ30" s="284"/>
      <c r="MJA30" s="284"/>
      <c r="MJB30" s="284"/>
      <c r="MJC30" s="284"/>
      <c r="MJD30" s="284"/>
      <c r="MJE30" s="284"/>
      <c r="MJF30" s="284"/>
      <c r="MJG30" s="284"/>
      <c r="MJH30" s="284"/>
      <c r="MJI30" s="284"/>
      <c r="MJJ30" s="284"/>
      <c r="MJK30" s="284"/>
      <c r="MJL30" s="284"/>
      <c r="MJM30" s="284"/>
      <c r="MJN30" s="284"/>
      <c r="MJO30" s="284"/>
      <c r="MJP30" s="284"/>
      <c r="MJQ30" s="284"/>
      <c r="MJR30" s="284"/>
      <c r="MJS30" s="284"/>
      <c r="MJT30" s="284"/>
      <c r="MJU30" s="284"/>
      <c r="MJV30" s="284"/>
      <c r="MJW30" s="284"/>
      <c r="MJX30" s="284"/>
      <c r="MJY30" s="284"/>
      <c r="MJZ30" s="284"/>
      <c r="MKA30" s="284"/>
      <c r="MKB30" s="284"/>
      <c r="MKC30" s="284"/>
      <c r="MKD30" s="284"/>
      <c r="MKE30" s="284"/>
      <c r="MKF30" s="284"/>
      <c r="MKG30" s="284"/>
      <c r="MKH30" s="284"/>
      <c r="MKI30" s="284"/>
      <c r="MKJ30" s="284"/>
      <c r="MKK30" s="284"/>
      <c r="MKL30" s="284"/>
      <c r="MKM30" s="284"/>
      <c r="MKN30" s="284"/>
      <c r="MKO30" s="284"/>
      <c r="MKP30" s="284"/>
      <c r="MKQ30" s="284"/>
      <c r="MKR30" s="284"/>
      <c r="MKS30" s="284"/>
      <c r="MKT30" s="284"/>
      <c r="MKU30" s="284"/>
      <c r="MKV30" s="284"/>
      <c r="MKW30" s="284"/>
      <c r="MKX30" s="284"/>
      <c r="MKY30" s="284"/>
      <c r="MKZ30" s="284"/>
      <c r="MLA30" s="284"/>
      <c r="MLB30" s="284"/>
      <c r="MLC30" s="284"/>
      <c r="MLD30" s="284"/>
      <c r="MLE30" s="284"/>
      <c r="MLF30" s="284"/>
      <c r="MLG30" s="284"/>
      <c r="MLH30" s="284"/>
      <c r="MLI30" s="284"/>
      <c r="MLJ30" s="284"/>
      <c r="MLK30" s="284"/>
      <c r="MLL30" s="284"/>
      <c r="MLM30" s="284"/>
      <c r="MLN30" s="284"/>
      <c r="MLO30" s="284"/>
      <c r="MLP30" s="284"/>
      <c r="MLQ30" s="284"/>
      <c r="MLR30" s="284"/>
      <c r="MLS30" s="284"/>
      <c r="MLT30" s="284"/>
      <c r="MLU30" s="284"/>
      <c r="MLV30" s="284"/>
      <c r="MLW30" s="284"/>
      <c r="MLX30" s="284"/>
      <c r="MLY30" s="284"/>
      <c r="MLZ30" s="284"/>
      <c r="MMA30" s="284"/>
      <c r="MMB30" s="284"/>
      <c r="MMC30" s="284"/>
      <c r="MMD30" s="284"/>
      <c r="MME30" s="284"/>
      <c r="MMF30" s="284"/>
      <c r="MMG30" s="284"/>
      <c r="MMH30" s="284"/>
      <c r="MMI30" s="284"/>
      <c r="MMJ30" s="284"/>
      <c r="MMK30" s="284"/>
      <c r="MML30" s="284"/>
      <c r="MMM30" s="284"/>
      <c r="MMN30" s="284"/>
      <c r="MMO30" s="284"/>
      <c r="MMP30" s="284"/>
      <c r="MMQ30" s="284"/>
      <c r="MMR30" s="284"/>
      <c r="MMS30" s="284"/>
      <c r="MMT30" s="284"/>
      <c r="MMU30" s="284"/>
      <c r="MMV30" s="284"/>
      <c r="MMW30" s="284"/>
      <c r="MMX30" s="284"/>
      <c r="MMY30" s="284"/>
      <c r="MMZ30" s="284"/>
      <c r="MNA30" s="284"/>
      <c r="MNB30" s="284"/>
      <c r="MNC30" s="284"/>
      <c r="MND30" s="284"/>
      <c r="MNE30" s="284"/>
      <c r="MNF30" s="284"/>
      <c r="MNG30" s="284"/>
      <c r="MNH30" s="284"/>
      <c r="MNI30" s="284"/>
      <c r="MNJ30" s="284"/>
      <c r="MNK30" s="284"/>
      <c r="MNL30" s="284"/>
      <c r="MNM30" s="284"/>
      <c r="MNN30" s="284"/>
      <c r="MNO30" s="284"/>
      <c r="MNP30" s="284"/>
      <c r="MNQ30" s="284"/>
      <c r="MNR30" s="284"/>
      <c r="MNS30" s="284"/>
      <c r="MNT30" s="284"/>
      <c r="MNU30" s="284"/>
      <c r="MNV30" s="284"/>
      <c r="MNW30" s="284"/>
      <c r="MNX30" s="284"/>
      <c r="MNY30" s="284"/>
      <c r="MNZ30" s="284"/>
      <c r="MOA30" s="284"/>
      <c r="MOB30" s="284"/>
      <c r="MOC30" s="284"/>
      <c r="MOD30" s="284"/>
      <c r="MOE30" s="284"/>
      <c r="MOF30" s="284"/>
      <c r="MOG30" s="284"/>
      <c r="MOH30" s="284"/>
      <c r="MOI30" s="284"/>
      <c r="MOJ30" s="284"/>
      <c r="MOK30" s="284"/>
      <c r="MOL30" s="284"/>
      <c r="MOM30" s="284"/>
      <c r="MON30" s="284"/>
      <c r="MOO30" s="284"/>
      <c r="MOP30" s="284"/>
      <c r="MOQ30" s="284"/>
      <c r="MOR30" s="284"/>
      <c r="MOS30" s="284"/>
      <c r="MOT30" s="284"/>
      <c r="MOU30" s="284"/>
      <c r="MOV30" s="284"/>
      <c r="MOW30" s="284"/>
      <c r="MOX30" s="284"/>
      <c r="MOY30" s="284"/>
      <c r="MOZ30" s="284"/>
      <c r="MPA30" s="284"/>
      <c r="MPB30" s="284"/>
      <c r="MPC30" s="284"/>
      <c r="MPD30" s="284"/>
      <c r="MPE30" s="284"/>
      <c r="MPF30" s="284"/>
      <c r="MPG30" s="284"/>
      <c r="MPH30" s="284"/>
      <c r="MPI30" s="284"/>
      <c r="MPJ30" s="284"/>
      <c r="MPK30" s="284"/>
      <c r="MPL30" s="284"/>
      <c r="MPM30" s="284"/>
      <c r="MPN30" s="284"/>
      <c r="MPO30" s="284"/>
      <c r="MPP30" s="284"/>
      <c r="MPQ30" s="284"/>
      <c r="MPR30" s="284"/>
      <c r="MPS30" s="284"/>
      <c r="MPT30" s="284"/>
      <c r="MPU30" s="284"/>
      <c r="MPV30" s="284"/>
      <c r="MPW30" s="284"/>
      <c r="MPX30" s="284"/>
      <c r="MPY30" s="284"/>
      <c r="MPZ30" s="284"/>
      <c r="MQA30" s="284"/>
      <c r="MQB30" s="284"/>
      <c r="MQC30" s="284"/>
      <c r="MQD30" s="284"/>
      <c r="MQE30" s="284"/>
      <c r="MQF30" s="284"/>
      <c r="MQG30" s="284"/>
      <c r="MQH30" s="284"/>
      <c r="MQI30" s="284"/>
      <c r="MQJ30" s="284"/>
      <c r="MQK30" s="284"/>
      <c r="MQL30" s="284"/>
      <c r="MQM30" s="284"/>
      <c r="MQN30" s="284"/>
      <c r="MQO30" s="284"/>
      <c r="MQP30" s="284"/>
      <c r="MQQ30" s="284"/>
      <c r="MQR30" s="284"/>
      <c r="MQS30" s="284"/>
      <c r="MQT30" s="284"/>
      <c r="MQU30" s="284"/>
      <c r="MQV30" s="284"/>
      <c r="MQW30" s="284"/>
      <c r="MQX30" s="284"/>
      <c r="MQY30" s="284"/>
      <c r="MQZ30" s="284"/>
      <c r="MRA30" s="284"/>
      <c r="MRB30" s="284"/>
      <c r="MRC30" s="284"/>
      <c r="MRD30" s="284"/>
      <c r="MRE30" s="284"/>
      <c r="MRF30" s="284"/>
      <c r="MRG30" s="284"/>
      <c r="MRH30" s="284"/>
      <c r="MRI30" s="284"/>
      <c r="MRJ30" s="284"/>
      <c r="MRK30" s="284"/>
      <c r="MRL30" s="284"/>
      <c r="MRM30" s="284"/>
      <c r="MRN30" s="284"/>
      <c r="MRO30" s="284"/>
      <c r="MRP30" s="284"/>
      <c r="MRQ30" s="284"/>
      <c r="MRR30" s="284"/>
      <c r="MRS30" s="284"/>
      <c r="MRT30" s="284"/>
      <c r="MRU30" s="284"/>
      <c r="MRV30" s="284"/>
      <c r="MRW30" s="284"/>
      <c r="MRX30" s="284"/>
      <c r="MRY30" s="284"/>
      <c r="MRZ30" s="284"/>
      <c r="MSA30" s="284"/>
      <c r="MSB30" s="284"/>
      <c r="MSC30" s="284"/>
      <c r="MSD30" s="284"/>
      <c r="MSE30" s="284"/>
      <c r="MSF30" s="284"/>
      <c r="MSG30" s="284"/>
      <c r="MSH30" s="284"/>
      <c r="MSI30" s="284"/>
      <c r="MSJ30" s="284"/>
      <c r="MSK30" s="284"/>
      <c r="MSL30" s="284"/>
      <c r="MSM30" s="284"/>
      <c r="MSN30" s="284"/>
      <c r="MSO30" s="284"/>
      <c r="MSP30" s="284"/>
      <c r="MSQ30" s="284"/>
      <c r="MSR30" s="284"/>
      <c r="MSS30" s="284"/>
      <c r="MST30" s="284"/>
      <c r="MSU30" s="284"/>
      <c r="MSV30" s="284"/>
      <c r="MSW30" s="284"/>
      <c r="MSX30" s="284"/>
      <c r="MSY30" s="284"/>
      <c r="MSZ30" s="284"/>
      <c r="MTA30" s="284"/>
      <c r="MTB30" s="284"/>
      <c r="MTC30" s="284"/>
      <c r="MTD30" s="284"/>
      <c r="MTE30" s="284"/>
      <c r="MTF30" s="284"/>
      <c r="MTG30" s="284"/>
      <c r="MTH30" s="284"/>
      <c r="MTI30" s="284"/>
      <c r="MTJ30" s="284"/>
      <c r="MTK30" s="284"/>
      <c r="MTL30" s="284"/>
      <c r="MTM30" s="284"/>
      <c r="MTN30" s="284"/>
      <c r="MTO30" s="284"/>
      <c r="MTP30" s="284"/>
      <c r="MTQ30" s="284"/>
      <c r="MTR30" s="284"/>
      <c r="MTS30" s="284"/>
      <c r="MTT30" s="284"/>
      <c r="MTU30" s="284"/>
      <c r="MTV30" s="284"/>
      <c r="MTW30" s="284"/>
      <c r="MTX30" s="284"/>
      <c r="MTY30" s="284"/>
      <c r="MTZ30" s="284"/>
      <c r="MUA30" s="284"/>
      <c r="MUB30" s="284"/>
      <c r="MUC30" s="284"/>
      <c r="MUD30" s="284"/>
      <c r="MUE30" s="284"/>
      <c r="MUF30" s="284"/>
      <c r="MUG30" s="284"/>
      <c r="MUH30" s="284"/>
      <c r="MUI30" s="284"/>
      <c r="MUJ30" s="284"/>
      <c r="MUK30" s="284"/>
      <c r="MUL30" s="284"/>
      <c r="MUM30" s="284"/>
      <c r="MUN30" s="284"/>
      <c r="MUO30" s="284"/>
      <c r="MUP30" s="284"/>
      <c r="MUQ30" s="284"/>
      <c r="MUR30" s="284"/>
      <c r="MUS30" s="284"/>
      <c r="MUT30" s="284"/>
      <c r="MUU30" s="284"/>
      <c r="MUV30" s="284"/>
      <c r="MUW30" s="284"/>
      <c r="MUX30" s="284"/>
      <c r="MUY30" s="284"/>
      <c r="MUZ30" s="284"/>
      <c r="MVA30" s="284"/>
      <c r="MVB30" s="284"/>
      <c r="MVC30" s="284"/>
      <c r="MVD30" s="284"/>
      <c r="MVE30" s="284"/>
      <c r="MVF30" s="284"/>
      <c r="MVG30" s="284"/>
      <c r="MVH30" s="284"/>
      <c r="MVI30" s="284"/>
      <c r="MVJ30" s="284"/>
      <c r="MVK30" s="284"/>
      <c r="MVL30" s="284"/>
      <c r="MVM30" s="284"/>
      <c r="MVN30" s="284"/>
      <c r="MVO30" s="284"/>
      <c r="MVP30" s="284"/>
      <c r="MVQ30" s="284"/>
      <c r="MVR30" s="284"/>
      <c r="MVS30" s="284"/>
      <c r="MVT30" s="284"/>
      <c r="MVU30" s="284"/>
      <c r="MVV30" s="284"/>
      <c r="MVW30" s="284"/>
      <c r="MVX30" s="284"/>
      <c r="MVY30" s="284"/>
      <c r="MVZ30" s="284"/>
      <c r="MWA30" s="284"/>
      <c r="MWB30" s="284"/>
      <c r="MWC30" s="284"/>
      <c r="MWD30" s="284"/>
      <c r="MWE30" s="284"/>
      <c r="MWF30" s="284"/>
      <c r="MWG30" s="284"/>
      <c r="MWH30" s="284"/>
      <c r="MWI30" s="284"/>
      <c r="MWJ30" s="284"/>
      <c r="MWK30" s="284"/>
      <c r="MWL30" s="284"/>
      <c r="MWM30" s="284"/>
      <c r="MWN30" s="284"/>
      <c r="MWO30" s="284"/>
      <c r="MWP30" s="284"/>
      <c r="MWQ30" s="284"/>
      <c r="MWR30" s="284"/>
      <c r="MWS30" s="284"/>
      <c r="MWT30" s="284"/>
      <c r="MWU30" s="284"/>
      <c r="MWV30" s="284"/>
      <c r="MWW30" s="284"/>
      <c r="MWX30" s="284"/>
      <c r="MWY30" s="284"/>
      <c r="MWZ30" s="284"/>
      <c r="MXA30" s="284"/>
      <c r="MXB30" s="284"/>
      <c r="MXC30" s="284"/>
      <c r="MXD30" s="284"/>
      <c r="MXE30" s="284"/>
      <c r="MXF30" s="284"/>
      <c r="MXG30" s="284"/>
      <c r="MXH30" s="284"/>
      <c r="MXI30" s="284"/>
      <c r="MXJ30" s="284"/>
      <c r="MXK30" s="284"/>
      <c r="MXL30" s="284"/>
      <c r="MXM30" s="284"/>
      <c r="MXN30" s="284"/>
      <c r="MXO30" s="284"/>
      <c r="MXP30" s="284"/>
      <c r="MXQ30" s="284"/>
      <c r="MXR30" s="284"/>
      <c r="MXS30" s="284"/>
      <c r="MXT30" s="284"/>
      <c r="MXU30" s="284"/>
      <c r="MXV30" s="284"/>
      <c r="MXW30" s="284"/>
      <c r="MXX30" s="284"/>
      <c r="MXY30" s="284"/>
      <c r="MXZ30" s="284"/>
      <c r="MYA30" s="284"/>
      <c r="MYB30" s="284"/>
      <c r="MYC30" s="284"/>
      <c r="MYD30" s="284"/>
      <c r="MYE30" s="284"/>
      <c r="MYF30" s="284"/>
      <c r="MYG30" s="284"/>
      <c r="MYH30" s="284"/>
      <c r="MYI30" s="284"/>
      <c r="MYJ30" s="284"/>
      <c r="MYK30" s="284"/>
      <c r="MYL30" s="284"/>
      <c r="MYM30" s="284"/>
      <c r="MYN30" s="284"/>
      <c r="MYO30" s="284"/>
      <c r="MYP30" s="284"/>
      <c r="MYQ30" s="284"/>
      <c r="MYR30" s="284"/>
      <c r="MYS30" s="284"/>
      <c r="MYT30" s="284"/>
      <c r="MYU30" s="284"/>
      <c r="MYV30" s="284"/>
      <c r="MYW30" s="284"/>
      <c r="MYX30" s="284"/>
      <c r="MYY30" s="284"/>
      <c r="MYZ30" s="284"/>
      <c r="MZA30" s="284"/>
      <c r="MZB30" s="284"/>
      <c r="MZC30" s="284"/>
      <c r="MZD30" s="284"/>
      <c r="MZE30" s="284"/>
      <c r="MZF30" s="284"/>
      <c r="MZG30" s="284"/>
      <c r="MZH30" s="284"/>
      <c r="MZI30" s="284"/>
      <c r="MZJ30" s="284"/>
      <c r="MZK30" s="284"/>
      <c r="MZL30" s="284"/>
      <c r="MZM30" s="284"/>
      <c r="MZN30" s="284"/>
      <c r="MZO30" s="284"/>
      <c r="MZP30" s="284"/>
      <c r="MZQ30" s="284"/>
      <c r="MZR30" s="284"/>
      <c r="MZS30" s="284"/>
      <c r="MZT30" s="284"/>
      <c r="MZU30" s="284"/>
      <c r="MZV30" s="284"/>
      <c r="MZW30" s="284"/>
      <c r="MZX30" s="284"/>
      <c r="MZY30" s="284"/>
      <c r="MZZ30" s="284"/>
      <c r="NAA30" s="284"/>
      <c r="NAB30" s="284"/>
      <c r="NAC30" s="284"/>
      <c r="NAD30" s="284"/>
      <c r="NAE30" s="284"/>
      <c r="NAF30" s="284"/>
      <c r="NAG30" s="284"/>
      <c r="NAH30" s="284"/>
      <c r="NAI30" s="284"/>
      <c r="NAJ30" s="284"/>
      <c r="NAK30" s="284"/>
      <c r="NAL30" s="284"/>
      <c r="NAM30" s="284"/>
      <c r="NAN30" s="284"/>
      <c r="NAO30" s="284"/>
      <c r="NAP30" s="284"/>
      <c r="NAQ30" s="284"/>
      <c r="NAR30" s="284"/>
      <c r="NAS30" s="284"/>
      <c r="NAT30" s="284"/>
      <c r="NAU30" s="284"/>
      <c r="NAV30" s="284"/>
      <c r="NAW30" s="284"/>
      <c r="NAX30" s="284"/>
      <c r="NAY30" s="284"/>
      <c r="NAZ30" s="284"/>
      <c r="NBA30" s="284"/>
      <c r="NBB30" s="284"/>
      <c r="NBC30" s="284"/>
      <c r="NBD30" s="284"/>
      <c r="NBE30" s="284"/>
      <c r="NBF30" s="284"/>
      <c r="NBG30" s="284"/>
      <c r="NBH30" s="284"/>
      <c r="NBI30" s="284"/>
      <c r="NBJ30" s="284"/>
      <c r="NBK30" s="284"/>
      <c r="NBL30" s="284"/>
      <c r="NBM30" s="284"/>
      <c r="NBN30" s="284"/>
      <c r="NBO30" s="284"/>
      <c r="NBP30" s="284"/>
      <c r="NBQ30" s="284"/>
      <c r="NBR30" s="284"/>
      <c r="NBS30" s="284"/>
      <c r="NBT30" s="284"/>
      <c r="NBU30" s="284"/>
      <c r="NBV30" s="284"/>
      <c r="NBW30" s="284"/>
      <c r="NBX30" s="284"/>
      <c r="NBY30" s="284"/>
      <c r="NBZ30" s="284"/>
      <c r="NCA30" s="284"/>
      <c r="NCB30" s="284"/>
      <c r="NCC30" s="284"/>
      <c r="NCD30" s="284"/>
      <c r="NCE30" s="284"/>
      <c r="NCF30" s="284"/>
      <c r="NCG30" s="284"/>
      <c r="NCH30" s="284"/>
      <c r="NCI30" s="284"/>
      <c r="NCJ30" s="284"/>
      <c r="NCK30" s="284"/>
      <c r="NCL30" s="284"/>
      <c r="NCM30" s="284"/>
      <c r="NCN30" s="284"/>
      <c r="NCO30" s="284"/>
      <c r="NCP30" s="284"/>
      <c r="NCQ30" s="284"/>
      <c r="NCR30" s="284"/>
      <c r="NCS30" s="284"/>
      <c r="NCT30" s="284"/>
      <c r="NCU30" s="284"/>
      <c r="NCV30" s="284"/>
      <c r="NCW30" s="284"/>
      <c r="NCX30" s="284"/>
      <c r="NCY30" s="284"/>
      <c r="NCZ30" s="284"/>
      <c r="NDA30" s="284"/>
      <c r="NDB30" s="284"/>
      <c r="NDC30" s="284"/>
      <c r="NDD30" s="284"/>
      <c r="NDE30" s="284"/>
      <c r="NDF30" s="284"/>
      <c r="NDG30" s="284"/>
      <c r="NDH30" s="284"/>
      <c r="NDI30" s="284"/>
      <c r="NDJ30" s="284"/>
      <c r="NDK30" s="284"/>
      <c r="NDL30" s="284"/>
      <c r="NDM30" s="284"/>
      <c r="NDN30" s="284"/>
      <c r="NDO30" s="284"/>
      <c r="NDP30" s="284"/>
      <c r="NDQ30" s="284"/>
      <c r="NDR30" s="284"/>
      <c r="NDS30" s="284"/>
      <c r="NDT30" s="284"/>
      <c r="NDU30" s="284"/>
      <c r="NDV30" s="284"/>
      <c r="NDW30" s="284"/>
      <c r="NDX30" s="284"/>
      <c r="NDY30" s="284"/>
      <c r="NDZ30" s="284"/>
      <c r="NEA30" s="284"/>
      <c r="NEB30" s="284"/>
      <c r="NEC30" s="284"/>
      <c r="NED30" s="284"/>
      <c r="NEE30" s="284"/>
      <c r="NEF30" s="284"/>
      <c r="NEG30" s="284"/>
      <c r="NEH30" s="284"/>
      <c r="NEI30" s="284"/>
      <c r="NEJ30" s="284"/>
      <c r="NEK30" s="284"/>
      <c r="NEL30" s="284"/>
      <c r="NEM30" s="284"/>
      <c r="NEN30" s="284"/>
      <c r="NEO30" s="284"/>
      <c r="NEP30" s="284"/>
      <c r="NEQ30" s="284"/>
      <c r="NER30" s="284"/>
      <c r="NES30" s="284"/>
      <c r="NET30" s="284"/>
      <c r="NEU30" s="284"/>
      <c r="NEV30" s="284"/>
      <c r="NEW30" s="284"/>
      <c r="NEX30" s="284"/>
      <c r="NEY30" s="284"/>
      <c r="NEZ30" s="284"/>
      <c r="NFA30" s="284"/>
      <c r="NFB30" s="284"/>
      <c r="NFC30" s="284"/>
      <c r="NFD30" s="284"/>
      <c r="NFE30" s="284"/>
      <c r="NFF30" s="284"/>
      <c r="NFG30" s="284"/>
      <c r="NFH30" s="284"/>
      <c r="NFI30" s="284"/>
      <c r="NFJ30" s="284"/>
      <c r="NFK30" s="284"/>
      <c r="NFL30" s="284"/>
      <c r="NFM30" s="284"/>
      <c r="NFN30" s="284"/>
      <c r="NFO30" s="284"/>
      <c r="NFP30" s="284"/>
      <c r="NFQ30" s="284"/>
      <c r="NFR30" s="284"/>
      <c r="NFS30" s="284"/>
      <c r="NFT30" s="284"/>
      <c r="NFU30" s="284"/>
      <c r="NFV30" s="284"/>
      <c r="NFW30" s="284"/>
      <c r="NFX30" s="284"/>
      <c r="NFY30" s="284"/>
      <c r="NFZ30" s="284"/>
      <c r="NGA30" s="284"/>
      <c r="NGB30" s="284"/>
      <c r="NGC30" s="284"/>
      <c r="NGD30" s="284"/>
      <c r="NGE30" s="284"/>
      <c r="NGF30" s="284"/>
      <c r="NGG30" s="284"/>
      <c r="NGH30" s="284"/>
      <c r="NGI30" s="284"/>
      <c r="NGJ30" s="284"/>
      <c r="NGK30" s="284"/>
      <c r="NGL30" s="284"/>
      <c r="NGM30" s="284"/>
      <c r="NGN30" s="284"/>
      <c r="NGO30" s="284"/>
      <c r="NGP30" s="284"/>
      <c r="NGQ30" s="284"/>
      <c r="NGR30" s="284"/>
      <c r="NGS30" s="284"/>
      <c r="NGT30" s="284"/>
      <c r="NGU30" s="284"/>
      <c r="NGV30" s="284"/>
      <c r="NGW30" s="284"/>
      <c r="NGX30" s="284"/>
      <c r="NGY30" s="284"/>
      <c r="NGZ30" s="284"/>
      <c r="NHA30" s="284"/>
      <c r="NHB30" s="284"/>
      <c r="NHC30" s="284"/>
      <c r="NHD30" s="284"/>
      <c r="NHE30" s="284"/>
      <c r="NHF30" s="284"/>
      <c r="NHG30" s="284"/>
      <c r="NHH30" s="284"/>
      <c r="NHI30" s="284"/>
      <c r="NHJ30" s="284"/>
      <c r="NHK30" s="284"/>
      <c r="NHL30" s="284"/>
      <c r="NHM30" s="284"/>
      <c r="NHN30" s="284"/>
      <c r="NHO30" s="284"/>
      <c r="NHP30" s="284"/>
      <c r="NHQ30" s="284"/>
      <c r="NHR30" s="284"/>
      <c r="NHS30" s="284"/>
      <c r="NHT30" s="284"/>
      <c r="NHU30" s="284"/>
      <c r="NHV30" s="284"/>
      <c r="NHW30" s="284"/>
      <c r="NHX30" s="284"/>
      <c r="NHY30" s="284"/>
      <c r="NHZ30" s="284"/>
      <c r="NIA30" s="284"/>
      <c r="NIB30" s="284"/>
      <c r="NIC30" s="284"/>
      <c r="NID30" s="284"/>
      <c r="NIE30" s="284"/>
      <c r="NIF30" s="284"/>
      <c r="NIG30" s="284"/>
      <c r="NIH30" s="284"/>
      <c r="NII30" s="284"/>
      <c r="NIJ30" s="284"/>
      <c r="NIK30" s="284"/>
      <c r="NIL30" s="284"/>
      <c r="NIM30" s="284"/>
      <c r="NIN30" s="284"/>
      <c r="NIO30" s="284"/>
      <c r="NIP30" s="284"/>
      <c r="NIQ30" s="284"/>
      <c r="NIR30" s="284"/>
      <c r="NIS30" s="284"/>
      <c r="NIT30" s="284"/>
      <c r="NIU30" s="284"/>
      <c r="NIV30" s="284"/>
      <c r="NIW30" s="284"/>
      <c r="NIX30" s="284"/>
      <c r="NIY30" s="284"/>
      <c r="NIZ30" s="284"/>
      <c r="NJA30" s="284"/>
      <c r="NJB30" s="284"/>
      <c r="NJC30" s="284"/>
      <c r="NJD30" s="284"/>
      <c r="NJE30" s="284"/>
      <c r="NJF30" s="284"/>
      <c r="NJG30" s="284"/>
      <c r="NJH30" s="284"/>
      <c r="NJI30" s="284"/>
      <c r="NJJ30" s="284"/>
      <c r="NJK30" s="284"/>
      <c r="NJL30" s="284"/>
      <c r="NJM30" s="284"/>
      <c r="NJN30" s="284"/>
      <c r="NJO30" s="284"/>
      <c r="NJP30" s="284"/>
      <c r="NJQ30" s="284"/>
      <c r="NJR30" s="284"/>
      <c r="NJS30" s="284"/>
      <c r="NJT30" s="284"/>
      <c r="NJU30" s="284"/>
      <c r="NJV30" s="284"/>
      <c r="NJW30" s="284"/>
      <c r="NJX30" s="284"/>
      <c r="NJY30" s="284"/>
      <c r="NJZ30" s="284"/>
      <c r="NKA30" s="284"/>
      <c r="NKB30" s="284"/>
      <c r="NKC30" s="284"/>
      <c r="NKD30" s="284"/>
      <c r="NKE30" s="284"/>
      <c r="NKF30" s="284"/>
      <c r="NKG30" s="284"/>
      <c r="NKH30" s="284"/>
      <c r="NKI30" s="284"/>
      <c r="NKJ30" s="284"/>
      <c r="NKK30" s="284"/>
      <c r="NKL30" s="284"/>
      <c r="NKM30" s="284"/>
      <c r="NKN30" s="284"/>
      <c r="NKO30" s="284"/>
      <c r="NKP30" s="284"/>
      <c r="NKQ30" s="284"/>
      <c r="NKR30" s="284"/>
      <c r="NKS30" s="284"/>
      <c r="NKT30" s="284"/>
      <c r="NKU30" s="284"/>
      <c r="NKV30" s="284"/>
      <c r="NKW30" s="284"/>
      <c r="NKX30" s="284"/>
      <c r="NKY30" s="284"/>
      <c r="NKZ30" s="284"/>
      <c r="NLA30" s="284"/>
      <c r="NLB30" s="284"/>
      <c r="NLC30" s="284"/>
      <c r="NLD30" s="284"/>
      <c r="NLE30" s="284"/>
      <c r="NLF30" s="284"/>
      <c r="NLG30" s="284"/>
      <c r="NLH30" s="284"/>
      <c r="NLI30" s="284"/>
      <c r="NLJ30" s="284"/>
      <c r="NLK30" s="284"/>
      <c r="NLL30" s="284"/>
      <c r="NLM30" s="284"/>
      <c r="NLN30" s="284"/>
      <c r="NLO30" s="284"/>
      <c r="NLP30" s="284"/>
      <c r="NLQ30" s="284"/>
      <c r="NLR30" s="284"/>
      <c r="NLS30" s="284"/>
      <c r="NLT30" s="284"/>
      <c r="NLU30" s="284"/>
      <c r="NLV30" s="284"/>
      <c r="NLW30" s="284"/>
      <c r="NLX30" s="284"/>
      <c r="NLY30" s="284"/>
      <c r="NLZ30" s="284"/>
      <c r="NMA30" s="284"/>
      <c r="NMB30" s="284"/>
      <c r="NMC30" s="284"/>
      <c r="NMD30" s="284"/>
      <c r="NME30" s="284"/>
      <c r="NMF30" s="284"/>
      <c r="NMG30" s="284"/>
      <c r="NMH30" s="284"/>
      <c r="NMI30" s="284"/>
      <c r="NMJ30" s="284"/>
      <c r="NMK30" s="284"/>
      <c r="NML30" s="284"/>
      <c r="NMM30" s="284"/>
      <c r="NMN30" s="284"/>
      <c r="NMO30" s="284"/>
      <c r="NMP30" s="284"/>
      <c r="NMQ30" s="284"/>
      <c r="NMR30" s="284"/>
      <c r="NMS30" s="284"/>
      <c r="NMT30" s="284"/>
      <c r="NMU30" s="284"/>
      <c r="NMV30" s="284"/>
      <c r="NMW30" s="284"/>
      <c r="NMX30" s="284"/>
      <c r="NMY30" s="284"/>
      <c r="NMZ30" s="284"/>
      <c r="NNA30" s="284"/>
      <c r="NNB30" s="284"/>
      <c r="NNC30" s="284"/>
      <c r="NND30" s="284"/>
      <c r="NNE30" s="284"/>
      <c r="NNF30" s="284"/>
      <c r="NNG30" s="284"/>
      <c r="NNH30" s="284"/>
      <c r="NNI30" s="284"/>
      <c r="NNJ30" s="284"/>
      <c r="NNK30" s="284"/>
      <c r="NNL30" s="284"/>
      <c r="NNM30" s="284"/>
      <c r="NNN30" s="284"/>
      <c r="NNO30" s="284"/>
      <c r="NNP30" s="284"/>
      <c r="NNQ30" s="284"/>
      <c r="NNR30" s="284"/>
      <c r="NNS30" s="284"/>
      <c r="NNT30" s="284"/>
      <c r="NNU30" s="284"/>
      <c r="NNV30" s="284"/>
      <c r="NNW30" s="284"/>
      <c r="NNX30" s="284"/>
      <c r="NNY30" s="284"/>
      <c r="NNZ30" s="284"/>
      <c r="NOA30" s="284"/>
      <c r="NOB30" s="284"/>
      <c r="NOC30" s="284"/>
      <c r="NOD30" s="284"/>
      <c r="NOE30" s="284"/>
      <c r="NOF30" s="284"/>
      <c r="NOG30" s="284"/>
      <c r="NOH30" s="284"/>
      <c r="NOI30" s="284"/>
      <c r="NOJ30" s="284"/>
      <c r="NOK30" s="284"/>
      <c r="NOL30" s="284"/>
      <c r="NOM30" s="284"/>
      <c r="NON30" s="284"/>
      <c r="NOO30" s="284"/>
      <c r="NOP30" s="284"/>
      <c r="NOQ30" s="284"/>
      <c r="NOR30" s="284"/>
      <c r="NOS30" s="284"/>
      <c r="NOT30" s="284"/>
      <c r="NOU30" s="284"/>
      <c r="NOV30" s="284"/>
      <c r="NOW30" s="284"/>
      <c r="NOX30" s="284"/>
      <c r="NOY30" s="284"/>
      <c r="NOZ30" s="284"/>
      <c r="NPA30" s="284"/>
      <c r="NPB30" s="284"/>
      <c r="NPC30" s="284"/>
      <c r="NPD30" s="284"/>
      <c r="NPE30" s="284"/>
      <c r="NPF30" s="284"/>
      <c r="NPG30" s="284"/>
      <c r="NPH30" s="284"/>
      <c r="NPI30" s="284"/>
      <c r="NPJ30" s="284"/>
      <c r="NPK30" s="284"/>
      <c r="NPL30" s="284"/>
      <c r="NPM30" s="284"/>
      <c r="NPN30" s="284"/>
      <c r="NPO30" s="284"/>
      <c r="NPP30" s="284"/>
      <c r="NPQ30" s="284"/>
      <c r="NPR30" s="284"/>
      <c r="NPS30" s="284"/>
      <c r="NPT30" s="284"/>
      <c r="NPU30" s="284"/>
      <c r="NPV30" s="284"/>
      <c r="NPW30" s="284"/>
      <c r="NPX30" s="284"/>
      <c r="NPY30" s="284"/>
      <c r="NPZ30" s="284"/>
      <c r="NQA30" s="284"/>
      <c r="NQB30" s="284"/>
      <c r="NQC30" s="284"/>
      <c r="NQD30" s="284"/>
      <c r="NQE30" s="284"/>
      <c r="NQF30" s="284"/>
      <c r="NQG30" s="284"/>
      <c r="NQH30" s="284"/>
      <c r="NQI30" s="284"/>
      <c r="NQJ30" s="284"/>
      <c r="NQK30" s="284"/>
      <c r="NQL30" s="284"/>
      <c r="NQM30" s="284"/>
      <c r="NQN30" s="284"/>
      <c r="NQO30" s="284"/>
      <c r="NQP30" s="284"/>
      <c r="NQQ30" s="284"/>
      <c r="NQR30" s="284"/>
      <c r="NQS30" s="284"/>
      <c r="NQT30" s="284"/>
      <c r="NQU30" s="284"/>
      <c r="NQV30" s="284"/>
      <c r="NQW30" s="284"/>
      <c r="NQX30" s="284"/>
      <c r="NQY30" s="284"/>
      <c r="NQZ30" s="284"/>
      <c r="NRA30" s="284"/>
      <c r="NRB30" s="284"/>
      <c r="NRC30" s="284"/>
      <c r="NRD30" s="284"/>
      <c r="NRE30" s="284"/>
      <c r="NRF30" s="284"/>
      <c r="NRG30" s="284"/>
      <c r="NRH30" s="284"/>
      <c r="NRI30" s="284"/>
      <c r="NRJ30" s="284"/>
      <c r="NRK30" s="284"/>
      <c r="NRL30" s="284"/>
      <c r="NRM30" s="284"/>
      <c r="NRN30" s="284"/>
      <c r="NRO30" s="284"/>
      <c r="NRP30" s="284"/>
      <c r="NRQ30" s="284"/>
      <c r="NRR30" s="284"/>
      <c r="NRS30" s="284"/>
      <c r="NRT30" s="284"/>
      <c r="NRU30" s="284"/>
      <c r="NRV30" s="284"/>
      <c r="NRW30" s="284"/>
      <c r="NRX30" s="284"/>
      <c r="NRY30" s="284"/>
      <c r="NRZ30" s="284"/>
      <c r="NSA30" s="284"/>
      <c r="NSB30" s="284"/>
      <c r="NSC30" s="284"/>
      <c r="NSD30" s="284"/>
      <c r="NSE30" s="284"/>
      <c r="NSF30" s="284"/>
      <c r="NSG30" s="284"/>
      <c r="NSH30" s="284"/>
      <c r="NSI30" s="284"/>
      <c r="NSJ30" s="284"/>
      <c r="NSK30" s="284"/>
      <c r="NSL30" s="284"/>
      <c r="NSM30" s="284"/>
      <c r="NSN30" s="284"/>
      <c r="NSO30" s="284"/>
      <c r="NSP30" s="284"/>
      <c r="NSQ30" s="284"/>
      <c r="NSR30" s="284"/>
      <c r="NSS30" s="284"/>
      <c r="NST30" s="284"/>
      <c r="NSU30" s="284"/>
      <c r="NSV30" s="284"/>
      <c r="NSW30" s="284"/>
      <c r="NSX30" s="284"/>
      <c r="NSY30" s="284"/>
      <c r="NSZ30" s="284"/>
      <c r="NTA30" s="284"/>
      <c r="NTB30" s="284"/>
      <c r="NTC30" s="284"/>
      <c r="NTD30" s="284"/>
      <c r="NTE30" s="284"/>
      <c r="NTF30" s="284"/>
      <c r="NTG30" s="284"/>
      <c r="NTH30" s="284"/>
      <c r="NTI30" s="284"/>
      <c r="NTJ30" s="284"/>
      <c r="NTK30" s="284"/>
      <c r="NTL30" s="284"/>
      <c r="NTM30" s="284"/>
      <c r="NTN30" s="284"/>
      <c r="NTO30" s="284"/>
      <c r="NTP30" s="284"/>
      <c r="NTQ30" s="284"/>
      <c r="NTR30" s="284"/>
      <c r="NTS30" s="284"/>
      <c r="NTT30" s="284"/>
      <c r="NTU30" s="284"/>
      <c r="NTV30" s="284"/>
      <c r="NTW30" s="284"/>
      <c r="NTX30" s="284"/>
      <c r="NTY30" s="284"/>
      <c r="NTZ30" s="284"/>
      <c r="NUA30" s="284"/>
      <c r="NUB30" s="284"/>
      <c r="NUC30" s="284"/>
      <c r="NUD30" s="284"/>
      <c r="NUE30" s="284"/>
      <c r="NUF30" s="284"/>
      <c r="NUG30" s="284"/>
      <c r="NUH30" s="284"/>
      <c r="NUI30" s="284"/>
      <c r="NUJ30" s="284"/>
      <c r="NUK30" s="284"/>
      <c r="NUL30" s="284"/>
      <c r="NUM30" s="284"/>
      <c r="NUN30" s="284"/>
      <c r="NUO30" s="284"/>
      <c r="NUP30" s="284"/>
      <c r="NUQ30" s="284"/>
      <c r="NUR30" s="284"/>
      <c r="NUS30" s="284"/>
      <c r="NUT30" s="284"/>
      <c r="NUU30" s="284"/>
      <c r="NUV30" s="284"/>
      <c r="NUW30" s="284"/>
      <c r="NUX30" s="284"/>
      <c r="NUY30" s="284"/>
      <c r="NUZ30" s="284"/>
      <c r="NVA30" s="284"/>
      <c r="NVB30" s="284"/>
      <c r="NVC30" s="284"/>
      <c r="NVD30" s="284"/>
      <c r="NVE30" s="284"/>
      <c r="NVF30" s="284"/>
      <c r="NVG30" s="284"/>
      <c r="NVH30" s="284"/>
      <c r="NVI30" s="284"/>
      <c r="NVJ30" s="284"/>
      <c r="NVK30" s="284"/>
      <c r="NVL30" s="284"/>
      <c r="NVM30" s="284"/>
      <c r="NVN30" s="284"/>
      <c r="NVO30" s="284"/>
      <c r="NVP30" s="284"/>
      <c r="NVQ30" s="284"/>
      <c r="NVR30" s="284"/>
      <c r="NVS30" s="284"/>
      <c r="NVT30" s="284"/>
      <c r="NVU30" s="284"/>
      <c r="NVV30" s="284"/>
      <c r="NVW30" s="284"/>
      <c r="NVX30" s="284"/>
      <c r="NVY30" s="284"/>
      <c r="NVZ30" s="284"/>
      <c r="NWA30" s="284"/>
      <c r="NWB30" s="284"/>
      <c r="NWC30" s="284"/>
      <c r="NWD30" s="284"/>
      <c r="NWE30" s="284"/>
      <c r="NWF30" s="284"/>
      <c r="NWG30" s="284"/>
      <c r="NWH30" s="284"/>
      <c r="NWI30" s="284"/>
      <c r="NWJ30" s="284"/>
      <c r="NWK30" s="284"/>
      <c r="NWL30" s="284"/>
      <c r="NWM30" s="284"/>
      <c r="NWN30" s="284"/>
      <c r="NWO30" s="284"/>
      <c r="NWP30" s="284"/>
      <c r="NWQ30" s="284"/>
      <c r="NWR30" s="284"/>
      <c r="NWS30" s="284"/>
      <c r="NWT30" s="284"/>
      <c r="NWU30" s="284"/>
      <c r="NWV30" s="284"/>
      <c r="NWW30" s="284"/>
      <c r="NWX30" s="284"/>
      <c r="NWY30" s="284"/>
      <c r="NWZ30" s="284"/>
      <c r="NXA30" s="284"/>
      <c r="NXB30" s="284"/>
      <c r="NXC30" s="284"/>
      <c r="NXD30" s="284"/>
      <c r="NXE30" s="284"/>
      <c r="NXF30" s="284"/>
      <c r="NXG30" s="284"/>
      <c r="NXH30" s="284"/>
      <c r="NXI30" s="284"/>
      <c r="NXJ30" s="284"/>
      <c r="NXK30" s="284"/>
      <c r="NXL30" s="284"/>
      <c r="NXM30" s="284"/>
      <c r="NXN30" s="284"/>
      <c r="NXO30" s="284"/>
      <c r="NXP30" s="284"/>
      <c r="NXQ30" s="284"/>
      <c r="NXR30" s="284"/>
      <c r="NXS30" s="284"/>
      <c r="NXT30" s="284"/>
      <c r="NXU30" s="284"/>
      <c r="NXV30" s="284"/>
      <c r="NXW30" s="284"/>
      <c r="NXX30" s="284"/>
      <c r="NXY30" s="284"/>
      <c r="NXZ30" s="284"/>
      <c r="NYA30" s="284"/>
      <c r="NYB30" s="284"/>
      <c r="NYC30" s="284"/>
      <c r="NYD30" s="284"/>
      <c r="NYE30" s="284"/>
      <c r="NYF30" s="284"/>
      <c r="NYG30" s="284"/>
      <c r="NYH30" s="284"/>
      <c r="NYI30" s="284"/>
      <c r="NYJ30" s="284"/>
      <c r="NYK30" s="284"/>
      <c r="NYL30" s="284"/>
      <c r="NYM30" s="284"/>
      <c r="NYN30" s="284"/>
      <c r="NYO30" s="284"/>
      <c r="NYP30" s="284"/>
      <c r="NYQ30" s="284"/>
      <c r="NYR30" s="284"/>
      <c r="NYS30" s="284"/>
      <c r="NYT30" s="284"/>
      <c r="NYU30" s="284"/>
      <c r="NYV30" s="284"/>
      <c r="NYW30" s="284"/>
      <c r="NYX30" s="284"/>
      <c r="NYY30" s="284"/>
      <c r="NYZ30" s="284"/>
      <c r="NZA30" s="284"/>
      <c r="NZB30" s="284"/>
      <c r="NZC30" s="284"/>
      <c r="NZD30" s="284"/>
      <c r="NZE30" s="284"/>
      <c r="NZF30" s="284"/>
      <c r="NZG30" s="284"/>
      <c r="NZH30" s="284"/>
      <c r="NZI30" s="284"/>
      <c r="NZJ30" s="284"/>
      <c r="NZK30" s="284"/>
      <c r="NZL30" s="284"/>
      <c r="NZM30" s="284"/>
      <c r="NZN30" s="284"/>
      <c r="NZO30" s="284"/>
      <c r="NZP30" s="284"/>
      <c r="NZQ30" s="284"/>
      <c r="NZR30" s="284"/>
      <c r="NZS30" s="284"/>
      <c r="NZT30" s="284"/>
      <c r="NZU30" s="284"/>
      <c r="NZV30" s="284"/>
      <c r="NZW30" s="284"/>
      <c r="NZX30" s="284"/>
      <c r="NZY30" s="284"/>
      <c r="NZZ30" s="284"/>
      <c r="OAA30" s="284"/>
      <c r="OAB30" s="284"/>
      <c r="OAC30" s="284"/>
      <c r="OAD30" s="284"/>
      <c r="OAE30" s="284"/>
      <c r="OAF30" s="284"/>
      <c r="OAG30" s="284"/>
      <c r="OAH30" s="284"/>
      <c r="OAI30" s="284"/>
      <c r="OAJ30" s="284"/>
      <c r="OAK30" s="284"/>
      <c r="OAL30" s="284"/>
      <c r="OAM30" s="284"/>
      <c r="OAN30" s="284"/>
      <c r="OAO30" s="284"/>
      <c r="OAP30" s="284"/>
      <c r="OAQ30" s="284"/>
      <c r="OAR30" s="284"/>
      <c r="OAS30" s="284"/>
      <c r="OAT30" s="284"/>
      <c r="OAU30" s="284"/>
      <c r="OAV30" s="284"/>
      <c r="OAW30" s="284"/>
      <c r="OAX30" s="284"/>
      <c r="OAY30" s="284"/>
      <c r="OAZ30" s="284"/>
      <c r="OBA30" s="284"/>
      <c r="OBB30" s="284"/>
      <c r="OBC30" s="284"/>
      <c r="OBD30" s="284"/>
      <c r="OBE30" s="284"/>
      <c r="OBF30" s="284"/>
      <c r="OBG30" s="284"/>
      <c r="OBH30" s="284"/>
      <c r="OBI30" s="284"/>
      <c r="OBJ30" s="284"/>
      <c r="OBK30" s="284"/>
      <c r="OBL30" s="284"/>
      <c r="OBM30" s="284"/>
      <c r="OBN30" s="284"/>
      <c r="OBO30" s="284"/>
      <c r="OBP30" s="284"/>
      <c r="OBQ30" s="284"/>
      <c r="OBR30" s="284"/>
      <c r="OBS30" s="284"/>
      <c r="OBT30" s="284"/>
      <c r="OBU30" s="284"/>
      <c r="OBV30" s="284"/>
      <c r="OBW30" s="284"/>
      <c r="OBX30" s="284"/>
      <c r="OBY30" s="284"/>
      <c r="OBZ30" s="284"/>
      <c r="OCA30" s="284"/>
      <c r="OCB30" s="284"/>
      <c r="OCC30" s="284"/>
      <c r="OCD30" s="284"/>
      <c r="OCE30" s="284"/>
      <c r="OCF30" s="284"/>
      <c r="OCG30" s="284"/>
      <c r="OCH30" s="284"/>
      <c r="OCI30" s="284"/>
      <c r="OCJ30" s="284"/>
      <c r="OCK30" s="284"/>
      <c r="OCL30" s="284"/>
      <c r="OCM30" s="284"/>
      <c r="OCN30" s="284"/>
      <c r="OCO30" s="284"/>
      <c r="OCP30" s="284"/>
      <c r="OCQ30" s="284"/>
      <c r="OCR30" s="284"/>
      <c r="OCS30" s="284"/>
      <c r="OCT30" s="284"/>
      <c r="OCU30" s="284"/>
      <c r="OCV30" s="284"/>
      <c r="OCW30" s="284"/>
      <c r="OCX30" s="284"/>
      <c r="OCY30" s="284"/>
      <c r="OCZ30" s="284"/>
      <c r="ODA30" s="284"/>
      <c r="ODB30" s="284"/>
      <c r="ODC30" s="284"/>
      <c r="ODD30" s="284"/>
      <c r="ODE30" s="284"/>
      <c r="ODF30" s="284"/>
      <c r="ODG30" s="284"/>
      <c r="ODH30" s="284"/>
      <c r="ODI30" s="284"/>
      <c r="ODJ30" s="284"/>
      <c r="ODK30" s="284"/>
      <c r="ODL30" s="284"/>
      <c r="ODM30" s="284"/>
      <c r="ODN30" s="284"/>
      <c r="ODO30" s="284"/>
      <c r="ODP30" s="284"/>
      <c r="ODQ30" s="284"/>
      <c r="ODR30" s="284"/>
      <c r="ODS30" s="284"/>
      <c r="ODT30" s="284"/>
      <c r="ODU30" s="284"/>
      <c r="ODV30" s="284"/>
      <c r="ODW30" s="284"/>
      <c r="ODX30" s="284"/>
      <c r="ODY30" s="284"/>
      <c r="ODZ30" s="284"/>
      <c r="OEA30" s="284"/>
      <c r="OEB30" s="284"/>
      <c r="OEC30" s="284"/>
      <c r="OED30" s="284"/>
      <c r="OEE30" s="284"/>
      <c r="OEF30" s="284"/>
      <c r="OEG30" s="284"/>
      <c r="OEH30" s="284"/>
      <c r="OEI30" s="284"/>
      <c r="OEJ30" s="284"/>
      <c r="OEK30" s="284"/>
      <c r="OEL30" s="284"/>
      <c r="OEM30" s="284"/>
      <c r="OEN30" s="284"/>
      <c r="OEO30" s="284"/>
      <c r="OEP30" s="284"/>
      <c r="OEQ30" s="284"/>
      <c r="OER30" s="284"/>
      <c r="OES30" s="284"/>
      <c r="OET30" s="284"/>
      <c r="OEU30" s="284"/>
      <c r="OEV30" s="284"/>
      <c r="OEW30" s="284"/>
      <c r="OEX30" s="284"/>
      <c r="OEY30" s="284"/>
      <c r="OEZ30" s="284"/>
      <c r="OFA30" s="284"/>
      <c r="OFB30" s="284"/>
      <c r="OFC30" s="284"/>
      <c r="OFD30" s="284"/>
      <c r="OFE30" s="284"/>
      <c r="OFF30" s="284"/>
      <c r="OFG30" s="284"/>
      <c r="OFH30" s="284"/>
      <c r="OFI30" s="284"/>
      <c r="OFJ30" s="284"/>
      <c r="OFK30" s="284"/>
      <c r="OFL30" s="284"/>
      <c r="OFM30" s="284"/>
      <c r="OFN30" s="284"/>
      <c r="OFO30" s="284"/>
      <c r="OFP30" s="284"/>
      <c r="OFQ30" s="284"/>
      <c r="OFR30" s="284"/>
      <c r="OFS30" s="284"/>
      <c r="OFT30" s="284"/>
      <c r="OFU30" s="284"/>
      <c r="OFV30" s="284"/>
      <c r="OFW30" s="284"/>
      <c r="OFX30" s="284"/>
      <c r="OFY30" s="284"/>
      <c r="OFZ30" s="284"/>
      <c r="OGA30" s="284"/>
      <c r="OGB30" s="284"/>
      <c r="OGC30" s="284"/>
      <c r="OGD30" s="284"/>
      <c r="OGE30" s="284"/>
      <c r="OGF30" s="284"/>
      <c r="OGG30" s="284"/>
      <c r="OGH30" s="284"/>
      <c r="OGI30" s="284"/>
      <c r="OGJ30" s="284"/>
      <c r="OGK30" s="284"/>
      <c r="OGL30" s="284"/>
      <c r="OGM30" s="284"/>
      <c r="OGN30" s="284"/>
      <c r="OGO30" s="284"/>
      <c r="OGP30" s="284"/>
      <c r="OGQ30" s="284"/>
      <c r="OGR30" s="284"/>
      <c r="OGS30" s="284"/>
      <c r="OGT30" s="284"/>
      <c r="OGU30" s="284"/>
      <c r="OGV30" s="284"/>
      <c r="OGW30" s="284"/>
      <c r="OGX30" s="284"/>
      <c r="OGY30" s="284"/>
      <c r="OGZ30" s="284"/>
      <c r="OHA30" s="284"/>
      <c r="OHB30" s="284"/>
      <c r="OHC30" s="284"/>
      <c r="OHD30" s="284"/>
      <c r="OHE30" s="284"/>
      <c r="OHF30" s="284"/>
      <c r="OHG30" s="284"/>
      <c r="OHH30" s="284"/>
      <c r="OHI30" s="284"/>
      <c r="OHJ30" s="284"/>
      <c r="OHK30" s="284"/>
      <c r="OHL30" s="284"/>
      <c r="OHM30" s="284"/>
      <c r="OHN30" s="284"/>
      <c r="OHO30" s="284"/>
      <c r="OHP30" s="284"/>
      <c r="OHQ30" s="284"/>
      <c r="OHR30" s="284"/>
      <c r="OHS30" s="284"/>
      <c r="OHT30" s="284"/>
      <c r="OHU30" s="284"/>
      <c r="OHV30" s="284"/>
      <c r="OHW30" s="284"/>
      <c r="OHX30" s="284"/>
      <c r="OHY30" s="284"/>
      <c r="OHZ30" s="284"/>
      <c r="OIA30" s="284"/>
      <c r="OIB30" s="284"/>
      <c r="OIC30" s="284"/>
      <c r="OID30" s="284"/>
      <c r="OIE30" s="284"/>
      <c r="OIF30" s="284"/>
      <c r="OIG30" s="284"/>
      <c r="OIH30" s="284"/>
      <c r="OII30" s="284"/>
      <c r="OIJ30" s="284"/>
      <c r="OIK30" s="284"/>
      <c r="OIL30" s="284"/>
      <c r="OIM30" s="284"/>
      <c r="OIN30" s="284"/>
      <c r="OIO30" s="284"/>
      <c r="OIP30" s="284"/>
      <c r="OIQ30" s="284"/>
      <c r="OIR30" s="284"/>
      <c r="OIS30" s="284"/>
      <c r="OIT30" s="284"/>
      <c r="OIU30" s="284"/>
      <c r="OIV30" s="284"/>
      <c r="OIW30" s="284"/>
      <c r="OIX30" s="284"/>
      <c r="OIY30" s="284"/>
      <c r="OIZ30" s="284"/>
      <c r="OJA30" s="284"/>
      <c r="OJB30" s="284"/>
      <c r="OJC30" s="284"/>
      <c r="OJD30" s="284"/>
      <c r="OJE30" s="284"/>
      <c r="OJF30" s="284"/>
      <c r="OJG30" s="284"/>
      <c r="OJH30" s="284"/>
      <c r="OJI30" s="284"/>
      <c r="OJJ30" s="284"/>
      <c r="OJK30" s="284"/>
      <c r="OJL30" s="284"/>
      <c r="OJM30" s="284"/>
      <c r="OJN30" s="284"/>
      <c r="OJO30" s="284"/>
      <c r="OJP30" s="284"/>
      <c r="OJQ30" s="284"/>
      <c r="OJR30" s="284"/>
      <c r="OJS30" s="284"/>
      <c r="OJT30" s="284"/>
      <c r="OJU30" s="284"/>
      <c r="OJV30" s="284"/>
      <c r="OJW30" s="284"/>
      <c r="OJX30" s="284"/>
      <c r="OJY30" s="284"/>
      <c r="OJZ30" s="284"/>
      <c r="OKA30" s="284"/>
      <c r="OKB30" s="284"/>
      <c r="OKC30" s="284"/>
      <c r="OKD30" s="284"/>
      <c r="OKE30" s="284"/>
      <c r="OKF30" s="284"/>
      <c r="OKG30" s="284"/>
      <c r="OKH30" s="284"/>
      <c r="OKI30" s="284"/>
      <c r="OKJ30" s="284"/>
      <c r="OKK30" s="284"/>
      <c r="OKL30" s="284"/>
      <c r="OKM30" s="284"/>
      <c r="OKN30" s="284"/>
      <c r="OKO30" s="284"/>
      <c r="OKP30" s="284"/>
      <c r="OKQ30" s="284"/>
      <c r="OKR30" s="284"/>
      <c r="OKS30" s="284"/>
      <c r="OKT30" s="284"/>
      <c r="OKU30" s="284"/>
      <c r="OKV30" s="284"/>
      <c r="OKW30" s="284"/>
      <c r="OKX30" s="284"/>
      <c r="OKY30" s="284"/>
      <c r="OKZ30" s="284"/>
      <c r="OLA30" s="284"/>
      <c r="OLB30" s="284"/>
      <c r="OLC30" s="284"/>
      <c r="OLD30" s="284"/>
      <c r="OLE30" s="284"/>
      <c r="OLF30" s="284"/>
      <c r="OLG30" s="284"/>
      <c r="OLH30" s="284"/>
      <c r="OLI30" s="284"/>
      <c r="OLJ30" s="284"/>
      <c r="OLK30" s="284"/>
      <c r="OLL30" s="284"/>
      <c r="OLM30" s="284"/>
      <c r="OLN30" s="284"/>
      <c r="OLO30" s="284"/>
      <c r="OLP30" s="284"/>
      <c r="OLQ30" s="284"/>
      <c r="OLR30" s="284"/>
      <c r="OLS30" s="284"/>
      <c r="OLT30" s="284"/>
      <c r="OLU30" s="284"/>
      <c r="OLV30" s="284"/>
      <c r="OLW30" s="284"/>
      <c r="OLX30" s="284"/>
      <c r="OLY30" s="284"/>
      <c r="OLZ30" s="284"/>
      <c r="OMA30" s="284"/>
      <c r="OMB30" s="284"/>
      <c r="OMC30" s="284"/>
      <c r="OMD30" s="284"/>
      <c r="OME30" s="284"/>
      <c r="OMF30" s="284"/>
      <c r="OMG30" s="284"/>
      <c r="OMH30" s="284"/>
      <c r="OMI30" s="284"/>
      <c r="OMJ30" s="284"/>
      <c r="OMK30" s="284"/>
      <c r="OML30" s="284"/>
      <c r="OMM30" s="284"/>
      <c r="OMN30" s="284"/>
      <c r="OMO30" s="284"/>
      <c r="OMP30" s="284"/>
      <c r="OMQ30" s="284"/>
      <c r="OMR30" s="284"/>
      <c r="OMS30" s="284"/>
      <c r="OMT30" s="284"/>
      <c r="OMU30" s="284"/>
      <c r="OMV30" s="284"/>
      <c r="OMW30" s="284"/>
      <c r="OMX30" s="284"/>
      <c r="OMY30" s="284"/>
      <c r="OMZ30" s="284"/>
      <c r="ONA30" s="284"/>
      <c r="ONB30" s="284"/>
      <c r="ONC30" s="284"/>
      <c r="OND30" s="284"/>
      <c r="ONE30" s="284"/>
      <c r="ONF30" s="284"/>
      <c r="ONG30" s="284"/>
      <c r="ONH30" s="284"/>
      <c r="ONI30" s="284"/>
      <c r="ONJ30" s="284"/>
      <c r="ONK30" s="284"/>
      <c r="ONL30" s="284"/>
      <c r="ONM30" s="284"/>
      <c r="ONN30" s="284"/>
      <c r="ONO30" s="284"/>
      <c r="ONP30" s="284"/>
      <c r="ONQ30" s="284"/>
      <c r="ONR30" s="284"/>
      <c r="ONS30" s="284"/>
      <c r="ONT30" s="284"/>
      <c r="ONU30" s="284"/>
      <c r="ONV30" s="284"/>
      <c r="ONW30" s="284"/>
      <c r="ONX30" s="284"/>
      <c r="ONY30" s="284"/>
      <c r="ONZ30" s="284"/>
      <c r="OOA30" s="284"/>
      <c r="OOB30" s="284"/>
      <c r="OOC30" s="284"/>
      <c r="OOD30" s="284"/>
      <c r="OOE30" s="284"/>
      <c r="OOF30" s="284"/>
      <c r="OOG30" s="284"/>
      <c r="OOH30" s="284"/>
      <c r="OOI30" s="284"/>
      <c r="OOJ30" s="284"/>
      <c r="OOK30" s="284"/>
      <c r="OOL30" s="284"/>
      <c r="OOM30" s="284"/>
      <c r="OON30" s="284"/>
      <c r="OOO30" s="284"/>
      <c r="OOP30" s="284"/>
      <c r="OOQ30" s="284"/>
      <c r="OOR30" s="284"/>
      <c r="OOS30" s="284"/>
      <c r="OOT30" s="284"/>
      <c r="OOU30" s="284"/>
      <c r="OOV30" s="284"/>
      <c r="OOW30" s="284"/>
      <c r="OOX30" s="284"/>
      <c r="OOY30" s="284"/>
      <c r="OOZ30" s="284"/>
      <c r="OPA30" s="284"/>
      <c r="OPB30" s="284"/>
      <c r="OPC30" s="284"/>
      <c r="OPD30" s="284"/>
      <c r="OPE30" s="284"/>
      <c r="OPF30" s="284"/>
      <c r="OPG30" s="284"/>
      <c r="OPH30" s="284"/>
      <c r="OPI30" s="284"/>
      <c r="OPJ30" s="284"/>
      <c r="OPK30" s="284"/>
      <c r="OPL30" s="284"/>
      <c r="OPM30" s="284"/>
      <c r="OPN30" s="284"/>
      <c r="OPO30" s="284"/>
      <c r="OPP30" s="284"/>
      <c r="OPQ30" s="284"/>
      <c r="OPR30" s="284"/>
      <c r="OPS30" s="284"/>
      <c r="OPT30" s="284"/>
      <c r="OPU30" s="284"/>
      <c r="OPV30" s="284"/>
      <c r="OPW30" s="284"/>
      <c r="OPX30" s="284"/>
      <c r="OPY30" s="284"/>
      <c r="OPZ30" s="284"/>
      <c r="OQA30" s="284"/>
      <c r="OQB30" s="284"/>
      <c r="OQC30" s="284"/>
      <c r="OQD30" s="284"/>
      <c r="OQE30" s="284"/>
      <c r="OQF30" s="284"/>
      <c r="OQG30" s="284"/>
      <c r="OQH30" s="284"/>
      <c r="OQI30" s="284"/>
      <c r="OQJ30" s="284"/>
      <c r="OQK30" s="284"/>
      <c r="OQL30" s="284"/>
      <c r="OQM30" s="284"/>
      <c r="OQN30" s="284"/>
      <c r="OQO30" s="284"/>
      <c r="OQP30" s="284"/>
      <c r="OQQ30" s="284"/>
      <c r="OQR30" s="284"/>
      <c r="OQS30" s="284"/>
      <c r="OQT30" s="284"/>
      <c r="OQU30" s="284"/>
      <c r="OQV30" s="284"/>
      <c r="OQW30" s="284"/>
      <c r="OQX30" s="284"/>
      <c r="OQY30" s="284"/>
      <c r="OQZ30" s="284"/>
      <c r="ORA30" s="284"/>
      <c r="ORB30" s="284"/>
      <c r="ORC30" s="284"/>
      <c r="ORD30" s="284"/>
      <c r="ORE30" s="284"/>
      <c r="ORF30" s="284"/>
      <c r="ORG30" s="284"/>
      <c r="ORH30" s="284"/>
      <c r="ORI30" s="284"/>
      <c r="ORJ30" s="284"/>
      <c r="ORK30" s="284"/>
      <c r="ORL30" s="284"/>
      <c r="ORM30" s="284"/>
      <c r="ORN30" s="284"/>
      <c r="ORO30" s="284"/>
      <c r="ORP30" s="284"/>
      <c r="ORQ30" s="284"/>
      <c r="ORR30" s="284"/>
      <c r="ORS30" s="284"/>
      <c r="ORT30" s="284"/>
      <c r="ORU30" s="284"/>
      <c r="ORV30" s="284"/>
      <c r="ORW30" s="284"/>
      <c r="ORX30" s="284"/>
      <c r="ORY30" s="284"/>
      <c r="ORZ30" s="284"/>
      <c r="OSA30" s="284"/>
      <c r="OSB30" s="284"/>
      <c r="OSC30" s="284"/>
      <c r="OSD30" s="284"/>
      <c r="OSE30" s="284"/>
      <c r="OSF30" s="284"/>
      <c r="OSG30" s="284"/>
      <c r="OSH30" s="284"/>
      <c r="OSI30" s="284"/>
      <c r="OSJ30" s="284"/>
      <c r="OSK30" s="284"/>
      <c r="OSL30" s="284"/>
      <c r="OSM30" s="284"/>
      <c r="OSN30" s="284"/>
      <c r="OSO30" s="284"/>
      <c r="OSP30" s="284"/>
      <c r="OSQ30" s="284"/>
      <c r="OSR30" s="284"/>
      <c r="OSS30" s="284"/>
      <c r="OST30" s="284"/>
      <c r="OSU30" s="284"/>
      <c r="OSV30" s="284"/>
      <c r="OSW30" s="284"/>
      <c r="OSX30" s="284"/>
      <c r="OSY30" s="284"/>
      <c r="OSZ30" s="284"/>
      <c r="OTA30" s="284"/>
      <c r="OTB30" s="284"/>
      <c r="OTC30" s="284"/>
      <c r="OTD30" s="284"/>
      <c r="OTE30" s="284"/>
      <c r="OTF30" s="284"/>
      <c r="OTG30" s="284"/>
      <c r="OTH30" s="284"/>
      <c r="OTI30" s="284"/>
      <c r="OTJ30" s="284"/>
      <c r="OTK30" s="284"/>
      <c r="OTL30" s="284"/>
      <c r="OTM30" s="284"/>
      <c r="OTN30" s="284"/>
      <c r="OTO30" s="284"/>
      <c r="OTP30" s="284"/>
      <c r="OTQ30" s="284"/>
      <c r="OTR30" s="284"/>
      <c r="OTS30" s="284"/>
      <c r="OTT30" s="284"/>
      <c r="OTU30" s="284"/>
      <c r="OTV30" s="284"/>
      <c r="OTW30" s="284"/>
      <c r="OTX30" s="284"/>
      <c r="OTY30" s="284"/>
      <c r="OTZ30" s="284"/>
      <c r="OUA30" s="284"/>
      <c r="OUB30" s="284"/>
      <c r="OUC30" s="284"/>
      <c r="OUD30" s="284"/>
      <c r="OUE30" s="284"/>
      <c r="OUF30" s="284"/>
      <c r="OUG30" s="284"/>
      <c r="OUH30" s="284"/>
      <c r="OUI30" s="284"/>
      <c r="OUJ30" s="284"/>
      <c r="OUK30" s="284"/>
      <c r="OUL30" s="284"/>
      <c r="OUM30" s="284"/>
      <c r="OUN30" s="284"/>
      <c r="OUO30" s="284"/>
      <c r="OUP30" s="284"/>
      <c r="OUQ30" s="284"/>
      <c r="OUR30" s="284"/>
      <c r="OUS30" s="284"/>
      <c r="OUT30" s="284"/>
      <c r="OUU30" s="284"/>
      <c r="OUV30" s="284"/>
      <c r="OUW30" s="284"/>
      <c r="OUX30" s="284"/>
      <c r="OUY30" s="284"/>
      <c r="OUZ30" s="284"/>
      <c r="OVA30" s="284"/>
      <c r="OVB30" s="284"/>
      <c r="OVC30" s="284"/>
      <c r="OVD30" s="284"/>
      <c r="OVE30" s="284"/>
      <c r="OVF30" s="284"/>
      <c r="OVG30" s="284"/>
      <c r="OVH30" s="284"/>
      <c r="OVI30" s="284"/>
      <c r="OVJ30" s="284"/>
      <c r="OVK30" s="284"/>
      <c r="OVL30" s="284"/>
      <c r="OVM30" s="284"/>
      <c r="OVN30" s="284"/>
      <c r="OVO30" s="284"/>
      <c r="OVP30" s="284"/>
      <c r="OVQ30" s="284"/>
      <c r="OVR30" s="284"/>
      <c r="OVS30" s="284"/>
      <c r="OVT30" s="284"/>
      <c r="OVU30" s="284"/>
      <c r="OVV30" s="284"/>
      <c r="OVW30" s="284"/>
      <c r="OVX30" s="284"/>
      <c r="OVY30" s="284"/>
      <c r="OVZ30" s="284"/>
      <c r="OWA30" s="284"/>
      <c r="OWB30" s="284"/>
      <c r="OWC30" s="284"/>
      <c r="OWD30" s="284"/>
      <c r="OWE30" s="284"/>
      <c r="OWF30" s="284"/>
      <c r="OWG30" s="284"/>
      <c r="OWH30" s="284"/>
      <c r="OWI30" s="284"/>
      <c r="OWJ30" s="284"/>
      <c r="OWK30" s="284"/>
      <c r="OWL30" s="284"/>
      <c r="OWM30" s="284"/>
      <c r="OWN30" s="284"/>
      <c r="OWO30" s="284"/>
      <c r="OWP30" s="284"/>
      <c r="OWQ30" s="284"/>
      <c r="OWR30" s="284"/>
      <c r="OWS30" s="284"/>
      <c r="OWT30" s="284"/>
      <c r="OWU30" s="284"/>
      <c r="OWV30" s="284"/>
      <c r="OWW30" s="284"/>
      <c r="OWX30" s="284"/>
      <c r="OWY30" s="284"/>
      <c r="OWZ30" s="284"/>
      <c r="OXA30" s="284"/>
      <c r="OXB30" s="284"/>
      <c r="OXC30" s="284"/>
      <c r="OXD30" s="284"/>
      <c r="OXE30" s="284"/>
      <c r="OXF30" s="284"/>
      <c r="OXG30" s="284"/>
      <c r="OXH30" s="284"/>
      <c r="OXI30" s="284"/>
      <c r="OXJ30" s="284"/>
      <c r="OXK30" s="284"/>
      <c r="OXL30" s="284"/>
      <c r="OXM30" s="284"/>
      <c r="OXN30" s="284"/>
      <c r="OXO30" s="284"/>
      <c r="OXP30" s="284"/>
      <c r="OXQ30" s="284"/>
      <c r="OXR30" s="284"/>
      <c r="OXS30" s="284"/>
      <c r="OXT30" s="284"/>
      <c r="OXU30" s="284"/>
      <c r="OXV30" s="284"/>
      <c r="OXW30" s="284"/>
      <c r="OXX30" s="284"/>
      <c r="OXY30" s="284"/>
      <c r="OXZ30" s="284"/>
      <c r="OYA30" s="284"/>
      <c r="OYB30" s="284"/>
      <c r="OYC30" s="284"/>
      <c r="OYD30" s="284"/>
      <c r="OYE30" s="284"/>
      <c r="OYF30" s="284"/>
      <c r="OYG30" s="284"/>
      <c r="OYH30" s="284"/>
      <c r="OYI30" s="284"/>
      <c r="OYJ30" s="284"/>
      <c r="OYK30" s="284"/>
      <c r="OYL30" s="284"/>
      <c r="OYM30" s="284"/>
      <c r="OYN30" s="284"/>
      <c r="OYO30" s="284"/>
      <c r="OYP30" s="284"/>
      <c r="OYQ30" s="284"/>
      <c r="OYR30" s="284"/>
      <c r="OYS30" s="284"/>
      <c r="OYT30" s="284"/>
      <c r="OYU30" s="284"/>
      <c r="OYV30" s="284"/>
      <c r="OYW30" s="284"/>
      <c r="OYX30" s="284"/>
      <c r="OYY30" s="284"/>
      <c r="OYZ30" s="284"/>
      <c r="OZA30" s="284"/>
      <c r="OZB30" s="284"/>
      <c r="OZC30" s="284"/>
      <c r="OZD30" s="284"/>
      <c r="OZE30" s="284"/>
      <c r="OZF30" s="284"/>
      <c r="OZG30" s="284"/>
      <c r="OZH30" s="284"/>
      <c r="OZI30" s="284"/>
      <c r="OZJ30" s="284"/>
      <c r="OZK30" s="284"/>
      <c r="OZL30" s="284"/>
      <c r="OZM30" s="284"/>
      <c r="OZN30" s="284"/>
      <c r="OZO30" s="284"/>
      <c r="OZP30" s="284"/>
      <c r="OZQ30" s="284"/>
      <c r="OZR30" s="284"/>
      <c r="OZS30" s="284"/>
      <c r="OZT30" s="284"/>
      <c r="OZU30" s="284"/>
      <c r="OZV30" s="284"/>
      <c r="OZW30" s="284"/>
      <c r="OZX30" s="284"/>
      <c r="OZY30" s="284"/>
      <c r="OZZ30" s="284"/>
      <c r="PAA30" s="284"/>
      <c r="PAB30" s="284"/>
      <c r="PAC30" s="284"/>
      <c r="PAD30" s="284"/>
      <c r="PAE30" s="284"/>
      <c r="PAF30" s="284"/>
      <c r="PAG30" s="284"/>
      <c r="PAH30" s="284"/>
      <c r="PAI30" s="284"/>
      <c r="PAJ30" s="284"/>
      <c r="PAK30" s="284"/>
      <c r="PAL30" s="284"/>
      <c r="PAM30" s="284"/>
      <c r="PAN30" s="284"/>
      <c r="PAO30" s="284"/>
      <c r="PAP30" s="284"/>
      <c r="PAQ30" s="284"/>
      <c r="PAR30" s="284"/>
      <c r="PAS30" s="284"/>
      <c r="PAT30" s="284"/>
      <c r="PAU30" s="284"/>
      <c r="PAV30" s="284"/>
      <c r="PAW30" s="284"/>
      <c r="PAX30" s="284"/>
      <c r="PAY30" s="284"/>
      <c r="PAZ30" s="284"/>
      <c r="PBA30" s="284"/>
      <c r="PBB30" s="284"/>
      <c r="PBC30" s="284"/>
      <c r="PBD30" s="284"/>
      <c r="PBE30" s="284"/>
      <c r="PBF30" s="284"/>
      <c r="PBG30" s="284"/>
      <c r="PBH30" s="284"/>
      <c r="PBI30" s="284"/>
      <c r="PBJ30" s="284"/>
      <c r="PBK30" s="284"/>
      <c r="PBL30" s="284"/>
      <c r="PBM30" s="284"/>
      <c r="PBN30" s="284"/>
      <c r="PBO30" s="284"/>
      <c r="PBP30" s="284"/>
      <c r="PBQ30" s="284"/>
      <c r="PBR30" s="284"/>
      <c r="PBS30" s="284"/>
      <c r="PBT30" s="284"/>
      <c r="PBU30" s="284"/>
      <c r="PBV30" s="284"/>
      <c r="PBW30" s="284"/>
      <c r="PBX30" s="284"/>
      <c r="PBY30" s="284"/>
      <c r="PBZ30" s="284"/>
      <c r="PCA30" s="284"/>
      <c r="PCB30" s="284"/>
      <c r="PCC30" s="284"/>
      <c r="PCD30" s="284"/>
      <c r="PCE30" s="284"/>
      <c r="PCF30" s="284"/>
      <c r="PCG30" s="284"/>
      <c r="PCH30" s="284"/>
      <c r="PCI30" s="284"/>
      <c r="PCJ30" s="284"/>
      <c r="PCK30" s="284"/>
      <c r="PCL30" s="284"/>
      <c r="PCM30" s="284"/>
      <c r="PCN30" s="284"/>
      <c r="PCO30" s="284"/>
      <c r="PCP30" s="284"/>
      <c r="PCQ30" s="284"/>
      <c r="PCR30" s="284"/>
      <c r="PCS30" s="284"/>
      <c r="PCT30" s="284"/>
      <c r="PCU30" s="284"/>
      <c r="PCV30" s="284"/>
      <c r="PCW30" s="284"/>
      <c r="PCX30" s="284"/>
      <c r="PCY30" s="284"/>
      <c r="PCZ30" s="284"/>
      <c r="PDA30" s="284"/>
      <c r="PDB30" s="284"/>
      <c r="PDC30" s="284"/>
      <c r="PDD30" s="284"/>
      <c r="PDE30" s="284"/>
      <c r="PDF30" s="284"/>
      <c r="PDG30" s="284"/>
      <c r="PDH30" s="284"/>
      <c r="PDI30" s="284"/>
      <c r="PDJ30" s="284"/>
      <c r="PDK30" s="284"/>
      <c r="PDL30" s="284"/>
      <c r="PDM30" s="284"/>
      <c r="PDN30" s="284"/>
      <c r="PDO30" s="284"/>
      <c r="PDP30" s="284"/>
      <c r="PDQ30" s="284"/>
      <c r="PDR30" s="284"/>
      <c r="PDS30" s="284"/>
      <c r="PDT30" s="284"/>
      <c r="PDU30" s="284"/>
      <c r="PDV30" s="284"/>
      <c r="PDW30" s="284"/>
      <c r="PDX30" s="284"/>
      <c r="PDY30" s="284"/>
      <c r="PDZ30" s="284"/>
      <c r="PEA30" s="284"/>
      <c r="PEB30" s="284"/>
      <c r="PEC30" s="284"/>
      <c r="PED30" s="284"/>
      <c r="PEE30" s="284"/>
      <c r="PEF30" s="284"/>
      <c r="PEG30" s="284"/>
      <c r="PEH30" s="284"/>
      <c r="PEI30" s="284"/>
      <c r="PEJ30" s="284"/>
      <c r="PEK30" s="284"/>
      <c r="PEL30" s="284"/>
      <c r="PEM30" s="284"/>
      <c r="PEN30" s="284"/>
      <c r="PEO30" s="284"/>
      <c r="PEP30" s="284"/>
      <c r="PEQ30" s="284"/>
      <c r="PER30" s="284"/>
      <c r="PES30" s="284"/>
      <c r="PET30" s="284"/>
      <c r="PEU30" s="284"/>
      <c r="PEV30" s="284"/>
      <c r="PEW30" s="284"/>
      <c r="PEX30" s="284"/>
      <c r="PEY30" s="284"/>
      <c r="PEZ30" s="284"/>
      <c r="PFA30" s="284"/>
      <c r="PFB30" s="284"/>
      <c r="PFC30" s="284"/>
      <c r="PFD30" s="284"/>
      <c r="PFE30" s="284"/>
      <c r="PFF30" s="284"/>
      <c r="PFG30" s="284"/>
      <c r="PFH30" s="284"/>
      <c r="PFI30" s="284"/>
      <c r="PFJ30" s="284"/>
      <c r="PFK30" s="284"/>
      <c r="PFL30" s="284"/>
      <c r="PFM30" s="284"/>
      <c r="PFN30" s="284"/>
      <c r="PFO30" s="284"/>
      <c r="PFP30" s="284"/>
      <c r="PFQ30" s="284"/>
      <c r="PFR30" s="284"/>
      <c r="PFS30" s="284"/>
      <c r="PFT30" s="284"/>
      <c r="PFU30" s="284"/>
      <c r="PFV30" s="284"/>
      <c r="PFW30" s="284"/>
      <c r="PFX30" s="284"/>
      <c r="PFY30" s="284"/>
      <c r="PFZ30" s="284"/>
      <c r="PGA30" s="284"/>
      <c r="PGB30" s="284"/>
      <c r="PGC30" s="284"/>
      <c r="PGD30" s="284"/>
      <c r="PGE30" s="284"/>
      <c r="PGF30" s="284"/>
      <c r="PGG30" s="284"/>
      <c r="PGH30" s="284"/>
      <c r="PGI30" s="284"/>
      <c r="PGJ30" s="284"/>
      <c r="PGK30" s="284"/>
      <c r="PGL30" s="284"/>
      <c r="PGM30" s="284"/>
      <c r="PGN30" s="284"/>
      <c r="PGO30" s="284"/>
      <c r="PGP30" s="284"/>
      <c r="PGQ30" s="284"/>
      <c r="PGR30" s="284"/>
      <c r="PGS30" s="284"/>
      <c r="PGT30" s="284"/>
      <c r="PGU30" s="284"/>
      <c r="PGV30" s="284"/>
      <c r="PGW30" s="284"/>
      <c r="PGX30" s="284"/>
      <c r="PGY30" s="284"/>
      <c r="PGZ30" s="284"/>
      <c r="PHA30" s="284"/>
      <c r="PHB30" s="284"/>
      <c r="PHC30" s="284"/>
      <c r="PHD30" s="284"/>
      <c r="PHE30" s="284"/>
      <c r="PHF30" s="284"/>
      <c r="PHG30" s="284"/>
      <c r="PHH30" s="284"/>
      <c r="PHI30" s="284"/>
      <c r="PHJ30" s="284"/>
      <c r="PHK30" s="284"/>
      <c r="PHL30" s="284"/>
      <c r="PHM30" s="284"/>
      <c r="PHN30" s="284"/>
      <c r="PHO30" s="284"/>
      <c r="PHP30" s="284"/>
      <c r="PHQ30" s="284"/>
      <c r="PHR30" s="284"/>
      <c r="PHS30" s="284"/>
      <c r="PHT30" s="284"/>
      <c r="PHU30" s="284"/>
      <c r="PHV30" s="284"/>
      <c r="PHW30" s="284"/>
      <c r="PHX30" s="284"/>
      <c r="PHY30" s="284"/>
      <c r="PHZ30" s="284"/>
      <c r="PIA30" s="284"/>
      <c r="PIB30" s="284"/>
      <c r="PIC30" s="284"/>
      <c r="PID30" s="284"/>
      <c r="PIE30" s="284"/>
      <c r="PIF30" s="284"/>
      <c r="PIG30" s="284"/>
      <c r="PIH30" s="284"/>
      <c r="PII30" s="284"/>
      <c r="PIJ30" s="284"/>
      <c r="PIK30" s="284"/>
      <c r="PIL30" s="284"/>
      <c r="PIM30" s="284"/>
      <c r="PIN30" s="284"/>
      <c r="PIO30" s="284"/>
      <c r="PIP30" s="284"/>
      <c r="PIQ30" s="284"/>
      <c r="PIR30" s="284"/>
      <c r="PIS30" s="284"/>
      <c r="PIT30" s="284"/>
      <c r="PIU30" s="284"/>
      <c r="PIV30" s="284"/>
      <c r="PIW30" s="284"/>
      <c r="PIX30" s="284"/>
      <c r="PIY30" s="284"/>
      <c r="PIZ30" s="284"/>
      <c r="PJA30" s="284"/>
      <c r="PJB30" s="284"/>
      <c r="PJC30" s="284"/>
      <c r="PJD30" s="284"/>
      <c r="PJE30" s="284"/>
      <c r="PJF30" s="284"/>
      <c r="PJG30" s="284"/>
      <c r="PJH30" s="284"/>
      <c r="PJI30" s="284"/>
      <c r="PJJ30" s="284"/>
      <c r="PJK30" s="284"/>
      <c r="PJL30" s="284"/>
      <c r="PJM30" s="284"/>
      <c r="PJN30" s="284"/>
      <c r="PJO30" s="284"/>
      <c r="PJP30" s="284"/>
      <c r="PJQ30" s="284"/>
      <c r="PJR30" s="284"/>
      <c r="PJS30" s="284"/>
      <c r="PJT30" s="284"/>
      <c r="PJU30" s="284"/>
      <c r="PJV30" s="284"/>
      <c r="PJW30" s="284"/>
      <c r="PJX30" s="284"/>
      <c r="PJY30" s="284"/>
      <c r="PJZ30" s="284"/>
      <c r="PKA30" s="284"/>
      <c r="PKB30" s="284"/>
      <c r="PKC30" s="284"/>
      <c r="PKD30" s="284"/>
      <c r="PKE30" s="284"/>
      <c r="PKF30" s="284"/>
      <c r="PKG30" s="284"/>
      <c r="PKH30" s="284"/>
      <c r="PKI30" s="284"/>
      <c r="PKJ30" s="284"/>
      <c r="PKK30" s="284"/>
      <c r="PKL30" s="284"/>
      <c r="PKM30" s="284"/>
      <c r="PKN30" s="284"/>
      <c r="PKO30" s="284"/>
      <c r="PKP30" s="284"/>
      <c r="PKQ30" s="284"/>
      <c r="PKR30" s="284"/>
      <c r="PKS30" s="284"/>
      <c r="PKT30" s="284"/>
      <c r="PKU30" s="284"/>
      <c r="PKV30" s="284"/>
      <c r="PKW30" s="284"/>
      <c r="PKX30" s="284"/>
      <c r="PKY30" s="284"/>
      <c r="PKZ30" s="284"/>
      <c r="PLA30" s="284"/>
      <c r="PLB30" s="284"/>
      <c r="PLC30" s="284"/>
      <c r="PLD30" s="284"/>
      <c r="PLE30" s="284"/>
      <c r="PLF30" s="284"/>
      <c r="PLG30" s="284"/>
      <c r="PLH30" s="284"/>
      <c r="PLI30" s="284"/>
      <c r="PLJ30" s="284"/>
      <c r="PLK30" s="284"/>
      <c r="PLL30" s="284"/>
      <c r="PLM30" s="284"/>
      <c r="PLN30" s="284"/>
      <c r="PLO30" s="284"/>
      <c r="PLP30" s="284"/>
      <c r="PLQ30" s="284"/>
      <c r="PLR30" s="284"/>
      <c r="PLS30" s="284"/>
      <c r="PLT30" s="284"/>
      <c r="PLU30" s="284"/>
      <c r="PLV30" s="284"/>
      <c r="PLW30" s="284"/>
      <c r="PLX30" s="284"/>
      <c r="PLY30" s="284"/>
      <c r="PLZ30" s="284"/>
      <c r="PMA30" s="284"/>
      <c r="PMB30" s="284"/>
      <c r="PMC30" s="284"/>
      <c r="PMD30" s="284"/>
      <c r="PME30" s="284"/>
      <c r="PMF30" s="284"/>
      <c r="PMG30" s="284"/>
      <c r="PMH30" s="284"/>
      <c r="PMI30" s="284"/>
      <c r="PMJ30" s="284"/>
      <c r="PMK30" s="284"/>
      <c r="PML30" s="284"/>
      <c r="PMM30" s="284"/>
      <c r="PMN30" s="284"/>
      <c r="PMO30" s="284"/>
      <c r="PMP30" s="284"/>
      <c r="PMQ30" s="284"/>
      <c r="PMR30" s="284"/>
      <c r="PMS30" s="284"/>
      <c r="PMT30" s="284"/>
      <c r="PMU30" s="284"/>
      <c r="PMV30" s="284"/>
      <c r="PMW30" s="284"/>
      <c r="PMX30" s="284"/>
      <c r="PMY30" s="284"/>
      <c r="PMZ30" s="284"/>
      <c r="PNA30" s="284"/>
      <c r="PNB30" s="284"/>
      <c r="PNC30" s="284"/>
      <c r="PND30" s="284"/>
      <c r="PNE30" s="284"/>
      <c r="PNF30" s="284"/>
      <c r="PNG30" s="284"/>
      <c r="PNH30" s="284"/>
      <c r="PNI30" s="284"/>
      <c r="PNJ30" s="284"/>
      <c r="PNK30" s="284"/>
      <c r="PNL30" s="284"/>
      <c r="PNM30" s="284"/>
      <c r="PNN30" s="284"/>
      <c r="PNO30" s="284"/>
      <c r="PNP30" s="284"/>
      <c r="PNQ30" s="284"/>
      <c r="PNR30" s="284"/>
      <c r="PNS30" s="284"/>
      <c r="PNT30" s="284"/>
      <c r="PNU30" s="284"/>
      <c r="PNV30" s="284"/>
      <c r="PNW30" s="284"/>
      <c r="PNX30" s="284"/>
      <c r="PNY30" s="284"/>
      <c r="PNZ30" s="284"/>
      <c r="POA30" s="284"/>
      <c r="POB30" s="284"/>
      <c r="POC30" s="284"/>
      <c r="POD30" s="284"/>
      <c r="POE30" s="284"/>
      <c r="POF30" s="284"/>
      <c r="POG30" s="284"/>
      <c r="POH30" s="284"/>
      <c r="POI30" s="284"/>
      <c r="POJ30" s="284"/>
      <c r="POK30" s="284"/>
      <c r="POL30" s="284"/>
      <c r="POM30" s="284"/>
      <c r="PON30" s="284"/>
      <c r="POO30" s="284"/>
      <c r="POP30" s="284"/>
      <c r="POQ30" s="284"/>
      <c r="POR30" s="284"/>
      <c r="POS30" s="284"/>
      <c r="POT30" s="284"/>
      <c r="POU30" s="284"/>
      <c r="POV30" s="284"/>
      <c r="POW30" s="284"/>
      <c r="POX30" s="284"/>
      <c r="POY30" s="284"/>
      <c r="POZ30" s="284"/>
      <c r="PPA30" s="284"/>
      <c r="PPB30" s="284"/>
      <c r="PPC30" s="284"/>
      <c r="PPD30" s="284"/>
      <c r="PPE30" s="284"/>
      <c r="PPF30" s="284"/>
      <c r="PPG30" s="284"/>
      <c r="PPH30" s="284"/>
      <c r="PPI30" s="284"/>
      <c r="PPJ30" s="284"/>
      <c r="PPK30" s="284"/>
      <c r="PPL30" s="284"/>
      <c r="PPM30" s="284"/>
      <c r="PPN30" s="284"/>
      <c r="PPO30" s="284"/>
      <c r="PPP30" s="284"/>
      <c r="PPQ30" s="284"/>
      <c r="PPR30" s="284"/>
      <c r="PPS30" s="284"/>
      <c r="PPT30" s="284"/>
      <c r="PPU30" s="284"/>
      <c r="PPV30" s="284"/>
      <c r="PPW30" s="284"/>
      <c r="PPX30" s="284"/>
      <c r="PPY30" s="284"/>
      <c r="PPZ30" s="284"/>
      <c r="PQA30" s="284"/>
      <c r="PQB30" s="284"/>
      <c r="PQC30" s="284"/>
      <c r="PQD30" s="284"/>
      <c r="PQE30" s="284"/>
      <c r="PQF30" s="284"/>
      <c r="PQG30" s="284"/>
      <c r="PQH30" s="284"/>
      <c r="PQI30" s="284"/>
      <c r="PQJ30" s="284"/>
      <c r="PQK30" s="284"/>
      <c r="PQL30" s="284"/>
      <c r="PQM30" s="284"/>
      <c r="PQN30" s="284"/>
      <c r="PQO30" s="284"/>
      <c r="PQP30" s="284"/>
      <c r="PQQ30" s="284"/>
      <c r="PQR30" s="284"/>
      <c r="PQS30" s="284"/>
      <c r="PQT30" s="284"/>
      <c r="PQU30" s="284"/>
      <c r="PQV30" s="284"/>
      <c r="PQW30" s="284"/>
      <c r="PQX30" s="284"/>
      <c r="PQY30" s="284"/>
      <c r="PQZ30" s="284"/>
      <c r="PRA30" s="284"/>
      <c r="PRB30" s="284"/>
      <c r="PRC30" s="284"/>
      <c r="PRD30" s="284"/>
      <c r="PRE30" s="284"/>
      <c r="PRF30" s="284"/>
      <c r="PRG30" s="284"/>
      <c r="PRH30" s="284"/>
      <c r="PRI30" s="284"/>
      <c r="PRJ30" s="284"/>
      <c r="PRK30" s="284"/>
      <c r="PRL30" s="284"/>
      <c r="PRM30" s="284"/>
      <c r="PRN30" s="284"/>
      <c r="PRO30" s="284"/>
      <c r="PRP30" s="284"/>
      <c r="PRQ30" s="284"/>
      <c r="PRR30" s="284"/>
      <c r="PRS30" s="284"/>
      <c r="PRT30" s="284"/>
      <c r="PRU30" s="284"/>
      <c r="PRV30" s="284"/>
      <c r="PRW30" s="284"/>
      <c r="PRX30" s="284"/>
      <c r="PRY30" s="284"/>
      <c r="PRZ30" s="284"/>
      <c r="PSA30" s="284"/>
      <c r="PSB30" s="284"/>
      <c r="PSC30" s="284"/>
      <c r="PSD30" s="284"/>
      <c r="PSE30" s="284"/>
      <c r="PSF30" s="284"/>
      <c r="PSG30" s="284"/>
      <c r="PSH30" s="284"/>
      <c r="PSI30" s="284"/>
      <c r="PSJ30" s="284"/>
      <c r="PSK30" s="284"/>
      <c r="PSL30" s="284"/>
      <c r="PSM30" s="284"/>
      <c r="PSN30" s="284"/>
      <c r="PSO30" s="284"/>
      <c r="PSP30" s="284"/>
      <c r="PSQ30" s="284"/>
      <c r="PSR30" s="284"/>
      <c r="PSS30" s="284"/>
      <c r="PST30" s="284"/>
      <c r="PSU30" s="284"/>
      <c r="PSV30" s="284"/>
      <c r="PSW30" s="284"/>
      <c r="PSX30" s="284"/>
      <c r="PSY30" s="284"/>
      <c r="PSZ30" s="284"/>
      <c r="PTA30" s="284"/>
      <c r="PTB30" s="284"/>
      <c r="PTC30" s="284"/>
      <c r="PTD30" s="284"/>
      <c r="PTE30" s="284"/>
      <c r="PTF30" s="284"/>
      <c r="PTG30" s="284"/>
      <c r="PTH30" s="284"/>
      <c r="PTI30" s="284"/>
      <c r="PTJ30" s="284"/>
      <c r="PTK30" s="284"/>
      <c r="PTL30" s="284"/>
      <c r="PTM30" s="284"/>
      <c r="PTN30" s="284"/>
      <c r="PTO30" s="284"/>
      <c r="PTP30" s="284"/>
      <c r="PTQ30" s="284"/>
      <c r="PTR30" s="284"/>
      <c r="PTS30" s="284"/>
      <c r="PTT30" s="284"/>
      <c r="PTU30" s="284"/>
      <c r="PTV30" s="284"/>
      <c r="PTW30" s="284"/>
      <c r="PTX30" s="284"/>
      <c r="PTY30" s="284"/>
      <c r="PTZ30" s="284"/>
      <c r="PUA30" s="284"/>
      <c r="PUB30" s="284"/>
      <c r="PUC30" s="284"/>
      <c r="PUD30" s="284"/>
      <c r="PUE30" s="284"/>
      <c r="PUF30" s="284"/>
      <c r="PUG30" s="284"/>
      <c r="PUH30" s="284"/>
      <c r="PUI30" s="284"/>
      <c r="PUJ30" s="284"/>
      <c r="PUK30" s="284"/>
      <c r="PUL30" s="284"/>
      <c r="PUM30" s="284"/>
      <c r="PUN30" s="284"/>
      <c r="PUO30" s="284"/>
      <c r="PUP30" s="284"/>
      <c r="PUQ30" s="284"/>
      <c r="PUR30" s="284"/>
      <c r="PUS30" s="284"/>
      <c r="PUT30" s="284"/>
      <c r="PUU30" s="284"/>
      <c r="PUV30" s="284"/>
      <c r="PUW30" s="284"/>
      <c r="PUX30" s="284"/>
      <c r="PUY30" s="284"/>
      <c r="PUZ30" s="284"/>
      <c r="PVA30" s="284"/>
      <c r="PVB30" s="284"/>
      <c r="PVC30" s="284"/>
      <c r="PVD30" s="284"/>
      <c r="PVE30" s="284"/>
      <c r="PVF30" s="284"/>
      <c r="PVG30" s="284"/>
      <c r="PVH30" s="284"/>
      <c r="PVI30" s="284"/>
      <c r="PVJ30" s="284"/>
      <c r="PVK30" s="284"/>
      <c r="PVL30" s="284"/>
      <c r="PVM30" s="284"/>
      <c r="PVN30" s="284"/>
      <c r="PVO30" s="284"/>
      <c r="PVP30" s="284"/>
      <c r="PVQ30" s="284"/>
      <c r="PVR30" s="284"/>
      <c r="PVS30" s="284"/>
      <c r="PVT30" s="284"/>
      <c r="PVU30" s="284"/>
      <c r="PVV30" s="284"/>
      <c r="PVW30" s="284"/>
      <c r="PVX30" s="284"/>
      <c r="PVY30" s="284"/>
      <c r="PVZ30" s="284"/>
      <c r="PWA30" s="284"/>
      <c r="PWB30" s="284"/>
      <c r="PWC30" s="284"/>
      <c r="PWD30" s="284"/>
      <c r="PWE30" s="284"/>
      <c r="PWF30" s="284"/>
      <c r="PWG30" s="284"/>
      <c r="PWH30" s="284"/>
      <c r="PWI30" s="284"/>
      <c r="PWJ30" s="284"/>
      <c r="PWK30" s="284"/>
      <c r="PWL30" s="284"/>
      <c r="PWM30" s="284"/>
      <c r="PWN30" s="284"/>
      <c r="PWO30" s="284"/>
      <c r="PWP30" s="284"/>
      <c r="PWQ30" s="284"/>
      <c r="PWR30" s="284"/>
      <c r="PWS30" s="284"/>
      <c r="PWT30" s="284"/>
      <c r="PWU30" s="284"/>
      <c r="PWV30" s="284"/>
      <c r="PWW30" s="284"/>
      <c r="PWX30" s="284"/>
      <c r="PWY30" s="284"/>
      <c r="PWZ30" s="284"/>
      <c r="PXA30" s="284"/>
      <c r="PXB30" s="284"/>
      <c r="PXC30" s="284"/>
      <c r="PXD30" s="284"/>
      <c r="PXE30" s="284"/>
      <c r="PXF30" s="284"/>
      <c r="PXG30" s="284"/>
      <c r="PXH30" s="284"/>
      <c r="PXI30" s="284"/>
      <c r="PXJ30" s="284"/>
      <c r="PXK30" s="284"/>
      <c r="PXL30" s="284"/>
      <c r="PXM30" s="284"/>
      <c r="PXN30" s="284"/>
      <c r="PXO30" s="284"/>
      <c r="PXP30" s="284"/>
      <c r="PXQ30" s="284"/>
      <c r="PXR30" s="284"/>
      <c r="PXS30" s="284"/>
      <c r="PXT30" s="284"/>
      <c r="PXU30" s="284"/>
      <c r="PXV30" s="284"/>
      <c r="PXW30" s="284"/>
      <c r="PXX30" s="284"/>
      <c r="PXY30" s="284"/>
      <c r="PXZ30" s="284"/>
      <c r="PYA30" s="284"/>
      <c r="PYB30" s="284"/>
      <c r="PYC30" s="284"/>
      <c r="PYD30" s="284"/>
      <c r="PYE30" s="284"/>
      <c r="PYF30" s="284"/>
      <c r="PYG30" s="284"/>
      <c r="PYH30" s="284"/>
      <c r="PYI30" s="284"/>
      <c r="PYJ30" s="284"/>
      <c r="PYK30" s="284"/>
      <c r="PYL30" s="284"/>
      <c r="PYM30" s="284"/>
      <c r="PYN30" s="284"/>
      <c r="PYO30" s="284"/>
      <c r="PYP30" s="284"/>
      <c r="PYQ30" s="284"/>
      <c r="PYR30" s="284"/>
      <c r="PYS30" s="284"/>
      <c r="PYT30" s="284"/>
      <c r="PYU30" s="284"/>
      <c r="PYV30" s="284"/>
      <c r="PYW30" s="284"/>
      <c r="PYX30" s="284"/>
      <c r="PYY30" s="284"/>
      <c r="PYZ30" s="284"/>
      <c r="PZA30" s="284"/>
      <c r="PZB30" s="284"/>
      <c r="PZC30" s="284"/>
      <c r="PZD30" s="284"/>
      <c r="PZE30" s="284"/>
      <c r="PZF30" s="284"/>
      <c r="PZG30" s="284"/>
      <c r="PZH30" s="284"/>
      <c r="PZI30" s="284"/>
      <c r="PZJ30" s="284"/>
      <c r="PZK30" s="284"/>
      <c r="PZL30" s="284"/>
      <c r="PZM30" s="284"/>
      <c r="PZN30" s="284"/>
      <c r="PZO30" s="284"/>
      <c r="PZP30" s="284"/>
      <c r="PZQ30" s="284"/>
      <c r="PZR30" s="284"/>
      <c r="PZS30" s="284"/>
      <c r="PZT30" s="284"/>
      <c r="PZU30" s="284"/>
      <c r="PZV30" s="284"/>
      <c r="PZW30" s="284"/>
      <c r="PZX30" s="284"/>
      <c r="PZY30" s="284"/>
      <c r="PZZ30" s="284"/>
      <c r="QAA30" s="284"/>
      <c r="QAB30" s="284"/>
      <c r="QAC30" s="284"/>
      <c r="QAD30" s="284"/>
      <c r="QAE30" s="284"/>
      <c r="QAF30" s="284"/>
      <c r="QAG30" s="284"/>
      <c r="QAH30" s="284"/>
      <c r="QAI30" s="284"/>
      <c r="QAJ30" s="284"/>
      <c r="QAK30" s="284"/>
      <c r="QAL30" s="284"/>
      <c r="QAM30" s="284"/>
      <c r="QAN30" s="284"/>
      <c r="QAO30" s="284"/>
      <c r="QAP30" s="284"/>
      <c r="QAQ30" s="284"/>
      <c r="QAR30" s="284"/>
      <c r="QAS30" s="284"/>
      <c r="QAT30" s="284"/>
      <c r="QAU30" s="284"/>
      <c r="QAV30" s="284"/>
      <c r="QAW30" s="284"/>
      <c r="QAX30" s="284"/>
      <c r="QAY30" s="284"/>
      <c r="QAZ30" s="284"/>
      <c r="QBA30" s="284"/>
      <c r="QBB30" s="284"/>
      <c r="QBC30" s="284"/>
      <c r="QBD30" s="284"/>
      <c r="QBE30" s="284"/>
      <c r="QBF30" s="284"/>
      <c r="QBG30" s="284"/>
      <c r="QBH30" s="284"/>
      <c r="QBI30" s="284"/>
      <c r="QBJ30" s="284"/>
      <c r="QBK30" s="284"/>
      <c r="QBL30" s="284"/>
      <c r="QBM30" s="284"/>
      <c r="QBN30" s="284"/>
      <c r="QBO30" s="284"/>
      <c r="QBP30" s="284"/>
      <c r="QBQ30" s="284"/>
      <c r="QBR30" s="284"/>
      <c r="QBS30" s="284"/>
      <c r="QBT30" s="284"/>
      <c r="QBU30" s="284"/>
      <c r="QBV30" s="284"/>
      <c r="QBW30" s="284"/>
      <c r="QBX30" s="284"/>
      <c r="QBY30" s="284"/>
      <c r="QBZ30" s="284"/>
      <c r="QCA30" s="284"/>
      <c r="QCB30" s="284"/>
      <c r="QCC30" s="284"/>
      <c r="QCD30" s="284"/>
      <c r="QCE30" s="284"/>
      <c r="QCF30" s="284"/>
      <c r="QCG30" s="284"/>
      <c r="QCH30" s="284"/>
      <c r="QCI30" s="284"/>
      <c r="QCJ30" s="284"/>
      <c r="QCK30" s="284"/>
      <c r="QCL30" s="284"/>
      <c r="QCM30" s="284"/>
      <c r="QCN30" s="284"/>
      <c r="QCO30" s="284"/>
      <c r="QCP30" s="284"/>
      <c r="QCQ30" s="284"/>
      <c r="QCR30" s="284"/>
      <c r="QCS30" s="284"/>
      <c r="QCT30" s="284"/>
      <c r="QCU30" s="284"/>
      <c r="QCV30" s="284"/>
      <c r="QCW30" s="284"/>
      <c r="QCX30" s="284"/>
      <c r="QCY30" s="284"/>
      <c r="QCZ30" s="284"/>
      <c r="QDA30" s="284"/>
      <c r="QDB30" s="284"/>
      <c r="QDC30" s="284"/>
      <c r="QDD30" s="284"/>
      <c r="QDE30" s="284"/>
      <c r="QDF30" s="284"/>
      <c r="QDG30" s="284"/>
      <c r="QDH30" s="284"/>
      <c r="QDI30" s="284"/>
      <c r="QDJ30" s="284"/>
      <c r="QDK30" s="284"/>
      <c r="QDL30" s="284"/>
      <c r="QDM30" s="284"/>
      <c r="QDN30" s="284"/>
      <c r="QDO30" s="284"/>
      <c r="QDP30" s="284"/>
      <c r="QDQ30" s="284"/>
      <c r="QDR30" s="284"/>
      <c r="QDS30" s="284"/>
      <c r="QDT30" s="284"/>
      <c r="QDU30" s="284"/>
      <c r="QDV30" s="284"/>
      <c r="QDW30" s="284"/>
      <c r="QDX30" s="284"/>
      <c r="QDY30" s="284"/>
      <c r="QDZ30" s="284"/>
      <c r="QEA30" s="284"/>
      <c r="QEB30" s="284"/>
      <c r="QEC30" s="284"/>
      <c r="QED30" s="284"/>
      <c r="QEE30" s="284"/>
      <c r="QEF30" s="284"/>
      <c r="QEG30" s="284"/>
      <c r="QEH30" s="284"/>
      <c r="QEI30" s="284"/>
      <c r="QEJ30" s="284"/>
      <c r="QEK30" s="284"/>
      <c r="QEL30" s="284"/>
      <c r="QEM30" s="284"/>
      <c r="QEN30" s="284"/>
      <c r="QEO30" s="284"/>
      <c r="QEP30" s="284"/>
      <c r="QEQ30" s="284"/>
      <c r="QER30" s="284"/>
      <c r="QES30" s="284"/>
      <c r="QET30" s="284"/>
      <c r="QEU30" s="284"/>
      <c r="QEV30" s="284"/>
      <c r="QEW30" s="284"/>
      <c r="QEX30" s="284"/>
      <c r="QEY30" s="284"/>
      <c r="QEZ30" s="284"/>
      <c r="QFA30" s="284"/>
      <c r="QFB30" s="284"/>
      <c r="QFC30" s="284"/>
      <c r="QFD30" s="284"/>
      <c r="QFE30" s="284"/>
      <c r="QFF30" s="284"/>
      <c r="QFG30" s="284"/>
      <c r="QFH30" s="284"/>
      <c r="QFI30" s="284"/>
      <c r="QFJ30" s="284"/>
      <c r="QFK30" s="284"/>
      <c r="QFL30" s="284"/>
      <c r="QFM30" s="284"/>
      <c r="QFN30" s="284"/>
      <c r="QFO30" s="284"/>
      <c r="QFP30" s="284"/>
      <c r="QFQ30" s="284"/>
      <c r="QFR30" s="284"/>
      <c r="QFS30" s="284"/>
      <c r="QFT30" s="284"/>
      <c r="QFU30" s="284"/>
      <c r="QFV30" s="284"/>
      <c r="QFW30" s="284"/>
      <c r="QFX30" s="284"/>
      <c r="QFY30" s="284"/>
      <c r="QFZ30" s="284"/>
      <c r="QGA30" s="284"/>
      <c r="QGB30" s="284"/>
      <c r="QGC30" s="284"/>
      <c r="QGD30" s="284"/>
      <c r="QGE30" s="284"/>
      <c r="QGF30" s="284"/>
      <c r="QGG30" s="284"/>
      <c r="QGH30" s="284"/>
      <c r="QGI30" s="284"/>
      <c r="QGJ30" s="284"/>
      <c r="QGK30" s="284"/>
      <c r="QGL30" s="284"/>
      <c r="QGM30" s="284"/>
      <c r="QGN30" s="284"/>
      <c r="QGO30" s="284"/>
      <c r="QGP30" s="284"/>
      <c r="QGQ30" s="284"/>
      <c r="QGR30" s="284"/>
      <c r="QGS30" s="284"/>
      <c r="QGT30" s="284"/>
      <c r="QGU30" s="284"/>
      <c r="QGV30" s="284"/>
      <c r="QGW30" s="284"/>
      <c r="QGX30" s="284"/>
      <c r="QGY30" s="284"/>
      <c r="QGZ30" s="284"/>
      <c r="QHA30" s="284"/>
      <c r="QHB30" s="284"/>
      <c r="QHC30" s="284"/>
      <c r="QHD30" s="284"/>
      <c r="QHE30" s="284"/>
      <c r="QHF30" s="284"/>
      <c r="QHG30" s="284"/>
      <c r="QHH30" s="284"/>
      <c r="QHI30" s="284"/>
      <c r="QHJ30" s="284"/>
      <c r="QHK30" s="284"/>
      <c r="QHL30" s="284"/>
      <c r="QHM30" s="284"/>
      <c r="QHN30" s="284"/>
      <c r="QHO30" s="284"/>
      <c r="QHP30" s="284"/>
      <c r="QHQ30" s="284"/>
      <c r="QHR30" s="284"/>
      <c r="QHS30" s="284"/>
      <c r="QHT30" s="284"/>
      <c r="QHU30" s="284"/>
      <c r="QHV30" s="284"/>
      <c r="QHW30" s="284"/>
      <c r="QHX30" s="284"/>
      <c r="QHY30" s="284"/>
      <c r="QHZ30" s="284"/>
      <c r="QIA30" s="284"/>
      <c r="QIB30" s="284"/>
      <c r="QIC30" s="284"/>
      <c r="QID30" s="284"/>
      <c r="QIE30" s="284"/>
      <c r="QIF30" s="284"/>
      <c r="QIG30" s="284"/>
      <c r="QIH30" s="284"/>
      <c r="QII30" s="284"/>
      <c r="QIJ30" s="284"/>
      <c r="QIK30" s="284"/>
      <c r="QIL30" s="284"/>
      <c r="QIM30" s="284"/>
      <c r="QIN30" s="284"/>
      <c r="QIO30" s="284"/>
      <c r="QIP30" s="284"/>
      <c r="QIQ30" s="284"/>
      <c r="QIR30" s="284"/>
      <c r="QIS30" s="284"/>
      <c r="QIT30" s="284"/>
      <c r="QIU30" s="284"/>
      <c r="QIV30" s="284"/>
      <c r="QIW30" s="284"/>
      <c r="QIX30" s="284"/>
      <c r="QIY30" s="284"/>
      <c r="QIZ30" s="284"/>
      <c r="QJA30" s="284"/>
      <c r="QJB30" s="284"/>
      <c r="QJC30" s="284"/>
      <c r="QJD30" s="284"/>
      <c r="QJE30" s="284"/>
      <c r="QJF30" s="284"/>
      <c r="QJG30" s="284"/>
      <c r="QJH30" s="284"/>
      <c r="QJI30" s="284"/>
      <c r="QJJ30" s="284"/>
      <c r="QJK30" s="284"/>
      <c r="QJL30" s="284"/>
      <c r="QJM30" s="284"/>
      <c r="QJN30" s="284"/>
      <c r="QJO30" s="284"/>
      <c r="QJP30" s="284"/>
      <c r="QJQ30" s="284"/>
      <c r="QJR30" s="284"/>
      <c r="QJS30" s="284"/>
      <c r="QJT30" s="284"/>
      <c r="QJU30" s="284"/>
      <c r="QJV30" s="284"/>
      <c r="QJW30" s="284"/>
      <c r="QJX30" s="284"/>
      <c r="QJY30" s="284"/>
      <c r="QJZ30" s="284"/>
      <c r="QKA30" s="284"/>
      <c r="QKB30" s="284"/>
      <c r="QKC30" s="284"/>
      <c r="QKD30" s="284"/>
      <c r="QKE30" s="284"/>
      <c r="QKF30" s="284"/>
      <c r="QKG30" s="284"/>
      <c r="QKH30" s="284"/>
      <c r="QKI30" s="284"/>
      <c r="QKJ30" s="284"/>
      <c r="QKK30" s="284"/>
      <c r="QKL30" s="284"/>
      <c r="QKM30" s="284"/>
      <c r="QKN30" s="284"/>
      <c r="QKO30" s="284"/>
      <c r="QKP30" s="284"/>
      <c r="QKQ30" s="284"/>
      <c r="QKR30" s="284"/>
      <c r="QKS30" s="284"/>
      <c r="QKT30" s="284"/>
      <c r="QKU30" s="284"/>
      <c r="QKV30" s="284"/>
      <c r="QKW30" s="284"/>
      <c r="QKX30" s="284"/>
      <c r="QKY30" s="284"/>
      <c r="QKZ30" s="284"/>
      <c r="QLA30" s="284"/>
      <c r="QLB30" s="284"/>
      <c r="QLC30" s="284"/>
      <c r="QLD30" s="284"/>
      <c r="QLE30" s="284"/>
      <c r="QLF30" s="284"/>
      <c r="QLG30" s="284"/>
      <c r="QLH30" s="284"/>
      <c r="QLI30" s="284"/>
      <c r="QLJ30" s="284"/>
      <c r="QLK30" s="284"/>
      <c r="QLL30" s="284"/>
      <c r="QLM30" s="284"/>
      <c r="QLN30" s="284"/>
      <c r="QLO30" s="284"/>
      <c r="QLP30" s="284"/>
      <c r="QLQ30" s="284"/>
      <c r="QLR30" s="284"/>
      <c r="QLS30" s="284"/>
      <c r="QLT30" s="284"/>
      <c r="QLU30" s="284"/>
      <c r="QLV30" s="284"/>
      <c r="QLW30" s="284"/>
      <c r="QLX30" s="284"/>
      <c r="QLY30" s="284"/>
      <c r="QLZ30" s="284"/>
      <c r="QMA30" s="284"/>
      <c r="QMB30" s="284"/>
      <c r="QMC30" s="284"/>
      <c r="QMD30" s="284"/>
      <c r="QME30" s="284"/>
      <c r="QMF30" s="284"/>
      <c r="QMG30" s="284"/>
      <c r="QMH30" s="284"/>
      <c r="QMI30" s="284"/>
      <c r="QMJ30" s="284"/>
      <c r="QMK30" s="284"/>
      <c r="QML30" s="284"/>
      <c r="QMM30" s="284"/>
      <c r="QMN30" s="284"/>
      <c r="QMO30" s="284"/>
      <c r="QMP30" s="284"/>
      <c r="QMQ30" s="284"/>
      <c r="QMR30" s="284"/>
      <c r="QMS30" s="284"/>
      <c r="QMT30" s="284"/>
      <c r="QMU30" s="284"/>
      <c r="QMV30" s="284"/>
      <c r="QMW30" s="284"/>
      <c r="QMX30" s="284"/>
      <c r="QMY30" s="284"/>
      <c r="QMZ30" s="284"/>
      <c r="QNA30" s="284"/>
      <c r="QNB30" s="284"/>
      <c r="QNC30" s="284"/>
      <c r="QND30" s="284"/>
      <c r="QNE30" s="284"/>
      <c r="QNF30" s="284"/>
      <c r="QNG30" s="284"/>
      <c r="QNH30" s="284"/>
      <c r="QNI30" s="284"/>
      <c r="QNJ30" s="284"/>
      <c r="QNK30" s="284"/>
      <c r="QNL30" s="284"/>
      <c r="QNM30" s="284"/>
      <c r="QNN30" s="284"/>
      <c r="QNO30" s="284"/>
      <c r="QNP30" s="284"/>
      <c r="QNQ30" s="284"/>
      <c r="QNR30" s="284"/>
      <c r="QNS30" s="284"/>
      <c r="QNT30" s="284"/>
      <c r="QNU30" s="284"/>
      <c r="QNV30" s="284"/>
      <c r="QNW30" s="284"/>
      <c r="QNX30" s="284"/>
      <c r="QNY30" s="284"/>
      <c r="QNZ30" s="284"/>
      <c r="QOA30" s="284"/>
      <c r="QOB30" s="284"/>
      <c r="QOC30" s="284"/>
      <c r="QOD30" s="284"/>
      <c r="QOE30" s="284"/>
      <c r="QOF30" s="284"/>
      <c r="QOG30" s="284"/>
      <c r="QOH30" s="284"/>
      <c r="QOI30" s="284"/>
      <c r="QOJ30" s="284"/>
      <c r="QOK30" s="284"/>
      <c r="QOL30" s="284"/>
      <c r="QOM30" s="284"/>
      <c r="QON30" s="284"/>
      <c r="QOO30" s="284"/>
      <c r="QOP30" s="284"/>
      <c r="QOQ30" s="284"/>
      <c r="QOR30" s="284"/>
      <c r="QOS30" s="284"/>
      <c r="QOT30" s="284"/>
      <c r="QOU30" s="284"/>
      <c r="QOV30" s="284"/>
      <c r="QOW30" s="284"/>
      <c r="QOX30" s="284"/>
      <c r="QOY30" s="284"/>
      <c r="QOZ30" s="284"/>
      <c r="QPA30" s="284"/>
      <c r="QPB30" s="284"/>
      <c r="QPC30" s="284"/>
      <c r="QPD30" s="284"/>
      <c r="QPE30" s="284"/>
      <c r="QPF30" s="284"/>
      <c r="QPG30" s="284"/>
      <c r="QPH30" s="284"/>
      <c r="QPI30" s="284"/>
      <c r="QPJ30" s="284"/>
      <c r="QPK30" s="284"/>
      <c r="QPL30" s="284"/>
      <c r="QPM30" s="284"/>
      <c r="QPN30" s="284"/>
      <c r="QPO30" s="284"/>
      <c r="QPP30" s="284"/>
      <c r="QPQ30" s="284"/>
      <c r="QPR30" s="284"/>
      <c r="QPS30" s="284"/>
      <c r="QPT30" s="284"/>
      <c r="QPU30" s="284"/>
      <c r="QPV30" s="284"/>
      <c r="QPW30" s="284"/>
      <c r="QPX30" s="284"/>
      <c r="QPY30" s="284"/>
      <c r="QPZ30" s="284"/>
      <c r="QQA30" s="284"/>
      <c r="QQB30" s="284"/>
      <c r="QQC30" s="284"/>
      <c r="QQD30" s="284"/>
      <c r="QQE30" s="284"/>
      <c r="QQF30" s="284"/>
      <c r="QQG30" s="284"/>
      <c r="QQH30" s="284"/>
      <c r="QQI30" s="284"/>
      <c r="QQJ30" s="284"/>
      <c r="QQK30" s="284"/>
      <c r="QQL30" s="284"/>
      <c r="QQM30" s="284"/>
      <c r="QQN30" s="284"/>
      <c r="QQO30" s="284"/>
      <c r="QQP30" s="284"/>
      <c r="QQQ30" s="284"/>
      <c r="QQR30" s="284"/>
      <c r="QQS30" s="284"/>
      <c r="QQT30" s="284"/>
      <c r="QQU30" s="284"/>
      <c r="QQV30" s="284"/>
      <c r="QQW30" s="284"/>
      <c r="QQX30" s="284"/>
      <c r="QQY30" s="284"/>
      <c r="QQZ30" s="284"/>
      <c r="QRA30" s="284"/>
      <c r="QRB30" s="284"/>
      <c r="QRC30" s="284"/>
      <c r="QRD30" s="284"/>
      <c r="QRE30" s="284"/>
      <c r="QRF30" s="284"/>
      <c r="QRG30" s="284"/>
      <c r="QRH30" s="284"/>
      <c r="QRI30" s="284"/>
      <c r="QRJ30" s="284"/>
      <c r="QRK30" s="284"/>
      <c r="QRL30" s="284"/>
      <c r="QRM30" s="284"/>
      <c r="QRN30" s="284"/>
      <c r="QRO30" s="284"/>
      <c r="QRP30" s="284"/>
      <c r="QRQ30" s="284"/>
      <c r="QRR30" s="284"/>
      <c r="QRS30" s="284"/>
      <c r="QRT30" s="284"/>
      <c r="QRU30" s="284"/>
      <c r="QRV30" s="284"/>
      <c r="QRW30" s="284"/>
      <c r="QRX30" s="284"/>
      <c r="QRY30" s="284"/>
      <c r="QRZ30" s="284"/>
      <c r="QSA30" s="284"/>
      <c r="QSB30" s="284"/>
      <c r="QSC30" s="284"/>
      <c r="QSD30" s="284"/>
      <c r="QSE30" s="284"/>
      <c r="QSF30" s="284"/>
      <c r="QSG30" s="284"/>
      <c r="QSH30" s="284"/>
      <c r="QSI30" s="284"/>
      <c r="QSJ30" s="284"/>
      <c r="QSK30" s="284"/>
      <c r="QSL30" s="284"/>
      <c r="QSM30" s="284"/>
      <c r="QSN30" s="284"/>
      <c r="QSO30" s="284"/>
      <c r="QSP30" s="284"/>
      <c r="QSQ30" s="284"/>
      <c r="QSR30" s="284"/>
      <c r="QSS30" s="284"/>
      <c r="QST30" s="284"/>
      <c r="QSU30" s="284"/>
      <c r="QSV30" s="284"/>
      <c r="QSW30" s="284"/>
      <c r="QSX30" s="284"/>
      <c r="QSY30" s="284"/>
      <c r="QSZ30" s="284"/>
      <c r="QTA30" s="284"/>
      <c r="QTB30" s="284"/>
      <c r="QTC30" s="284"/>
      <c r="QTD30" s="284"/>
      <c r="QTE30" s="284"/>
      <c r="QTF30" s="284"/>
      <c r="QTG30" s="284"/>
      <c r="QTH30" s="284"/>
      <c r="QTI30" s="284"/>
      <c r="QTJ30" s="284"/>
      <c r="QTK30" s="284"/>
      <c r="QTL30" s="284"/>
      <c r="QTM30" s="284"/>
      <c r="QTN30" s="284"/>
      <c r="QTO30" s="284"/>
      <c r="QTP30" s="284"/>
      <c r="QTQ30" s="284"/>
      <c r="QTR30" s="284"/>
      <c r="QTS30" s="284"/>
      <c r="QTT30" s="284"/>
      <c r="QTU30" s="284"/>
      <c r="QTV30" s="284"/>
      <c r="QTW30" s="284"/>
      <c r="QTX30" s="284"/>
      <c r="QTY30" s="284"/>
      <c r="QTZ30" s="284"/>
      <c r="QUA30" s="284"/>
      <c r="QUB30" s="284"/>
      <c r="QUC30" s="284"/>
      <c r="QUD30" s="284"/>
      <c r="QUE30" s="284"/>
      <c r="QUF30" s="284"/>
      <c r="QUG30" s="284"/>
      <c r="QUH30" s="284"/>
      <c r="QUI30" s="284"/>
      <c r="QUJ30" s="284"/>
      <c r="QUK30" s="284"/>
      <c r="QUL30" s="284"/>
      <c r="QUM30" s="284"/>
      <c r="QUN30" s="284"/>
      <c r="QUO30" s="284"/>
      <c r="QUP30" s="284"/>
      <c r="QUQ30" s="284"/>
      <c r="QUR30" s="284"/>
      <c r="QUS30" s="284"/>
      <c r="QUT30" s="284"/>
      <c r="QUU30" s="284"/>
      <c r="QUV30" s="284"/>
      <c r="QUW30" s="284"/>
      <c r="QUX30" s="284"/>
      <c r="QUY30" s="284"/>
      <c r="QUZ30" s="284"/>
      <c r="QVA30" s="284"/>
      <c r="QVB30" s="284"/>
      <c r="QVC30" s="284"/>
      <c r="QVD30" s="284"/>
      <c r="QVE30" s="284"/>
      <c r="QVF30" s="284"/>
      <c r="QVG30" s="284"/>
      <c r="QVH30" s="284"/>
      <c r="QVI30" s="284"/>
      <c r="QVJ30" s="284"/>
      <c r="QVK30" s="284"/>
      <c r="QVL30" s="284"/>
      <c r="QVM30" s="284"/>
      <c r="QVN30" s="284"/>
      <c r="QVO30" s="284"/>
      <c r="QVP30" s="284"/>
      <c r="QVQ30" s="284"/>
      <c r="QVR30" s="284"/>
      <c r="QVS30" s="284"/>
      <c r="QVT30" s="284"/>
      <c r="QVU30" s="284"/>
      <c r="QVV30" s="284"/>
      <c r="QVW30" s="284"/>
      <c r="QVX30" s="284"/>
      <c r="QVY30" s="284"/>
      <c r="QVZ30" s="284"/>
      <c r="QWA30" s="284"/>
      <c r="QWB30" s="284"/>
      <c r="QWC30" s="284"/>
      <c r="QWD30" s="284"/>
      <c r="QWE30" s="284"/>
      <c r="QWF30" s="284"/>
      <c r="QWG30" s="284"/>
      <c r="QWH30" s="284"/>
      <c r="QWI30" s="284"/>
      <c r="QWJ30" s="284"/>
      <c r="QWK30" s="284"/>
      <c r="QWL30" s="284"/>
      <c r="QWM30" s="284"/>
      <c r="QWN30" s="284"/>
      <c r="QWO30" s="284"/>
      <c r="QWP30" s="284"/>
      <c r="QWQ30" s="284"/>
      <c r="QWR30" s="284"/>
      <c r="QWS30" s="284"/>
      <c r="QWT30" s="284"/>
      <c r="QWU30" s="284"/>
      <c r="QWV30" s="284"/>
      <c r="QWW30" s="284"/>
      <c r="QWX30" s="284"/>
      <c r="QWY30" s="284"/>
      <c r="QWZ30" s="284"/>
      <c r="QXA30" s="284"/>
      <c r="QXB30" s="284"/>
      <c r="QXC30" s="284"/>
      <c r="QXD30" s="284"/>
      <c r="QXE30" s="284"/>
      <c r="QXF30" s="284"/>
      <c r="QXG30" s="284"/>
      <c r="QXH30" s="284"/>
      <c r="QXI30" s="284"/>
      <c r="QXJ30" s="284"/>
      <c r="QXK30" s="284"/>
      <c r="QXL30" s="284"/>
      <c r="QXM30" s="284"/>
      <c r="QXN30" s="284"/>
      <c r="QXO30" s="284"/>
      <c r="QXP30" s="284"/>
      <c r="QXQ30" s="284"/>
      <c r="QXR30" s="284"/>
      <c r="QXS30" s="284"/>
      <c r="QXT30" s="284"/>
      <c r="QXU30" s="284"/>
      <c r="QXV30" s="284"/>
      <c r="QXW30" s="284"/>
      <c r="QXX30" s="284"/>
      <c r="QXY30" s="284"/>
      <c r="QXZ30" s="284"/>
      <c r="QYA30" s="284"/>
      <c r="QYB30" s="284"/>
      <c r="QYC30" s="284"/>
      <c r="QYD30" s="284"/>
      <c r="QYE30" s="284"/>
      <c r="QYF30" s="284"/>
      <c r="QYG30" s="284"/>
      <c r="QYH30" s="284"/>
      <c r="QYI30" s="284"/>
      <c r="QYJ30" s="284"/>
      <c r="QYK30" s="284"/>
      <c r="QYL30" s="284"/>
      <c r="QYM30" s="284"/>
      <c r="QYN30" s="284"/>
      <c r="QYO30" s="284"/>
      <c r="QYP30" s="284"/>
      <c r="QYQ30" s="284"/>
      <c r="QYR30" s="284"/>
      <c r="QYS30" s="284"/>
      <c r="QYT30" s="284"/>
      <c r="QYU30" s="284"/>
      <c r="QYV30" s="284"/>
      <c r="QYW30" s="284"/>
      <c r="QYX30" s="284"/>
      <c r="QYY30" s="284"/>
      <c r="QYZ30" s="284"/>
      <c r="QZA30" s="284"/>
      <c r="QZB30" s="284"/>
      <c r="QZC30" s="284"/>
      <c r="QZD30" s="284"/>
      <c r="QZE30" s="284"/>
      <c r="QZF30" s="284"/>
      <c r="QZG30" s="284"/>
      <c r="QZH30" s="284"/>
      <c r="QZI30" s="284"/>
      <c r="QZJ30" s="284"/>
      <c r="QZK30" s="284"/>
      <c r="QZL30" s="284"/>
      <c r="QZM30" s="284"/>
      <c r="QZN30" s="284"/>
      <c r="QZO30" s="284"/>
      <c r="QZP30" s="284"/>
      <c r="QZQ30" s="284"/>
      <c r="QZR30" s="284"/>
      <c r="QZS30" s="284"/>
      <c r="QZT30" s="284"/>
      <c r="QZU30" s="284"/>
      <c r="QZV30" s="284"/>
      <c r="QZW30" s="284"/>
      <c r="QZX30" s="284"/>
      <c r="QZY30" s="284"/>
      <c r="QZZ30" s="284"/>
      <c r="RAA30" s="284"/>
      <c r="RAB30" s="284"/>
      <c r="RAC30" s="284"/>
      <c r="RAD30" s="284"/>
      <c r="RAE30" s="284"/>
      <c r="RAF30" s="284"/>
      <c r="RAG30" s="284"/>
      <c r="RAH30" s="284"/>
      <c r="RAI30" s="284"/>
      <c r="RAJ30" s="284"/>
      <c r="RAK30" s="284"/>
      <c r="RAL30" s="284"/>
      <c r="RAM30" s="284"/>
      <c r="RAN30" s="284"/>
      <c r="RAO30" s="284"/>
      <c r="RAP30" s="284"/>
      <c r="RAQ30" s="284"/>
      <c r="RAR30" s="284"/>
      <c r="RAS30" s="284"/>
      <c r="RAT30" s="284"/>
      <c r="RAU30" s="284"/>
      <c r="RAV30" s="284"/>
      <c r="RAW30" s="284"/>
      <c r="RAX30" s="284"/>
      <c r="RAY30" s="284"/>
      <c r="RAZ30" s="284"/>
      <c r="RBA30" s="284"/>
      <c r="RBB30" s="284"/>
      <c r="RBC30" s="284"/>
      <c r="RBD30" s="284"/>
      <c r="RBE30" s="284"/>
      <c r="RBF30" s="284"/>
      <c r="RBG30" s="284"/>
      <c r="RBH30" s="284"/>
      <c r="RBI30" s="284"/>
      <c r="RBJ30" s="284"/>
      <c r="RBK30" s="284"/>
      <c r="RBL30" s="284"/>
      <c r="RBM30" s="284"/>
      <c r="RBN30" s="284"/>
      <c r="RBO30" s="284"/>
      <c r="RBP30" s="284"/>
      <c r="RBQ30" s="284"/>
      <c r="RBR30" s="284"/>
      <c r="RBS30" s="284"/>
      <c r="RBT30" s="284"/>
      <c r="RBU30" s="284"/>
      <c r="RBV30" s="284"/>
      <c r="RBW30" s="284"/>
      <c r="RBX30" s="284"/>
      <c r="RBY30" s="284"/>
      <c r="RBZ30" s="284"/>
      <c r="RCA30" s="284"/>
      <c r="RCB30" s="284"/>
      <c r="RCC30" s="284"/>
      <c r="RCD30" s="284"/>
      <c r="RCE30" s="284"/>
      <c r="RCF30" s="284"/>
      <c r="RCG30" s="284"/>
      <c r="RCH30" s="284"/>
      <c r="RCI30" s="284"/>
      <c r="RCJ30" s="284"/>
      <c r="RCK30" s="284"/>
      <c r="RCL30" s="284"/>
      <c r="RCM30" s="284"/>
      <c r="RCN30" s="284"/>
      <c r="RCO30" s="284"/>
      <c r="RCP30" s="284"/>
      <c r="RCQ30" s="284"/>
      <c r="RCR30" s="284"/>
      <c r="RCS30" s="284"/>
      <c r="RCT30" s="284"/>
      <c r="RCU30" s="284"/>
      <c r="RCV30" s="284"/>
      <c r="RCW30" s="284"/>
      <c r="RCX30" s="284"/>
      <c r="RCY30" s="284"/>
      <c r="RCZ30" s="284"/>
      <c r="RDA30" s="284"/>
      <c r="RDB30" s="284"/>
      <c r="RDC30" s="284"/>
      <c r="RDD30" s="284"/>
      <c r="RDE30" s="284"/>
      <c r="RDF30" s="284"/>
      <c r="RDG30" s="284"/>
      <c r="RDH30" s="284"/>
      <c r="RDI30" s="284"/>
      <c r="RDJ30" s="284"/>
      <c r="RDK30" s="284"/>
      <c r="RDL30" s="284"/>
      <c r="RDM30" s="284"/>
      <c r="RDN30" s="284"/>
      <c r="RDO30" s="284"/>
      <c r="RDP30" s="284"/>
      <c r="RDQ30" s="284"/>
      <c r="RDR30" s="284"/>
      <c r="RDS30" s="284"/>
      <c r="RDT30" s="284"/>
      <c r="RDU30" s="284"/>
      <c r="RDV30" s="284"/>
      <c r="RDW30" s="284"/>
      <c r="RDX30" s="284"/>
      <c r="RDY30" s="284"/>
      <c r="RDZ30" s="284"/>
      <c r="REA30" s="284"/>
      <c r="REB30" s="284"/>
      <c r="REC30" s="284"/>
      <c r="RED30" s="284"/>
      <c r="REE30" s="284"/>
      <c r="REF30" s="284"/>
      <c r="REG30" s="284"/>
      <c r="REH30" s="284"/>
      <c r="REI30" s="284"/>
      <c r="REJ30" s="284"/>
      <c r="REK30" s="284"/>
      <c r="REL30" s="284"/>
      <c r="REM30" s="284"/>
      <c r="REN30" s="284"/>
      <c r="REO30" s="284"/>
      <c r="REP30" s="284"/>
      <c r="REQ30" s="284"/>
      <c r="RER30" s="284"/>
      <c r="RES30" s="284"/>
      <c r="RET30" s="284"/>
      <c r="REU30" s="284"/>
      <c r="REV30" s="284"/>
      <c r="REW30" s="284"/>
      <c r="REX30" s="284"/>
      <c r="REY30" s="284"/>
      <c r="REZ30" s="284"/>
      <c r="RFA30" s="284"/>
      <c r="RFB30" s="284"/>
      <c r="RFC30" s="284"/>
      <c r="RFD30" s="284"/>
      <c r="RFE30" s="284"/>
      <c r="RFF30" s="284"/>
      <c r="RFG30" s="284"/>
      <c r="RFH30" s="284"/>
      <c r="RFI30" s="284"/>
      <c r="RFJ30" s="284"/>
      <c r="RFK30" s="284"/>
      <c r="RFL30" s="284"/>
      <c r="RFM30" s="284"/>
      <c r="RFN30" s="284"/>
      <c r="RFO30" s="284"/>
      <c r="RFP30" s="284"/>
      <c r="RFQ30" s="284"/>
      <c r="RFR30" s="284"/>
      <c r="RFS30" s="284"/>
      <c r="RFT30" s="284"/>
      <c r="RFU30" s="284"/>
      <c r="RFV30" s="284"/>
      <c r="RFW30" s="284"/>
      <c r="RFX30" s="284"/>
      <c r="RFY30" s="284"/>
      <c r="RFZ30" s="284"/>
      <c r="RGA30" s="284"/>
      <c r="RGB30" s="284"/>
      <c r="RGC30" s="284"/>
      <c r="RGD30" s="284"/>
      <c r="RGE30" s="284"/>
      <c r="RGF30" s="284"/>
      <c r="RGG30" s="284"/>
      <c r="RGH30" s="284"/>
      <c r="RGI30" s="284"/>
      <c r="RGJ30" s="284"/>
      <c r="RGK30" s="284"/>
      <c r="RGL30" s="284"/>
      <c r="RGM30" s="284"/>
      <c r="RGN30" s="284"/>
      <c r="RGO30" s="284"/>
      <c r="RGP30" s="284"/>
      <c r="RGQ30" s="284"/>
      <c r="RGR30" s="284"/>
      <c r="RGS30" s="284"/>
      <c r="RGT30" s="284"/>
      <c r="RGU30" s="284"/>
      <c r="RGV30" s="284"/>
      <c r="RGW30" s="284"/>
      <c r="RGX30" s="284"/>
      <c r="RGY30" s="284"/>
      <c r="RGZ30" s="284"/>
      <c r="RHA30" s="284"/>
      <c r="RHB30" s="284"/>
      <c r="RHC30" s="284"/>
      <c r="RHD30" s="284"/>
      <c r="RHE30" s="284"/>
      <c r="RHF30" s="284"/>
      <c r="RHG30" s="284"/>
      <c r="RHH30" s="284"/>
      <c r="RHI30" s="284"/>
      <c r="RHJ30" s="284"/>
      <c r="RHK30" s="284"/>
      <c r="RHL30" s="284"/>
      <c r="RHM30" s="284"/>
      <c r="RHN30" s="284"/>
      <c r="RHO30" s="284"/>
      <c r="RHP30" s="284"/>
      <c r="RHQ30" s="284"/>
      <c r="RHR30" s="284"/>
      <c r="RHS30" s="284"/>
      <c r="RHT30" s="284"/>
      <c r="RHU30" s="284"/>
      <c r="RHV30" s="284"/>
      <c r="RHW30" s="284"/>
      <c r="RHX30" s="284"/>
      <c r="RHY30" s="284"/>
      <c r="RHZ30" s="284"/>
      <c r="RIA30" s="284"/>
      <c r="RIB30" s="284"/>
      <c r="RIC30" s="284"/>
      <c r="RID30" s="284"/>
      <c r="RIE30" s="284"/>
      <c r="RIF30" s="284"/>
      <c r="RIG30" s="284"/>
      <c r="RIH30" s="284"/>
      <c r="RII30" s="284"/>
      <c r="RIJ30" s="284"/>
      <c r="RIK30" s="284"/>
      <c r="RIL30" s="284"/>
      <c r="RIM30" s="284"/>
      <c r="RIN30" s="284"/>
      <c r="RIO30" s="284"/>
      <c r="RIP30" s="284"/>
      <c r="RIQ30" s="284"/>
      <c r="RIR30" s="284"/>
      <c r="RIS30" s="284"/>
      <c r="RIT30" s="284"/>
      <c r="RIU30" s="284"/>
      <c r="RIV30" s="284"/>
      <c r="RIW30" s="284"/>
      <c r="RIX30" s="284"/>
      <c r="RIY30" s="284"/>
      <c r="RIZ30" s="284"/>
      <c r="RJA30" s="284"/>
      <c r="RJB30" s="284"/>
      <c r="RJC30" s="284"/>
      <c r="RJD30" s="284"/>
      <c r="RJE30" s="284"/>
      <c r="RJF30" s="284"/>
      <c r="RJG30" s="284"/>
      <c r="RJH30" s="284"/>
      <c r="RJI30" s="284"/>
      <c r="RJJ30" s="284"/>
      <c r="RJK30" s="284"/>
      <c r="RJL30" s="284"/>
      <c r="RJM30" s="284"/>
      <c r="RJN30" s="284"/>
      <c r="RJO30" s="284"/>
      <c r="RJP30" s="284"/>
      <c r="RJQ30" s="284"/>
      <c r="RJR30" s="284"/>
      <c r="RJS30" s="284"/>
      <c r="RJT30" s="284"/>
      <c r="RJU30" s="284"/>
      <c r="RJV30" s="284"/>
      <c r="RJW30" s="284"/>
      <c r="RJX30" s="284"/>
      <c r="RJY30" s="284"/>
      <c r="RJZ30" s="284"/>
      <c r="RKA30" s="284"/>
      <c r="RKB30" s="284"/>
      <c r="RKC30" s="284"/>
      <c r="RKD30" s="284"/>
      <c r="RKE30" s="284"/>
      <c r="RKF30" s="284"/>
      <c r="RKG30" s="284"/>
      <c r="RKH30" s="284"/>
      <c r="RKI30" s="284"/>
      <c r="RKJ30" s="284"/>
      <c r="RKK30" s="284"/>
      <c r="RKL30" s="284"/>
      <c r="RKM30" s="284"/>
      <c r="RKN30" s="284"/>
      <c r="RKO30" s="284"/>
      <c r="RKP30" s="284"/>
      <c r="RKQ30" s="284"/>
      <c r="RKR30" s="284"/>
      <c r="RKS30" s="284"/>
      <c r="RKT30" s="284"/>
      <c r="RKU30" s="284"/>
      <c r="RKV30" s="284"/>
      <c r="RKW30" s="284"/>
      <c r="RKX30" s="284"/>
      <c r="RKY30" s="284"/>
      <c r="RKZ30" s="284"/>
      <c r="RLA30" s="284"/>
      <c r="RLB30" s="284"/>
      <c r="RLC30" s="284"/>
      <c r="RLD30" s="284"/>
      <c r="RLE30" s="284"/>
      <c r="RLF30" s="284"/>
      <c r="RLG30" s="284"/>
      <c r="RLH30" s="284"/>
      <c r="RLI30" s="284"/>
      <c r="RLJ30" s="284"/>
      <c r="RLK30" s="284"/>
      <c r="RLL30" s="284"/>
      <c r="RLM30" s="284"/>
      <c r="RLN30" s="284"/>
      <c r="RLO30" s="284"/>
      <c r="RLP30" s="284"/>
      <c r="RLQ30" s="284"/>
      <c r="RLR30" s="284"/>
      <c r="RLS30" s="284"/>
      <c r="RLT30" s="284"/>
      <c r="RLU30" s="284"/>
      <c r="RLV30" s="284"/>
      <c r="RLW30" s="284"/>
      <c r="RLX30" s="284"/>
      <c r="RLY30" s="284"/>
      <c r="RLZ30" s="284"/>
      <c r="RMA30" s="284"/>
      <c r="RMB30" s="284"/>
      <c r="RMC30" s="284"/>
      <c r="RMD30" s="284"/>
      <c r="RME30" s="284"/>
      <c r="RMF30" s="284"/>
      <c r="RMG30" s="284"/>
      <c r="RMH30" s="284"/>
      <c r="RMI30" s="284"/>
      <c r="RMJ30" s="284"/>
      <c r="RMK30" s="284"/>
      <c r="RML30" s="284"/>
      <c r="RMM30" s="284"/>
      <c r="RMN30" s="284"/>
      <c r="RMO30" s="284"/>
      <c r="RMP30" s="284"/>
      <c r="RMQ30" s="284"/>
      <c r="RMR30" s="284"/>
      <c r="RMS30" s="284"/>
      <c r="RMT30" s="284"/>
      <c r="RMU30" s="284"/>
      <c r="RMV30" s="284"/>
      <c r="RMW30" s="284"/>
      <c r="RMX30" s="284"/>
      <c r="RMY30" s="284"/>
      <c r="RMZ30" s="284"/>
      <c r="RNA30" s="284"/>
      <c r="RNB30" s="284"/>
      <c r="RNC30" s="284"/>
      <c r="RND30" s="284"/>
      <c r="RNE30" s="284"/>
      <c r="RNF30" s="284"/>
      <c r="RNG30" s="284"/>
      <c r="RNH30" s="284"/>
      <c r="RNI30" s="284"/>
      <c r="RNJ30" s="284"/>
      <c r="RNK30" s="284"/>
      <c r="RNL30" s="284"/>
      <c r="RNM30" s="284"/>
      <c r="RNN30" s="284"/>
      <c r="RNO30" s="284"/>
      <c r="RNP30" s="284"/>
      <c r="RNQ30" s="284"/>
      <c r="RNR30" s="284"/>
      <c r="RNS30" s="284"/>
      <c r="RNT30" s="284"/>
      <c r="RNU30" s="284"/>
      <c r="RNV30" s="284"/>
      <c r="RNW30" s="284"/>
      <c r="RNX30" s="284"/>
      <c r="RNY30" s="284"/>
      <c r="RNZ30" s="284"/>
      <c r="ROA30" s="284"/>
      <c r="ROB30" s="284"/>
      <c r="ROC30" s="284"/>
      <c r="ROD30" s="284"/>
      <c r="ROE30" s="284"/>
      <c r="ROF30" s="284"/>
      <c r="ROG30" s="284"/>
      <c r="ROH30" s="284"/>
      <c r="ROI30" s="284"/>
      <c r="ROJ30" s="284"/>
      <c r="ROK30" s="284"/>
      <c r="ROL30" s="284"/>
      <c r="ROM30" s="284"/>
      <c r="RON30" s="284"/>
      <c r="ROO30" s="284"/>
      <c r="ROP30" s="284"/>
      <c r="ROQ30" s="284"/>
      <c r="ROR30" s="284"/>
      <c r="ROS30" s="284"/>
      <c r="ROT30" s="284"/>
      <c r="ROU30" s="284"/>
      <c r="ROV30" s="284"/>
      <c r="ROW30" s="284"/>
      <c r="ROX30" s="284"/>
      <c r="ROY30" s="284"/>
      <c r="ROZ30" s="284"/>
      <c r="RPA30" s="284"/>
      <c r="RPB30" s="284"/>
      <c r="RPC30" s="284"/>
      <c r="RPD30" s="284"/>
      <c r="RPE30" s="284"/>
      <c r="RPF30" s="284"/>
      <c r="RPG30" s="284"/>
      <c r="RPH30" s="284"/>
      <c r="RPI30" s="284"/>
      <c r="RPJ30" s="284"/>
      <c r="RPK30" s="284"/>
      <c r="RPL30" s="284"/>
      <c r="RPM30" s="284"/>
      <c r="RPN30" s="284"/>
      <c r="RPO30" s="284"/>
      <c r="RPP30" s="284"/>
      <c r="RPQ30" s="284"/>
      <c r="RPR30" s="284"/>
      <c r="RPS30" s="284"/>
      <c r="RPT30" s="284"/>
      <c r="RPU30" s="284"/>
      <c r="RPV30" s="284"/>
      <c r="RPW30" s="284"/>
      <c r="RPX30" s="284"/>
      <c r="RPY30" s="284"/>
      <c r="RPZ30" s="284"/>
      <c r="RQA30" s="284"/>
      <c r="RQB30" s="284"/>
      <c r="RQC30" s="284"/>
      <c r="RQD30" s="284"/>
      <c r="RQE30" s="284"/>
      <c r="RQF30" s="284"/>
      <c r="RQG30" s="284"/>
      <c r="RQH30" s="284"/>
      <c r="RQI30" s="284"/>
      <c r="RQJ30" s="284"/>
      <c r="RQK30" s="284"/>
      <c r="RQL30" s="284"/>
      <c r="RQM30" s="284"/>
      <c r="RQN30" s="284"/>
      <c r="RQO30" s="284"/>
      <c r="RQP30" s="284"/>
      <c r="RQQ30" s="284"/>
      <c r="RQR30" s="284"/>
      <c r="RQS30" s="284"/>
      <c r="RQT30" s="284"/>
      <c r="RQU30" s="284"/>
      <c r="RQV30" s="284"/>
      <c r="RQW30" s="284"/>
      <c r="RQX30" s="284"/>
      <c r="RQY30" s="284"/>
      <c r="RQZ30" s="284"/>
      <c r="RRA30" s="284"/>
      <c r="RRB30" s="284"/>
      <c r="RRC30" s="284"/>
      <c r="RRD30" s="284"/>
      <c r="RRE30" s="284"/>
      <c r="RRF30" s="284"/>
      <c r="RRG30" s="284"/>
      <c r="RRH30" s="284"/>
      <c r="RRI30" s="284"/>
      <c r="RRJ30" s="284"/>
      <c r="RRK30" s="284"/>
      <c r="RRL30" s="284"/>
      <c r="RRM30" s="284"/>
      <c r="RRN30" s="284"/>
      <c r="RRO30" s="284"/>
      <c r="RRP30" s="284"/>
      <c r="RRQ30" s="284"/>
      <c r="RRR30" s="284"/>
      <c r="RRS30" s="284"/>
      <c r="RRT30" s="284"/>
      <c r="RRU30" s="284"/>
      <c r="RRV30" s="284"/>
      <c r="RRW30" s="284"/>
      <c r="RRX30" s="284"/>
      <c r="RRY30" s="284"/>
      <c r="RRZ30" s="284"/>
      <c r="RSA30" s="284"/>
      <c r="RSB30" s="284"/>
      <c r="RSC30" s="284"/>
      <c r="RSD30" s="284"/>
      <c r="RSE30" s="284"/>
      <c r="RSF30" s="284"/>
      <c r="RSG30" s="284"/>
      <c r="RSH30" s="284"/>
      <c r="RSI30" s="284"/>
      <c r="RSJ30" s="284"/>
      <c r="RSK30" s="284"/>
      <c r="RSL30" s="284"/>
      <c r="RSM30" s="284"/>
      <c r="RSN30" s="284"/>
      <c r="RSO30" s="284"/>
      <c r="RSP30" s="284"/>
      <c r="RSQ30" s="284"/>
      <c r="RSR30" s="284"/>
      <c r="RSS30" s="284"/>
      <c r="RST30" s="284"/>
      <c r="RSU30" s="284"/>
      <c r="RSV30" s="284"/>
      <c r="RSW30" s="284"/>
      <c r="RSX30" s="284"/>
      <c r="RSY30" s="284"/>
      <c r="RSZ30" s="284"/>
      <c r="RTA30" s="284"/>
      <c r="RTB30" s="284"/>
      <c r="RTC30" s="284"/>
      <c r="RTD30" s="284"/>
      <c r="RTE30" s="284"/>
      <c r="RTF30" s="284"/>
      <c r="RTG30" s="284"/>
      <c r="RTH30" s="284"/>
      <c r="RTI30" s="284"/>
      <c r="RTJ30" s="284"/>
      <c r="RTK30" s="284"/>
      <c r="RTL30" s="284"/>
      <c r="RTM30" s="284"/>
      <c r="RTN30" s="284"/>
      <c r="RTO30" s="284"/>
      <c r="RTP30" s="284"/>
      <c r="RTQ30" s="284"/>
      <c r="RTR30" s="284"/>
      <c r="RTS30" s="284"/>
      <c r="RTT30" s="284"/>
      <c r="RTU30" s="284"/>
      <c r="RTV30" s="284"/>
      <c r="RTW30" s="284"/>
      <c r="RTX30" s="284"/>
      <c r="RTY30" s="284"/>
      <c r="RTZ30" s="284"/>
      <c r="RUA30" s="284"/>
      <c r="RUB30" s="284"/>
      <c r="RUC30" s="284"/>
      <c r="RUD30" s="284"/>
      <c r="RUE30" s="284"/>
      <c r="RUF30" s="284"/>
      <c r="RUG30" s="284"/>
      <c r="RUH30" s="284"/>
      <c r="RUI30" s="284"/>
      <c r="RUJ30" s="284"/>
      <c r="RUK30" s="284"/>
      <c r="RUL30" s="284"/>
      <c r="RUM30" s="284"/>
      <c r="RUN30" s="284"/>
      <c r="RUO30" s="284"/>
      <c r="RUP30" s="284"/>
      <c r="RUQ30" s="284"/>
      <c r="RUR30" s="284"/>
      <c r="RUS30" s="284"/>
      <c r="RUT30" s="284"/>
      <c r="RUU30" s="284"/>
      <c r="RUV30" s="284"/>
      <c r="RUW30" s="284"/>
      <c r="RUX30" s="284"/>
      <c r="RUY30" s="284"/>
      <c r="RUZ30" s="284"/>
      <c r="RVA30" s="284"/>
      <c r="RVB30" s="284"/>
      <c r="RVC30" s="284"/>
      <c r="RVD30" s="284"/>
      <c r="RVE30" s="284"/>
      <c r="RVF30" s="284"/>
      <c r="RVG30" s="284"/>
      <c r="RVH30" s="284"/>
      <c r="RVI30" s="284"/>
      <c r="RVJ30" s="284"/>
      <c r="RVK30" s="284"/>
      <c r="RVL30" s="284"/>
      <c r="RVM30" s="284"/>
      <c r="RVN30" s="284"/>
      <c r="RVO30" s="284"/>
      <c r="RVP30" s="284"/>
      <c r="RVQ30" s="284"/>
      <c r="RVR30" s="284"/>
      <c r="RVS30" s="284"/>
      <c r="RVT30" s="284"/>
      <c r="RVU30" s="284"/>
      <c r="RVV30" s="284"/>
      <c r="RVW30" s="284"/>
      <c r="RVX30" s="284"/>
      <c r="RVY30" s="284"/>
      <c r="RVZ30" s="284"/>
      <c r="RWA30" s="284"/>
      <c r="RWB30" s="284"/>
      <c r="RWC30" s="284"/>
      <c r="RWD30" s="284"/>
      <c r="RWE30" s="284"/>
      <c r="RWF30" s="284"/>
      <c r="RWG30" s="284"/>
      <c r="RWH30" s="284"/>
      <c r="RWI30" s="284"/>
      <c r="RWJ30" s="284"/>
      <c r="RWK30" s="284"/>
      <c r="RWL30" s="284"/>
      <c r="RWM30" s="284"/>
      <c r="RWN30" s="284"/>
      <c r="RWO30" s="284"/>
      <c r="RWP30" s="284"/>
      <c r="RWQ30" s="284"/>
      <c r="RWR30" s="284"/>
      <c r="RWS30" s="284"/>
      <c r="RWT30" s="284"/>
      <c r="RWU30" s="284"/>
      <c r="RWV30" s="284"/>
      <c r="RWW30" s="284"/>
      <c r="RWX30" s="284"/>
      <c r="RWY30" s="284"/>
      <c r="RWZ30" s="284"/>
      <c r="RXA30" s="284"/>
      <c r="RXB30" s="284"/>
      <c r="RXC30" s="284"/>
      <c r="RXD30" s="284"/>
      <c r="RXE30" s="284"/>
      <c r="RXF30" s="284"/>
      <c r="RXG30" s="284"/>
      <c r="RXH30" s="284"/>
      <c r="RXI30" s="284"/>
      <c r="RXJ30" s="284"/>
      <c r="RXK30" s="284"/>
      <c r="RXL30" s="284"/>
      <c r="RXM30" s="284"/>
      <c r="RXN30" s="284"/>
      <c r="RXO30" s="284"/>
      <c r="RXP30" s="284"/>
      <c r="RXQ30" s="284"/>
      <c r="RXR30" s="284"/>
      <c r="RXS30" s="284"/>
      <c r="RXT30" s="284"/>
      <c r="RXU30" s="284"/>
      <c r="RXV30" s="284"/>
      <c r="RXW30" s="284"/>
      <c r="RXX30" s="284"/>
      <c r="RXY30" s="284"/>
      <c r="RXZ30" s="284"/>
      <c r="RYA30" s="284"/>
      <c r="RYB30" s="284"/>
      <c r="RYC30" s="284"/>
      <c r="RYD30" s="284"/>
      <c r="RYE30" s="284"/>
      <c r="RYF30" s="284"/>
      <c r="RYG30" s="284"/>
      <c r="RYH30" s="284"/>
      <c r="RYI30" s="284"/>
      <c r="RYJ30" s="284"/>
      <c r="RYK30" s="284"/>
      <c r="RYL30" s="284"/>
      <c r="RYM30" s="284"/>
      <c r="RYN30" s="284"/>
      <c r="RYO30" s="284"/>
      <c r="RYP30" s="284"/>
      <c r="RYQ30" s="284"/>
      <c r="RYR30" s="284"/>
      <c r="RYS30" s="284"/>
      <c r="RYT30" s="284"/>
      <c r="RYU30" s="284"/>
      <c r="RYV30" s="284"/>
      <c r="RYW30" s="284"/>
      <c r="RYX30" s="284"/>
      <c r="RYY30" s="284"/>
      <c r="RYZ30" s="284"/>
      <c r="RZA30" s="284"/>
      <c r="RZB30" s="284"/>
      <c r="RZC30" s="284"/>
      <c r="RZD30" s="284"/>
      <c r="RZE30" s="284"/>
      <c r="RZF30" s="284"/>
      <c r="RZG30" s="284"/>
      <c r="RZH30" s="284"/>
      <c r="RZI30" s="284"/>
      <c r="RZJ30" s="284"/>
      <c r="RZK30" s="284"/>
      <c r="RZL30" s="284"/>
      <c r="RZM30" s="284"/>
      <c r="RZN30" s="284"/>
      <c r="RZO30" s="284"/>
      <c r="RZP30" s="284"/>
      <c r="RZQ30" s="284"/>
      <c r="RZR30" s="284"/>
      <c r="RZS30" s="284"/>
      <c r="RZT30" s="284"/>
      <c r="RZU30" s="284"/>
      <c r="RZV30" s="284"/>
      <c r="RZW30" s="284"/>
      <c r="RZX30" s="284"/>
      <c r="RZY30" s="284"/>
      <c r="RZZ30" s="284"/>
      <c r="SAA30" s="284"/>
      <c r="SAB30" s="284"/>
      <c r="SAC30" s="284"/>
      <c r="SAD30" s="284"/>
      <c r="SAE30" s="284"/>
      <c r="SAF30" s="284"/>
      <c r="SAG30" s="284"/>
      <c r="SAH30" s="284"/>
      <c r="SAI30" s="284"/>
      <c r="SAJ30" s="284"/>
      <c r="SAK30" s="284"/>
      <c r="SAL30" s="284"/>
      <c r="SAM30" s="284"/>
      <c r="SAN30" s="284"/>
      <c r="SAO30" s="284"/>
      <c r="SAP30" s="284"/>
      <c r="SAQ30" s="284"/>
      <c r="SAR30" s="284"/>
      <c r="SAS30" s="284"/>
      <c r="SAT30" s="284"/>
      <c r="SAU30" s="284"/>
      <c r="SAV30" s="284"/>
      <c r="SAW30" s="284"/>
      <c r="SAX30" s="284"/>
      <c r="SAY30" s="284"/>
      <c r="SAZ30" s="284"/>
      <c r="SBA30" s="284"/>
      <c r="SBB30" s="284"/>
      <c r="SBC30" s="284"/>
      <c r="SBD30" s="284"/>
      <c r="SBE30" s="284"/>
      <c r="SBF30" s="284"/>
      <c r="SBG30" s="284"/>
      <c r="SBH30" s="284"/>
      <c r="SBI30" s="284"/>
      <c r="SBJ30" s="284"/>
      <c r="SBK30" s="284"/>
      <c r="SBL30" s="284"/>
      <c r="SBM30" s="284"/>
      <c r="SBN30" s="284"/>
      <c r="SBO30" s="284"/>
      <c r="SBP30" s="284"/>
      <c r="SBQ30" s="284"/>
      <c r="SBR30" s="284"/>
      <c r="SBS30" s="284"/>
      <c r="SBT30" s="284"/>
      <c r="SBU30" s="284"/>
      <c r="SBV30" s="284"/>
      <c r="SBW30" s="284"/>
      <c r="SBX30" s="284"/>
      <c r="SBY30" s="284"/>
      <c r="SBZ30" s="284"/>
      <c r="SCA30" s="284"/>
      <c r="SCB30" s="284"/>
      <c r="SCC30" s="284"/>
      <c r="SCD30" s="284"/>
      <c r="SCE30" s="284"/>
      <c r="SCF30" s="284"/>
      <c r="SCG30" s="284"/>
      <c r="SCH30" s="284"/>
      <c r="SCI30" s="284"/>
      <c r="SCJ30" s="284"/>
      <c r="SCK30" s="284"/>
      <c r="SCL30" s="284"/>
      <c r="SCM30" s="284"/>
      <c r="SCN30" s="284"/>
      <c r="SCO30" s="284"/>
      <c r="SCP30" s="284"/>
      <c r="SCQ30" s="284"/>
      <c r="SCR30" s="284"/>
      <c r="SCS30" s="284"/>
      <c r="SCT30" s="284"/>
      <c r="SCU30" s="284"/>
      <c r="SCV30" s="284"/>
      <c r="SCW30" s="284"/>
      <c r="SCX30" s="284"/>
      <c r="SCY30" s="284"/>
      <c r="SCZ30" s="284"/>
      <c r="SDA30" s="284"/>
      <c r="SDB30" s="284"/>
      <c r="SDC30" s="284"/>
      <c r="SDD30" s="284"/>
      <c r="SDE30" s="284"/>
      <c r="SDF30" s="284"/>
      <c r="SDG30" s="284"/>
      <c r="SDH30" s="284"/>
      <c r="SDI30" s="284"/>
      <c r="SDJ30" s="284"/>
      <c r="SDK30" s="284"/>
      <c r="SDL30" s="284"/>
      <c r="SDM30" s="284"/>
      <c r="SDN30" s="284"/>
      <c r="SDO30" s="284"/>
      <c r="SDP30" s="284"/>
      <c r="SDQ30" s="284"/>
      <c r="SDR30" s="284"/>
      <c r="SDS30" s="284"/>
      <c r="SDT30" s="284"/>
      <c r="SDU30" s="284"/>
      <c r="SDV30" s="284"/>
      <c r="SDW30" s="284"/>
      <c r="SDX30" s="284"/>
      <c r="SDY30" s="284"/>
      <c r="SDZ30" s="284"/>
      <c r="SEA30" s="284"/>
      <c r="SEB30" s="284"/>
      <c r="SEC30" s="284"/>
      <c r="SED30" s="284"/>
      <c r="SEE30" s="284"/>
      <c r="SEF30" s="284"/>
      <c r="SEG30" s="284"/>
      <c r="SEH30" s="284"/>
      <c r="SEI30" s="284"/>
      <c r="SEJ30" s="284"/>
      <c r="SEK30" s="284"/>
      <c r="SEL30" s="284"/>
      <c r="SEM30" s="284"/>
      <c r="SEN30" s="284"/>
      <c r="SEO30" s="284"/>
      <c r="SEP30" s="284"/>
      <c r="SEQ30" s="284"/>
      <c r="SER30" s="284"/>
      <c r="SES30" s="284"/>
      <c r="SET30" s="284"/>
      <c r="SEU30" s="284"/>
      <c r="SEV30" s="284"/>
      <c r="SEW30" s="284"/>
      <c r="SEX30" s="284"/>
      <c r="SEY30" s="284"/>
      <c r="SEZ30" s="284"/>
      <c r="SFA30" s="284"/>
      <c r="SFB30" s="284"/>
      <c r="SFC30" s="284"/>
      <c r="SFD30" s="284"/>
      <c r="SFE30" s="284"/>
      <c r="SFF30" s="284"/>
      <c r="SFG30" s="284"/>
      <c r="SFH30" s="284"/>
      <c r="SFI30" s="284"/>
      <c r="SFJ30" s="284"/>
      <c r="SFK30" s="284"/>
      <c r="SFL30" s="284"/>
      <c r="SFM30" s="284"/>
      <c r="SFN30" s="284"/>
      <c r="SFO30" s="284"/>
      <c r="SFP30" s="284"/>
      <c r="SFQ30" s="284"/>
      <c r="SFR30" s="284"/>
      <c r="SFS30" s="284"/>
      <c r="SFT30" s="284"/>
      <c r="SFU30" s="284"/>
      <c r="SFV30" s="284"/>
      <c r="SFW30" s="284"/>
      <c r="SFX30" s="284"/>
      <c r="SFY30" s="284"/>
      <c r="SFZ30" s="284"/>
      <c r="SGA30" s="284"/>
      <c r="SGB30" s="284"/>
      <c r="SGC30" s="284"/>
      <c r="SGD30" s="284"/>
      <c r="SGE30" s="284"/>
      <c r="SGF30" s="284"/>
      <c r="SGG30" s="284"/>
      <c r="SGH30" s="284"/>
      <c r="SGI30" s="284"/>
      <c r="SGJ30" s="284"/>
      <c r="SGK30" s="284"/>
      <c r="SGL30" s="284"/>
      <c r="SGM30" s="284"/>
      <c r="SGN30" s="284"/>
      <c r="SGO30" s="284"/>
      <c r="SGP30" s="284"/>
      <c r="SGQ30" s="284"/>
      <c r="SGR30" s="284"/>
      <c r="SGS30" s="284"/>
      <c r="SGT30" s="284"/>
      <c r="SGU30" s="284"/>
      <c r="SGV30" s="284"/>
      <c r="SGW30" s="284"/>
      <c r="SGX30" s="284"/>
      <c r="SGY30" s="284"/>
      <c r="SGZ30" s="284"/>
      <c r="SHA30" s="284"/>
      <c r="SHB30" s="284"/>
      <c r="SHC30" s="284"/>
      <c r="SHD30" s="284"/>
      <c r="SHE30" s="284"/>
      <c r="SHF30" s="284"/>
      <c r="SHG30" s="284"/>
      <c r="SHH30" s="284"/>
      <c r="SHI30" s="284"/>
      <c r="SHJ30" s="284"/>
      <c r="SHK30" s="284"/>
      <c r="SHL30" s="284"/>
      <c r="SHM30" s="284"/>
      <c r="SHN30" s="284"/>
      <c r="SHO30" s="284"/>
      <c r="SHP30" s="284"/>
      <c r="SHQ30" s="284"/>
      <c r="SHR30" s="284"/>
      <c r="SHS30" s="284"/>
      <c r="SHT30" s="284"/>
      <c r="SHU30" s="284"/>
      <c r="SHV30" s="284"/>
      <c r="SHW30" s="284"/>
      <c r="SHX30" s="284"/>
      <c r="SHY30" s="284"/>
      <c r="SHZ30" s="284"/>
      <c r="SIA30" s="284"/>
      <c r="SIB30" s="284"/>
      <c r="SIC30" s="284"/>
      <c r="SID30" s="284"/>
      <c r="SIE30" s="284"/>
      <c r="SIF30" s="284"/>
      <c r="SIG30" s="284"/>
      <c r="SIH30" s="284"/>
      <c r="SII30" s="284"/>
      <c r="SIJ30" s="284"/>
      <c r="SIK30" s="284"/>
      <c r="SIL30" s="284"/>
      <c r="SIM30" s="284"/>
      <c r="SIN30" s="284"/>
      <c r="SIO30" s="284"/>
      <c r="SIP30" s="284"/>
      <c r="SIQ30" s="284"/>
      <c r="SIR30" s="284"/>
      <c r="SIS30" s="284"/>
      <c r="SIT30" s="284"/>
      <c r="SIU30" s="284"/>
      <c r="SIV30" s="284"/>
      <c r="SIW30" s="284"/>
      <c r="SIX30" s="284"/>
      <c r="SIY30" s="284"/>
      <c r="SIZ30" s="284"/>
      <c r="SJA30" s="284"/>
      <c r="SJB30" s="284"/>
      <c r="SJC30" s="284"/>
      <c r="SJD30" s="284"/>
      <c r="SJE30" s="284"/>
      <c r="SJF30" s="284"/>
      <c r="SJG30" s="284"/>
      <c r="SJH30" s="284"/>
      <c r="SJI30" s="284"/>
      <c r="SJJ30" s="284"/>
      <c r="SJK30" s="284"/>
      <c r="SJL30" s="284"/>
      <c r="SJM30" s="284"/>
      <c r="SJN30" s="284"/>
      <c r="SJO30" s="284"/>
      <c r="SJP30" s="284"/>
      <c r="SJQ30" s="284"/>
      <c r="SJR30" s="284"/>
      <c r="SJS30" s="284"/>
      <c r="SJT30" s="284"/>
      <c r="SJU30" s="284"/>
      <c r="SJV30" s="284"/>
      <c r="SJW30" s="284"/>
      <c r="SJX30" s="284"/>
      <c r="SJY30" s="284"/>
      <c r="SJZ30" s="284"/>
      <c r="SKA30" s="284"/>
      <c r="SKB30" s="284"/>
      <c r="SKC30" s="284"/>
      <c r="SKD30" s="284"/>
      <c r="SKE30" s="284"/>
      <c r="SKF30" s="284"/>
      <c r="SKG30" s="284"/>
      <c r="SKH30" s="284"/>
      <c r="SKI30" s="284"/>
      <c r="SKJ30" s="284"/>
      <c r="SKK30" s="284"/>
      <c r="SKL30" s="284"/>
      <c r="SKM30" s="284"/>
      <c r="SKN30" s="284"/>
      <c r="SKO30" s="284"/>
      <c r="SKP30" s="284"/>
      <c r="SKQ30" s="284"/>
      <c r="SKR30" s="284"/>
      <c r="SKS30" s="284"/>
      <c r="SKT30" s="284"/>
      <c r="SKU30" s="284"/>
      <c r="SKV30" s="284"/>
      <c r="SKW30" s="284"/>
      <c r="SKX30" s="284"/>
      <c r="SKY30" s="284"/>
      <c r="SKZ30" s="284"/>
      <c r="SLA30" s="284"/>
      <c r="SLB30" s="284"/>
      <c r="SLC30" s="284"/>
      <c r="SLD30" s="284"/>
      <c r="SLE30" s="284"/>
      <c r="SLF30" s="284"/>
      <c r="SLG30" s="284"/>
      <c r="SLH30" s="284"/>
      <c r="SLI30" s="284"/>
      <c r="SLJ30" s="284"/>
      <c r="SLK30" s="284"/>
      <c r="SLL30" s="284"/>
      <c r="SLM30" s="284"/>
      <c r="SLN30" s="284"/>
      <c r="SLO30" s="284"/>
      <c r="SLP30" s="284"/>
      <c r="SLQ30" s="284"/>
      <c r="SLR30" s="284"/>
      <c r="SLS30" s="284"/>
      <c r="SLT30" s="284"/>
      <c r="SLU30" s="284"/>
      <c r="SLV30" s="284"/>
      <c r="SLW30" s="284"/>
      <c r="SLX30" s="284"/>
      <c r="SLY30" s="284"/>
      <c r="SLZ30" s="284"/>
      <c r="SMA30" s="284"/>
      <c r="SMB30" s="284"/>
      <c r="SMC30" s="284"/>
      <c r="SMD30" s="284"/>
      <c r="SME30" s="284"/>
      <c r="SMF30" s="284"/>
      <c r="SMG30" s="284"/>
      <c r="SMH30" s="284"/>
      <c r="SMI30" s="284"/>
      <c r="SMJ30" s="284"/>
      <c r="SMK30" s="284"/>
      <c r="SML30" s="284"/>
      <c r="SMM30" s="284"/>
      <c r="SMN30" s="284"/>
      <c r="SMO30" s="284"/>
      <c r="SMP30" s="284"/>
      <c r="SMQ30" s="284"/>
      <c r="SMR30" s="284"/>
      <c r="SMS30" s="284"/>
      <c r="SMT30" s="284"/>
      <c r="SMU30" s="284"/>
      <c r="SMV30" s="284"/>
      <c r="SMW30" s="284"/>
      <c r="SMX30" s="284"/>
      <c r="SMY30" s="284"/>
      <c r="SMZ30" s="284"/>
      <c r="SNA30" s="284"/>
      <c r="SNB30" s="284"/>
      <c r="SNC30" s="284"/>
      <c r="SND30" s="284"/>
      <c r="SNE30" s="284"/>
      <c r="SNF30" s="284"/>
      <c r="SNG30" s="284"/>
      <c r="SNH30" s="284"/>
      <c r="SNI30" s="284"/>
      <c r="SNJ30" s="284"/>
      <c r="SNK30" s="284"/>
      <c r="SNL30" s="284"/>
      <c r="SNM30" s="284"/>
      <c r="SNN30" s="284"/>
      <c r="SNO30" s="284"/>
      <c r="SNP30" s="284"/>
      <c r="SNQ30" s="284"/>
      <c r="SNR30" s="284"/>
      <c r="SNS30" s="284"/>
      <c r="SNT30" s="284"/>
      <c r="SNU30" s="284"/>
      <c r="SNV30" s="284"/>
      <c r="SNW30" s="284"/>
      <c r="SNX30" s="284"/>
      <c r="SNY30" s="284"/>
      <c r="SNZ30" s="284"/>
      <c r="SOA30" s="284"/>
      <c r="SOB30" s="284"/>
      <c r="SOC30" s="284"/>
      <c r="SOD30" s="284"/>
      <c r="SOE30" s="284"/>
      <c r="SOF30" s="284"/>
      <c r="SOG30" s="284"/>
      <c r="SOH30" s="284"/>
      <c r="SOI30" s="284"/>
      <c r="SOJ30" s="284"/>
      <c r="SOK30" s="284"/>
      <c r="SOL30" s="284"/>
      <c r="SOM30" s="284"/>
      <c r="SON30" s="284"/>
      <c r="SOO30" s="284"/>
      <c r="SOP30" s="284"/>
      <c r="SOQ30" s="284"/>
      <c r="SOR30" s="284"/>
      <c r="SOS30" s="284"/>
      <c r="SOT30" s="284"/>
      <c r="SOU30" s="284"/>
      <c r="SOV30" s="284"/>
      <c r="SOW30" s="284"/>
      <c r="SOX30" s="284"/>
      <c r="SOY30" s="284"/>
      <c r="SOZ30" s="284"/>
      <c r="SPA30" s="284"/>
      <c r="SPB30" s="284"/>
      <c r="SPC30" s="284"/>
      <c r="SPD30" s="284"/>
      <c r="SPE30" s="284"/>
      <c r="SPF30" s="284"/>
      <c r="SPG30" s="284"/>
      <c r="SPH30" s="284"/>
      <c r="SPI30" s="284"/>
      <c r="SPJ30" s="284"/>
      <c r="SPK30" s="284"/>
      <c r="SPL30" s="284"/>
      <c r="SPM30" s="284"/>
      <c r="SPN30" s="284"/>
      <c r="SPO30" s="284"/>
      <c r="SPP30" s="284"/>
      <c r="SPQ30" s="284"/>
      <c r="SPR30" s="284"/>
      <c r="SPS30" s="284"/>
      <c r="SPT30" s="284"/>
      <c r="SPU30" s="284"/>
      <c r="SPV30" s="284"/>
      <c r="SPW30" s="284"/>
      <c r="SPX30" s="284"/>
      <c r="SPY30" s="284"/>
      <c r="SPZ30" s="284"/>
      <c r="SQA30" s="284"/>
      <c r="SQB30" s="284"/>
      <c r="SQC30" s="284"/>
      <c r="SQD30" s="284"/>
      <c r="SQE30" s="284"/>
      <c r="SQF30" s="284"/>
      <c r="SQG30" s="284"/>
      <c r="SQH30" s="284"/>
      <c r="SQI30" s="284"/>
      <c r="SQJ30" s="284"/>
      <c r="SQK30" s="284"/>
      <c r="SQL30" s="284"/>
      <c r="SQM30" s="284"/>
      <c r="SQN30" s="284"/>
      <c r="SQO30" s="284"/>
      <c r="SQP30" s="284"/>
      <c r="SQQ30" s="284"/>
      <c r="SQR30" s="284"/>
      <c r="SQS30" s="284"/>
      <c r="SQT30" s="284"/>
      <c r="SQU30" s="284"/>
      <c r="SQV30" s="284"/>
      <c r="SQW30" s="284"/>
      <c r="SQX30" s="284"/>
      <c r="SQY30" s="284"/>
      <c r="SQZ30" s="284"/>
      <c r="SRA30" s="284"/>
      <c r="SRB30" s="284"/>
      <c r="SRC30" s="284"/>
      <c r="SRD30" s="284"/>
      <c r="SRE30" s="284"/>
      <c r="SRF30" s="284"/>
      <c r="SRG30" s="284"/>
      <c r="SRH30" s="284"/>
      <c r="SRI30" s="284"/>
      <c r="SRJ30" s="284"/>
      <c r="SRK30" s="284"/>
      <c r="SRL30" s="284"/>
      <c r="SRM30" s="284"/>
      <c r="SRN30" s="284"/>
      <c r="SRO30" s="284"/>
      <c r="SRP30" s="284"/>
      <c r="SRQ30" s="284"/>
      <c r="SRR30" s="284"/>
      <c r="SRS30" s="284"/>
      <c r="SRT30" s="284"/>
      <c r="SRU30" s="284"/>
      <c r="SRV30" s="284"/>
      <c r="SRW30" s="284"/>
      <c r="SRX30" s="284"/>
      <c r="SRY30" s="284"/>
      <c r="SRZ30" s="284"/>
      <c r="SSA30" s="284"/>
      <c r="SSB30" s="284"/>
      <c r="SSC30" s="284"/>
      <c r="SSD30" s="284"/>
      <c r="SSE30" s="284"/>
      <c r="SSF30" s="284"/>
      <c r="SSG30" s="284"/>
      <c r="SSH30" s="284"/>
      <c r="SSI30" s="284"/>
      <c r="SSJ30" s="284"/>
      <c r="SSK30" s="284"/>
      <c r="SSL30" s="284"/>
      <c r="SSM30" s="284"/>
      <c r="SSN30" s="284"/>
      <c r="SSO30" s="284"/>
      <c r="SSP30" s="284"/>
      <c r="SSQ30" s="284"/>
      <c r="SSR30" s="284"/>
      <c r="SSS30" s="284"/>
      <c r="SST30" s="284"/>
      <c r="SSU30" s="284"/>
      <c r="SSV30" s="284"/>
      <c r="SSW30" s="284"/>
      <c r="SSX30" s="284"/>
      <c r="SSY30" s="284"/>
      <c r="SSZ30" s="284"/>
      <c r="STA30" s="284"/>
      <c r="STB30" s="284"/>
      <c r="STC30" s="284"/>
      <c r="STD30" s="284"/>
      <c r="STE30" s="284"/>
      <c r="STF30" s="284"/>
      <c r="STG30" s="284"/>
      <c r="STH30" s="284"/>
      <c r="STI30" s="284"/>
      <c r="STJ30" s="284"/>
      <c r="STK30" s="284"/>
      <c r="STL30" s="284"/>
      <c r="STM30" s="284"/>
      <c r="STN30" s="284"/>
      <c r="STO30" s="284"/>
      <c r="STP30" s="284"/>
      <c r="STQ30" s="284"/>
      <c r="STR30" s="284"/>
      <c r="STS30" s="284"/>
      <c r="STT30" s="284"/>
      <c r="STU30" s="284"/>
      <c r="STV30" s="284"/>
      <c r="STW30" s="284"/>
      <c r="STX30" s="284"/>
      <c r="STY30" s="284"/>
      <c r="STZ30" s="284"/>
      <c r="SUA30" s="284"/>
      <c r="SUB30" s="284"/>
      <c r="SUC30" s="284"/>
      <c r="SUD30" s="284"/>
      <c r="SUE30" s="284"/>
      <c r="SUF30" s="284"/>
      <c r="SUG30" s="284"/>
      <c r="SUH30" s="284"/>
      <c r="SUI30" s="284"/>
      <c r="SUJ30" s="284"/>
      <c r="SUK30" s="284"/>
      <c r="SUL30" s="284"/>
      <c r="SUM30" s="284"/>
      <c r="SUN30" s="284"/>
      <c r="SUO30" s="284"/>
      <c r="SUP30" s="284"/>
      <c r="SUQ30" s="284"/>
      <c r="SUR30" s="284"/>
      <c r="SUS30" s="284"/>
      <c r="SUT30" s="284"/>
      <c r="SUU30" s="284"/>
      <c r="SUV30" s="284"/>
      <c r="SUW30" s="284"/>
      <c r="SUX30" s="284"/>
      <c r="SUY30" s="284"/>
      <c r="SUZ30" s="284"/>
      <c r="SVA30" s="284"/>
      <c r="SVB30" s="284"/>
      <c r="SVC30" s="284"/>
      <c r="SVD30" s="284"/>
      <c r="SVE30" s="284"/>
      <c r="SVF30" s="284"/>
      <c r="SVG30" s="284"/>
      <c r="SVH30" s="284"/>
      <c r="SVI30" s="284"/>
      <c r="SVJ30" s="284"/>
      <c r="SVK30" s="284"/>
      <c r="SVL30" s="284"/>
      <c r="SVM30" s="284"/>
      <c r="SVN30" s="284"/>
      <c r="SVO30" s="284"/>
      <c r="SVP30" s="284"/>
      <c r="SVQ30" s="284"/>
      <c r="SVR30" s="284"/>
      <c r="SVS30" s="284"/>
      <c r="SVT30" s="284"/>
      <c r="SVU30" s="284"/>
      <c r="SVV30" s="284"/>
      <c r="SVW30" s="284"/>
      <c r="SVX30" s="284"/>
      <c r="SVY30" s="284"/>
      <c r="SVZ30" s="284"/>
      <c r="SWA30" s="284"/>
      <c r="SWB30" s="284"/>
      <c r="SWC30" s="284"/>
      <c r="SWD30" s="284"/>
      <c r="SWE30" s="284"/>
      <c r="SWF30" s="284"/>
      <c r="SWG30" s="284"/>
      <c r="SWH30" s="284"/>
      <c r="SWI30" s="284"/>
      <c r="SWJ30" s="284"/>
      <c r="SWK30" s="284"/>
      <c r="SWL30" s="284"/>
      <c r="SWM30" s="284"/>
      <c r="SWN30" s="284"/>
      <c r="SWO30" s="284"/>
      <c r="SWP30" s="284"/>
      <c r="SWQ30" s="284"/>
      <c r="SWR30" s="284"/>
      <c r="SWS30" s="284"/>
      <c r="SWT30" s="284"/>
      <c r="SWU30" s="284"/>
      <c r="SWV30" s="284"/>
      <c r="SWW30" s="284"/>
      <c r="SWX30" s="284"/>
      <c r="SWY30" s="284"/>
      <c r="SWZ30" s="284"/>
      <c r="SXA30" s="284"/>
      <c r="SXB30" s="284"/>
      <c r="SXC30" s="284"/>
      <c r="SXD30" s="284"/>
      <c r="SXE30" s="284"/>
      <c r="SXF30" s="284"/>
      <c r="SXG30" s="284"/>
      <c r="SXH30" s="284"/>
      <c r="SXI30" s="284"/>
      <c r="SXJ30" s="284"/>
      <c r="SXK30" s="284"/>
      <c r="SXL30" s="284"/>
      <c r="SXM30" s="284"/>
      <c r="SXN30" s="284"/>
      <c r="SXO30" s="284"/>
      <c r="SXP30" s="284"/>
      <c r="SXQ30" s="284"/>
      <c r="SXR30" s="284"/>
      <c r="SXS30" s="284"/>
      <c r="SXT30" s="284"/>
      <c r="SXU30" s="284"/>
      <c r="SXV30" s="284"/>
      <c r="SXW30" s="284"/>
      <c r="SXX30" s="284"/>
      <c r="SXY30" s="284"/>
      <c r="SXZ30" s="284"/>
      <c r="SYA30" s="284"/>
      <c r="SYB30" s="284"/>
      <c r="SYC30" s="284"/>
      <c r="SYD30" s="284"/>
      <c r="SYE30" s="284"/>
      <c r="SYF30" s="284"/>
      <c r="SYG30" s="284"/>
      <c r="SYH30" s="284"/>
      <c r="SYI30" s="284"/>
      <c r="SYJ30" s="284"/>
      <c r="SYK30" s="284"/>
      <c r="SYL30" s="284"/>
      <c r="SYM30" s="284"/>
      <c r="SYN30" s="284"/>
      <c r="SYO30" s="284"/>
      <c r="SYP30" s="284"/>
      <c r="SYQ30" s="284"/>
      <c r="SYR30" s="284"/>
      <c r="SYS30" s="284"/>
      <c r="SYT30" s="284"/>
      <c r="SYU30" s="284"/>
      <c r="SYV30" s="284"/>
      <c r="SYW30" s="284"/>
      <c r="SYX30" s="284"/>
      <c r="SYY30" s="284"/>
      <c r="SYZ30" s="284"/>
      <c r="SZA30" s="284"/>
      <c r="SZB30" s="284"/>
      <c r="SZC30" s="284"/>
      <c r="SZD30" s="284"/>
      <c r="SZE30" s="284"/>
      <c r="SZF30" s="284"/>
      <c r="SZG30" s="284"/>
      <c r="SZH30" s="284"/>
      <c r="SZI30" s="284"/>
      <c r="SZJ30" s="284"/>
      <c r="SZK30" s="284"/>
      <c r="SZL30" s="284"/>
      <c r="SZM30" s="284"/>
      <c r="SZN30" s="284"/>
      <c r="SZO30" s="284"/>
      <c r="SZP30" s="284"/>
      <c r="SZQ30" s="284"/>
      <c r="SZR30" s="284"/>
      <c r="SZS30" s="284"/>
      <c r="SZT30" s="284"/>
      <c r="SZU30" s="284"/>
      <c r="SZV30" s="284"/>
      <c r="SZW30" s="284"/>
      <c r="SZX30" s="284"/>
      <c r="SZY30" s="284"/>
      <c r="SZZ30" s="284"/>
      <c r="TAA30" s="284"/>
      <c r="TAB30" s="284"/>
      <c r="TAC30" s="284"/>
      <c r="TAD30" s="284"/>
      <c r="TAE30" s="284"/>
      <c r="TAF30" s="284"/>
      <c r="TAG30" s="284"/>
      <c r="TAH30" s="284"/>
      <c r="TAI30" s="284"/>
      <c r="TAJ30" s="284"/>
      <c r="TAK30" s="284"/>
      <c r="TAL30" s="284"/>
      <c r="TAM30" s="284"/>
      <c r="TAN30" s="284"/>
      <c r="TAO30" s="284"/>
      <c r="TAP30" s="284"/>
      <c r="TAQ30" s="284"/>
      <c r="TAR30" s="284"/>
      <c r="TAS30" s="284"/>
      <c r="TAT30" s="284"/>
      <c r="TAU30" s="284"/>
      <c r="TAV30" s="284"/>
      <c r="TAW30" s="284"/>
      <c r="TAX30" s="284"/>
      <c r="TAY30" s="284"/>
      <c r="TAZ30" s="284"/>
      <c r="TBA30" s="284"/>
      <c r="TBB30" s="284"/>
      <c r="TBC30" s="284"/>
      <c r="TBD30" s="284"/>
      <c r="TBE30" s="284"/>
      <c r="TBF30" s="284"/>
      <c r="TBG30" s="284"/>
      <c r="TBH30" s="284"/>
      <c r="TBI30" s="284"/>
      <c r="TBJ30" s="284"/>
      <c r="TBK30" s="284"/>
      <c r="TBL30" s="284"/>
      <c r="TBM30" s="284"/>
      <c r="TBN30" s="284"/>
      <c r="TBO30" s="284"/>
      <c r="TBP30" s="284"/>
      <c r="TBQ30" s="284"/>
      <c r="TBR30" s="284"/>
      <c r="TBS30" s="284"/>
      <c r="TBT30" s="284"/>
      <c r="TBU30" s="284"/>
      <c r="TBV30" s="284"/>
      <c r="TBW30" s="284"/>
      <c r="TBX30" s="284"/>
      <c r="TBY30" s="284"/>
      <c r="TBZ30" s="284"/>
      <c r="TCA30" s="284"/>
      <c r="TCB30" s="284"/>
      <c r="TCC30" s="284"/>
      <c r="TCD30" s="284"/>
      <c r="TCE30" s="284"/>
      <c r="TCF30" s="284"/>
      <c r="TCG30" s="284"/>
      <c r="TCH30" s="284"/>
      <c r="TCI30" s="284"/>
      <c r="TCJ30" s="284"/>
      <c r="TCK30" s="284"/>
      <c r="TCL30" s="284"/>
      <c r="TCM30" s="284"/>
      <c r="TCN30" s="284"/>
      <c r="TCO30" s="284"/>
      <c r="TCP30" s="284"/>
      <c r="TCQ30" s="284"/>
      <c r="TCR30" s="284"/>
      <c r="TCS30" s="284"/>
      <c r="TCT30" s="284"/>
      <c r="TCU30" s="284"/>
      <c r="TCV30" s="284"/>
      <c r="TCW30" s="284"/>
      <c r="TCX30" s="284"/>
      <c r="TCY30" s="284"/>
      <c r="TCZ30" s="284"/>
      <c r="TDA30" s="284"/>
      <c r="TDB30" s="284"/>
      <c r="TDC30" s="284"/>
      <c r="TDD30" s="284"/>
      <c r="TDE30" s="284"/>
      <c r="TDF30" s="284"/>
      <c r="TDG30" s="284"/>
      <c r="TDH30" s="284"/>
      <c r="TDI30" s="284"/>
      <c r="TDJ30" s="284"/>
      <c r="TDK30" s="284"/>
      <c r="TDL30" s="284"/>
      <c r="TDM30" s="284"/>
      <c r="TDN30" s="284"/>
      <c r="TDO30" s="284"/>
      <c r="TDP30" s="284"/>
      <c r="TDQ30" s="284"/>
      <c r="TDR30" s="284"/>
      <c r="TDS30" s="284"/>
      <c r="TDT30" s="284"/>
      <c r="TDU30" s="284"/>
      <c r="TDV30" s="284"/>
      <c r="TDW30" s="284"/>
      <c r="TDX30" s="284"/>
      <c r="TDY30" s="284"/>
      <c r="TDZ30" s="284"/>
      <c r="TEA30" s="284"/>
      <c r="TEB30" s="284"/>
      <c r="TEC30" s="284"/>
      <c r="TED30" s="284"/>
      <c r="TEE30" s="284"/>
      <c r="TEF30" s="284"/>
      <c r="TEG30" s="284"/>
      <c r="TEH30" s="284"/>
      <c r="TEI30" s="284"/>
      <c r="TEJ30" s="284"/>
      <c r="TEK30" s="284"/>
      <c r="TEL30" s="284"/>
      <c r="TEM30" s="284"/>
      <c r="TEN30" s="284"/>
      <c r="TEO30" s="284"/>
      <c r="TEP30" s="284"/>
      <c r="TEQ30" s="284"/>
      <c r="TER30" s="284"/>
      <c r="TES30" s="284"/>
      <c r="TET30" s="284"/>
      <c r="TEU30" s="284"/>
      <c r="TEV30" s="284"/>
      <c r="TEW30" s="284"/>
      <c r="TEX30" s="284"/>
      <c r="TEY30" s="284"/>
      <c r="TEZ30" s="284"/>
      <c r="TFA30" s="284"/>
      <c r="TFB30" s="284"/>
      <c r="TFC30" s="284"/>
      <c r="TFD30" s="284"/>
      <c r="TFE30" s="284"/>
      <c r="TFF30" s="284"/>
      <c r="TFG30" s="284"/>
      <c r="TFH30" s="284"/>
      <c r="TFI30" s="284"/>
      <c r="TFJ30" s="284"/>
      <c r="TFK30" s="284"/>
      <c r="TFL30" s="284"/>
      <c r="TFM30" s="284"/>
      <c r="TFN30" s="284"/>
      <c r="TFO30" s="284"/>
      <c r="TFP30" s="284"/>
      <c r="TFQ30" s="284"/>
      <c r="TFR30" s="284"/>
      <c r="TFS30" s="284"/>
      <c r="TFT30" s="284"/>
      <c r="TFU30" s="284"/>
      <c r="TFV30" s="284"/>
      <c r="TFW30" s="284"/>
      <c r="TFX30" s="284"/>
      <c r="TFY30" s="284"/>
      <c r="TFZ30" s="284"/>
      <c r="TGA30" s="284"/>
      <c r="TGB30" s="284"/>
      <c r="TGC30" s="284"/>
      <c r="TGD30" s="284"/>
      <c r="TGE30" s="284"/>
      <c r="TGF30" s="284"/>
      <c r="TGG30" s="284"/>
      <c r="TGH30" s="284"/>
      <c r="TGI30" s="284"/>
      <c r="TGJ30" s="284"/>
      <c r="TGK30" s="284"/>
      <c r="TGL30" s="284"/>
      <c r="TGM30" s="284"/>
      <c r="TGN30" s="284"/>
      <c r="TGO30" s="284"/>
      <c r="TGP30" s="284"/>
      <c r="TGQ30" s="284"/>
      <c r="TGR30" s="284"/>
      <c r="TGS30" s="284"/>
      <c r="TGT30" s="284"/>
      <c r="TGU30" s="284"/>
      <c r="TGV30" s="284"/>
      <c r="TGW30" s="284"/>
      <c r="TGX30" s="284"/>
      <c r="TGY30" s="284"/>
      <c r="TGZ30" s="284"/>
      <c r="THA30" s="284"/>
      <c r="THB30" s="284"/>
      <c r="THC30" s="284"/>
      <c r="THD30" s="284"/>
      <c r="THE30" s="284"/>
      <c r="THF30" s="284"/>
      <c r="THG30" s="284"/>
      <c r="THH30" s="284"/>
      <c r="THI30" s="284"/>
      <c r="THJ30" s="284"/>
      <c r="THK30" s="284"/>
      <c r="THL30" s="284"/>
      <c r="THM30" s="284"/>
      <c r="THN30" s="284"/>
      <c r="THO30" s="284"/>
      <c r="THP30" s="284"/>
      <c r="THQ30" s="284"/>
      <c r="THR30" s="284"/>
      <c r="THS30" s="284"/>
      <c r="THT30" s="284"/>
      <c r="THU30" s="284"/>
      <c r="THV30" s="284"/>
      <c r="THW30" s="284"/>
      <c r="THX30" s="284"/>
      <c r="THY30" s="284"/>
      <c r="THZ30" s="284"/>
      <c r="TIA30" s="284"/>
      <c r="TIB30" s="284"/>
      <c r="TIC30" s="284"/>
      <c r="TID30" s="284"/>
      <c r="TIE30" s="284"/>
      <c r="TIF30" s="284"/>
      <c r="TIG30" s="284"/>
      <c r="TIH30" s="284"/>
      <c r="TII30" s="284"/>
      <c r="TIJ30" s="284"/>
      <c r="TIK30" s="284"/>
      <c r="TIL30" s="284"/>
      <c r="TIM30" s="284"/>
      <c r="TIN30" s="284"/>
      <c r="TIO30" s="284"/>
      <c r="TIP30" s="284"/>
      <c r="TIQ30" s="284"/>
      <c r="TIR30" s="284"/>
      <c r="TIS30" s="284"/>
      <c r="TIT30" s="284"/>
      <c r="TIU30" s="284"/>
      <c r="TIV30" s="284"/>
      <c r="TIW30" s="284"/>
      <c r="TIX30" s="284"/>
      <c r="TIY30" s="284"/>
      <c r="TIZ30" s="284"/>
      <c r="TJA30" s="284"/>
      <c r="TJB30" s="284"/>
      <c r="TJC30" s="284"/>
      <c r="TJD30" s="284"/>
      <c r="TJE30" s="284"/>
      <c r="TJF30" s="284"/>
      <c r="TJG30" s="284"/>
      <c r="TJH30" s="284"/>
      <c r="TJI30" s="284"/>
      <c r="TJJ30" s="284"/>
      <c r="TJK30" s="284"/>
      <c r="TJL30" s="284"/>
      <c r="TJM30" s="284"/>
      <c r="TJN30" s="284"/>
      <c r="TJO30" s="284"/>
      <c r="TJP30" s="284"/>
      <c r="TJQ30" s="284"/>
      <c r="TJR30" s="284"/>
      <c r="TJS30" s="284"/>
      <c r="TJT30" s="284"/>
      <c r="TJU30" s="284"/>
      <c r="TJV30" s="284"/>
      <c r="TJW30" s="284"/>
      <c r="TJX30" s="284"/>
      <c r="TJY30" s="284"/>
      <c r="TJZ30" s="284"/>
      <c r="TKA30" s="284"/>
      <c r="TKB30" s="284"/>
      <c r="TKC30" s="284"/>
      <c r="TKD30" s="284"/>
      <c r="TKE30" s="284"/>
      <c r="TKF30" s="284"/>
      <c r="TKG30" s="284"/>
      <c r="TKH30" s="284"/>
      <c r="TKI30" s="284"/>
      <c r="TKJ30" s="284"/>
      <c r="TKK30" s="284"/>
      <c r="TKL30" s="284"/>
      <c r="TKM30" s="284"/>
      <c r="TKN30" s="284"/>
      <c r="TKO30" s="284"/>
      <c r="TKP30" s="284"/>
      <c r="TKQ30" s="284"/>
      <c r="TKR30" s="284"/>
      <c r="TKS30" s="284"/>
      <c r="TKT30" s="284"/>
      <c r="TKU30" s="284"/>
      <c r="TKV30" s="284"/>
      <c r="TKW30" s="284"/>
      <c r="TKX30" s="284"/>
      <c r="TKY30" s="284"/>
      <c r="TKZ30" s="284"/>
      <c r="TLA30" s="284"/>
      <c r="TLB30" s="284"/>
      <c r="TLC30" s="284"/>
      <c r="TLD30" s="284"/>
      <c r="TLE30" s="284"/>
      <c r="TLF30" s="284"/>
      <c r="TLG30" s="284"/>
      <c r="TLH30" s="284"/>
      <c r="TLI30" s="284"/>
      <c r="TLJ30" s="284"/>
      <c r="TLK30" s="284"/>
      <c r="TLL30" s="284"/>
      <c r="TLM30" s="284"/>
      <c r="TLN30" s="284"/>
      <c r="TLO30" s="284"/>
      <c r="TLP30" s="284"/>
      <c r="TLQ30" s="284"/>
      <c r="TLR30" s="284"/>
      <c r="TLS30" s="284"/>
      <c r="TLT30" s="284"/>
      <c r="TLU30" s="284"/>
      <c r="TLV30" s="284"/>
      <c r="TLW30" s="284"/>
      <c r="TLX30" s="284"/>
      <c r="TLY30" s="284"/>
      <c r="TLZ30" s="284"/>
      <c r="TMA30" s="284"/>
      <c r="TMB30" s="284"/>
      <c r="TMC30" s="284"/>
      <c r="TMD30" s="284"/>
      <c r="TME30" s="284"/>
      <c r="TMF30" s="284"/>
      <c r="TMG30" s="284"/>
      <c r="TMH30" s="284"/>
      <c r="TMI30" s="284"/>
      <c r="TMJ30" s="284"/>
      <c r="TMK30" s="284"/>
      <c r="TML30" s="284"/>
      <c r="TMM30" s="284"/>
      <c r="TMN30" s="284"/>
      <c r="TMO30" s="284"/>
      <c r="TMP30" s="284"/>
      <c r="TMQ30" s="284"/>
      <c r="TMR30" s="284"/>
      <c r="TMS30" s="284"/>
      <c r="TMT30" s="284"/>
      <c r="TMU30" s="284"/>
      <c r="TMV30" s="284"/>
      <c r="TMW30" s="284"/>
      <c r="TMX30" s="284"/>
      <c r="TMY30" s="284"/>
      <c r="TMZ30" s="284"/>
      <c r="TNA30" s="284"/>
      <c r="TNB30" s="284"/>
      <c r="TNC30" s="284"/>
      <c r="TND30" s="284"/>
      <c r="TNE30" s="284"/>
      <c r="TNF30" s="284"/>
      <c r="TNG30" s="284"/>
      <c r="TNH30" s="284"/>
      <c r="TNI30" s="284"/>
      <c r="TNJ30" s="284"/>
      <c r="TNK30" s="284"/>
      <c r="TNL30" s="284"/>
      <c r="TNM30" s="284"/>
      <c r="TNN30" s="284"/>
      <c r="TNO30" s="284"/>
      <c r="TNP30" s="284"/>
      <c r="TNQ30" s="284"/>
      <c r="TNR30" s="284"/>
      <c r="TNS30" s="284"/>
      <c r="TNT30" s="284"/>
      <c r="TNU30" s="284"/>
      <c r="TNV30" s="284"/>
      <c r="TNW30" s="284"/>
      <c r="TNX30" s="284"/>
      <c r="TNY30" s="284"/>
      <c r="TNZ30" s="284"/>
      <c r="TOA30" s="284"/>
      <c r="TOB30" s="284"/>
      <c r="TOC30" s="284"/>
      <c r="TOD30" s="284"/>
      <c r="TOE30" s="284"/>
      <c r="TOF30" s="284"/>
      <c r="TOG30" s="284"/>
      <c r="TOH30" s="284"/>
      <c r="TOI30" s="284"/>
      <c r="TOJ30" s="284"/>
      <c r="TOK30" s="284"/>
      <c r="TOL30" s="284"/>
      <c r="TOM30" s="284"/>
      <c r="TON30" s="284"/>
      <c r="TOO30" s="284"/>
      <c r="TOP30" s="284"/>
      <c r="TOQ30" s="284"/>
      <c r="TOR30" s="284"/>
      <c r="TOS30" s="284"/>
      <c r="TOT30" s="284"/>
      <c r="TOU30" s="284"/>
      <c r="TOV30" s="284"/>
      <c r="TOW30" s="284"/>
      <c r="TOX30" s="284"/>
      <c r="TOY30" s="284"/>
      <c r="TOZ30" s="284"/>
      <c r="TPA30" s="284"/>
      <c r="TPB30" s="284"/>
      <c r="TPC30" s="284"/>
      <c r="TPD30" s="284"/>
      <c r="TPE30" s="284"/>
      <c r="TPF30" s="284"/>
      <c r="TPG30" s="284"/>
      <c r="TPH30" s="284"/>
      <c r="TPI30" s="284"/>
      <c r="TPJ30" s="284"/>
      <c r="TPK30" s="284"/>
      <c r="TPL30" s="284"/>
      <c r="TPM30" s="284"/>
      <c r="TPN30" s="284"/>
      <c r="TPO30" s="284"/>
      <c r="TPP30" s="284"/>
      <c r="TPQ30" s="284"/>
      <c r="TPR30" s="284"/>
      <c r="TPS30" s="284"/>
      <c r="TPT30" s="284"/>
      <c r="TPU30" s="284"/>
      <c r="TPV30" s="284"/>
      <c r="TPW30" s="284"/>
      <c r="TPX30" s="284"/>
      <c r="TPY30" s="284"/>
      <c r="TPZ30" s="284"/>
      <c r="TQA30" s="284"/>
      <c r="TQB30" s="284"/>
      <c r="TQC30" s="284"/>
      <c r="TQD30" s="284"/>
      <c r="TQE30" s="284"/>
      <c r="TQF30" s="284"/>
      <c r="TQG30" s="284"/>
      <c r="TQH30" s="284"/>
      <c r="TQI30" s="284"/>
      <c r="TQJ30" s="284"/>
      <c r="TQK30" s="284"/>
      <c r="TQL30" s="284"/>
      <c r="TQM30" s="284"/>
      <c r="TQN30" s="284"/>
      <c r="TQO30" s="284"/>
      <c r="TQP30" s="284"/>
      <c r="TQQ30" s="284"/>
      <c r="TQR30" s="284"/>
      <c r="TQS30" s="284"/>
      <c r="TQT30" s="284"/>
      <c r="TQU30" s="284"/>
      <c r="TQV30" s="284"/>
      <c r="TQW30" s="284"/>
      <c r="TQX30" s="284"/>
      <c r="TQY30" s="284"/>
      <c r="TQZ30" s="284"/>
      <c r="TRA30" s="284"/>
      <c r="TRB30" s="284"/>
      <c r="TRC30" s="284"/>
      <c r="TRD30" s="284"/>
      <c r="TRE30" s="284"/>
      <c r="TRF30" s="284"/>
      <c r="TRG30" s="284"/>
      <c r="TRH30" s="284"/>
      <c r="TRI30" s="284"/>
      <c r="TRJ30" s="284"/>
      <c r="TRK30" s="284"/>
      <c r="TRL30" s="284"/>
      <c r="TRM30" s="284"/>
      <c r="TRN30" s="284"/>
      <c r="TRO30" s="284"/>
      <c r="TRP30" s="284"/>
      <c r="TRQ30" s="284"/>
      <c r="TRR30" s="284"/>
      <c r="TRS30" s="284"/>
      <c r="TRT30" s="284"/>
      <c r="TRU30" s="284"/>
      <c r="TRV30" s="284"/>
      <c r="TRW30" s="284"/>
      <c r="TRX30" s="284"/>
      <c r="TRY30" s="284"/>
      <c r="TRZ30" s="284"/>
      <c r="TSA30" s="284"/>
      <c r="TSB30" s="284"/>
      <c r="TSC30" s="284"/>
      <c r="TSD30" s="284"/>
      <c r="TSE30" s="284"/>
      <c r="TSF30" s="284"/>
      <c r="TSG30" s="284"/>
      <c r="TSH30" s="284"/>
      <c r="TSI30" s="284"/>
      <c r="TSJ30" s="284"/>
      <c r="TSK30" s="284"/>
      <c r="TSL30" s="284"/>
      <c r="TSM30" s="284"/>
      <c r="TSN30" s="284"/>
      <c r="TSO30" s="284"/>
      <c r="TSP30" s="284"/>
      <c r="TSQ30" s="284"/>
      <c r="TSR30" s="284"/>
      <c r="TSS30" s="284"/>
      <c r="TST30" s="284"/>
      <c r="TSU30" s="284"/>
      <c r="TSV30" s="284"/>
      <c r="TSW30" s="284"/>
      <c r="TSX30" s="284"/>
      <c r="TSY30" s="284"/>
      <c r="TSZ30" s="284"/>
      <c r="TTA30" s="284"/>
      <c r="TTB30" s="284"/>
      <c r="TTC30" s="284"/>
      <c r="TTD30" s="284"/>
      <c r="TTE30" s="284"/>
      <c r="TTF30" s="284"/>
      <c r="TTG30" s="284"/>
      <c r="TTH30" s="284"/>
      <c r="TTI30" s="284"/>
      <c r="TTJ30" s="284"/>
      <c r="TTK30" s="284"/>
      <c r="TTL30" s="284"/>
      <c r="TTM30" s="284"/>
      <c r="TTN30" s="284"/>
      <c r="TTO30" s="284"/>
      <c r="TTP30" s="284"/>
      <c r="TTQ30" s="284"/>
      <c r="TTR30" s="284"/>
      <c r="TTS30" s="284"/>
      <c r="TTT30" s="284"/>
      <c r="TTU30" s="284"/>
      <c r="TTV30" s="284"/>
      <c r="TTW30" s="284"/>
      <c r="TTX30" s="284"/>
      <c r="TTY30" s="284"/>
      <c r="TTZ30" s="284"/>
      <c r="TUA30" s="284"/>
      <c r="TUB30" s="284"/>
      <c r="TUC30" s="284"/>
      <c r="TUD30" s="284"/>
      <c r="TUE30" s="284"/>
      <c r="TUF30" s="284"/>
      <c r="TUG30" s="284"/>
      <c r="TUH30" s="284"/>
      <c r="TUI30" s="284"/>
      <c r="TUJ30" s="284"/>
      <c r="TUK30" s="284"/>
      <c r="TUL30" s="284"/>
      <c r="TUM30" s="284"/>
      <c r="TUN30" s="284"/>
      <c r="TUO30" s="284"/>
      <c r="TUP30" s="284"/>
      <c r="TUQ30" s="284"/>
      <c r="TUR30" s="284"/>
      <c r="TUS30" s="284"/>
      <c r="TUT30" s="284"/>
      <c r="TUU30" s="284"/>
      <c r="TUV30" s="284"/>
      <c r="TUW30" s="284"/>
      <c r="TUX30" s="284"/>
      <c r="TUY30" s="284"/>
      <c r="TUZ30" s="284"/>
      <c r="TVA30" s="284"/>
      <c r="TVB30" s="284"/>
      <c r="TVC30" s="284"/>
      <c r="TVD30" s="284"/>
      <c r="TVE30" s="284"/>
      <c r="TVF30" s="284"/>
      <c r="TVG30" s="284"/>
      <c r="TVH30" s="284"/>
      <c r="TVI30" s="284"/>
      <c r="TVJ30" s="284"/>
      <c r="TVK30" s="284"/>
      <c r="TVL30" s="284"/>
      <c r="TVM30" s="284"/>
      <c r="TVN30" s="284"/>
      <c r="TVO30" s="284"/>
      <c r="TVP30" s="284"/>
      <c r="TVQ30" s="284"/>
      <c r="TVR30" s="284"/>
      <c r="TVS30" s="284"/>
      <c r="TVT30" s="284"/>
      <c r="TVU30" s="284"/>
      <c r="TVV30" s="284"/>
      <c r="TVW30" s="284"/>
      <c r="TVX30" s="284"/>
      <c r="TVY30" s="284"/>
      <c r="TVZ30" s="284"/>
      <c r="TWA30" s="284"/>
      <c r="TWB30" s="284"/>
      <c r="TWC30" s="284"/>
      <c r="TWD30" s="284"/>
      <c r="TWE30" s="284"/>
      <c r="TWF30" s="284"/>
      <c r="TWG30" s="284"/>
      <c r="TWH30" s="284"/>
      <c r="TWI30" s="284"/>
      <c r="TWJ30" s="284"/>
      <c r="TWK30" s="284"/>
      <c r="TWL30" s="284"/>
      <c r="TWM30" s="284"/>
      <c r="TWN30" s="284"/>
      <c r="TWO30" s="284"/>
      <c r="TWP30" s="284"/>
      <c r="TWQ30" s="284"/>
      <c r="TWR30" s="284"/>
      <c r="TWS30" s="284"/>
      <c r="TWT30" s="284"/>
      <c r="TWU30" s="284"/>
      <c r="TWV30" s="284"/>
      <c r="TWW30" s="284"/>
      <c r="TWX30" s="284"/>
      <c r="TWY30" s="284"/>
      <c r="TWZ30" s="284"/>
      <c r="TXA30" s="284"/>
      <c r="TXB30" s="284"/>
      <c r="TXC30" s="284"/>
      <c r="TXD30" s="284"/>
      <c r="TXE30" s="284"/>
      <c r="TXF30" s="284"/>
      <c r="TXG30" s="284"/>
      <c r="TXH30" s="284"/>
      <c r="TXI30" s="284"/>
      <c r="TXJ30" s="284"/>
      <c r="TXK30" s="284"/>
      <c r="TXL30" s="284"/>
      <c r="TXM30" s="284"/>
      <c r="TXN30" s="284"/>
      <c r="TXO30" s="284"/>
      <c r="TXP30" s="284"/>
      <c r="TXQ30" s="284"/>
      <c r="TXR30" s="284"/>
      <c r="TXS30" s="284"/>
      <c r="TXT30" s="284"/>
      <c r="TXU30" s="284"/>
      <c r="TXV30" s="284"/>
      <c r="TXW30" s="284"/>
      <c r="TXX30" s="284"/>
      <c r="TXY30" s="284"/>
      <c r="TXZ30" s="284"/>
      <c r="TYA30" s="284"/>
      <c r="TYB30" s="284"/>
      <c r="TYC30" s="284"/>
      <c r="TYD30" s="284"/>
      <c r="TYE30" s="284"/>
      <c r="TYF30" s="284"/>
      <c r="TYG30" s="284"/>
      <c r="TYH30" s="284"/>
      <c r="TYI30" s="284"/>
      <c r="TYJ30" s="284"/>
      <c r="TYK30" s="284"/>
      <c r="TYL30" s="284"/>
      <c r="TYM30" s="284"/>
      <c r="TYN30" s="284"/>
      <c r="TYO30" s="284"/>
      <c r="TYP30" s="284"/>
      <c r="TYQ30" s="284"/>
      <c r="TYR30" s="284"/>
      <c r="TYS30" s="284"/>
      <c r="TYT30" s="284"/>
      <c r="TYU30" s="284"/>
      <c r="TYV30" s="284"/>
      <c r="TYW30" s="284"/>
      <c r="TYX30" s="284"/>
      <c r="TYY30" s="284"/>
      <c r="TYZ30" s="284"/>
      <c r="TZA30" s="284"/>
      <c r="TZB30" s="284"/>
      <c r="TZC30" s="284"/>
      <c r="TZD30" s="284"/>
      <c r="TZE30" s="284"/>
      <c r="TZF30" s="284"/>
      <c r="TZG30" s="284"/>
      <c r="TZH30" s="284"/>
      <c r="TZI30" s="284"/>
      <c r="TZJ30" s="284"/>
      <c r="TZK30" s="284"/>
      <c r="TZL30" s="284"/>
      <c r="TZM30" s="284"/>
      <c r="TZN30" s="284"/>
      <c r="TZO30" s="284"/>
      <c r="TZP30" s="284"/>
      <c r="TZQ30" s="284"/>
      <c r="TZR30" s="284"/>
      <c r="TZS30" s="284"/>
      <c r="TZT30" s="284"/>
      <c r="TZU30" s="284"/>
      <c r="TZV30" s="284"/>
      <c r="TZW30" s="284"/>
      <c r="TZX30" s="284"/>
      <c r="TZY30" s="284"/>
      <c r="TZZ30" s="284"/>
      <c r="UAA30" s="284"/>
      <c r="UAB30" s="284"/>
      <c r="UAC30" s="284"/>
      <c r="UAD30" s="284"/>
      <c r="UAE30" s="284"/>
      <c r="UAF30" s="284"/>
      <c r="UAG30" s="284"/>
      <c r="UAH30" s="284"/>
      <c r="UAI30" s="284"/>
      <c r="UAJ30" s="284"/>
      <c r="UAK30" s="284"/>
      <c r="UAL30" s="284"/>
      <c r="UAM30" s="284"/>
      <c r="UAN30" s="284"/>
      <c r="UAO30" s="284"/>
      <c r="UAP30" s="284"/>
      <c r="UAQ30" s="284"/>
      <c r="UAR30" s="284"/>
      <c r="UAS30" s="284"/>
      <c r="UAT30" s="284"/>
      <c r="UAU30" s="284"/>
      <c r="UAV30" s="284"/>
      <c r="UAW30" s="284"/>
      <c r="UAX30" s="284"/>
      <c r="UAY30" s="284"/>
      <c r="UAZ30" s="284"/>
      <c r="UBA30" s="284"/>
      <c r="UBB30" s="284"/>
      <c r="UBC30" s="284"/>
      <c r="UBD30" s="284"/>
      <c r="UBE30" s="284"/>
      <c r="UBF30" s="284"/>
      <c r="UBG30" s="284"/>
      <c r="UBH30" s="284"/>
      <c r="UBI30" s="284"/>
      <c r="UBJ30" s="284"/>
      <c r="UBK30" s="284"/>
      <c r="UBL30" s="284"/>
      <c r="UBM30" s="284"/>
      <c r="UBN30" s="284"/>
      <c r="UBO30" s="284"/>
      <c r="UBP30" s="284"/>
      <c r="UBQ30" s="284"/>
      <c r="UBR30" s="284"/>
      <c r="UBS30" s="284"/>
      <c r="UBT30" s="284"/>
      <c r="UBU30" s="284"/>
      <c r="UBV30" s="284"/>
      <c r="UBW30" s="284"/>
      <c r="UBX30" s="284"/>
      <c r="UBY30" s="284"/>
      <c r="UBZ30" s="284"/>
      <c r="UCA30" s="284"/>
      <c r="UCB30" s="284"/>
      <c r="UCC30" s="284"/>
      <c r="UCD30" s="284"/>
      <c r="UCE30" s="284"/>
      <c r="UCF30" s="284"/>
      <c r="UCG30" s="284"/>
      <c r="UCH30" s="284"/>
      <c r="UCI30" s="284"/>
      <c r="UCJ30" s="284"/>
      <c r="UCK30" s="284"/>
      <c r="UCL30" s="284"/>
      <c r="UCM30" s="284"/>
      <c r="UCN30" s="284"/>
      <c r="UCO30" s="284"/>
      <c r="UCP30" s="284"/>
      <c r="UCQ30" s="284"/>
      <c r="UCR30" s="284"/>
      <c r="UCS30" s="284"/>
      <c r="UCT30" s="284"/>
      <c r="UCU30" s="284"/>
      <c r="UCV30" s="284"/>
      <c r="UCW30" s="284"/>
      <c r="UCX30" s="284"/>
      <c r="UCY30" s="284"/>
      <c r="UCZ30" s="284"/>
      <c r="UDA30" s="284"/>
      <c r="UDB30" s="284"/>
      <c r="UDC30" s="284"/>
      <c r="UDD30" s="284"/>
      <c r="UDE30" s="284"/>
      <c r="UDF30" s="284"/>
      <c r="UDG30" s="284"/>
      <c r="UDH30" s="284"/>
      <c r="UDI30" s="284"/>
      <c r="UDJ30" s="284"/>
      <c r="UDK30" s="284"/>
      <c r="UDL30" s="284"/>
      <c r="UDM30" s="284"/>
      <c r="UDN30" s="284"/>
      <c r="UDO30" s="284"/>
      <c r="UDP30" s="284"/>
      <c r="UDQ30" s="284"/>
      <c r="UDR30" s="284"/>
      <c r="UDS30" s="284"/>
      <c r="UDT30" s="284"/>
      <c r="UDU30" s="284"/>
      <c r="UDV30" s="284"/>
      <c r="UDW30" s="284"/>
      <c r="UDX30" s="284"/>
      <c r="UDY30" s="284"/>
      <c r="UDZ30" s="284"/>
      <c r="UEA30" s="284"/>
      <c r="UEB30" s="284"/>
      <c r="UEC30" s="284"/>
      <c r="UED30" s="284"/>
      <c r="UEE30" s="284"/>
      <c r="UEF30" s="284"/>
      <c r="UEG30" s="284"/>
      <c r="UEH30" s="284"/>
      <c r="UEI30" s="284"/>
      <c r="UEJ30" s="284"/>
      <c r="UEK30" s="284"/>
      <c r="UEL30" s="284"/>
      <c r="UEM30" s="284"/>
      <c r="UEN30" s="284"/>
      <c r="UEO30" s="284"/>
      <c r="UEP30" s="284"/>
      <c r="UEQ30" s="284"/>
      <c r="UER30" s="284"/>
      <c r="UES30" s="284"/>
      <c r="UET30" s="284"/>
      <c r="UEU30" s="284"/>
      <c r="UEV30" s="284"/>
      <c r="UEW30" s="284"/>
      <c r="UEX30" s="284"/>
      <c r="UEY30" s="284"/>
      <c r="UEZ30" s="284"/>
      <c r="UFA30" s="284"/>
      <c r="UFB30" s="284"/>
      <c r="UFC30" s="284"/>
      <c r="UFD30" s="284"/>
      <c r="UFE30" s="284"/>
      <c r="UFF30" s="284"/>
      <c r="UFG30" s="284"/>
      <c r="UFH30" s="284"/>
      <c r="UFI30" s="284"/>
      <c r="UFJ30" s="284"/>
      <c r="UFK30" s="284"/>
      <c r="UFL30" s="284"/>
      <c r="UFM30" s="284"/>
      <c r="UFN30" s="284"/>
      <c r="UFO30" s="284"/>
      <c r="UFP30" s="284"/>
      <c r="UFQ30" s="284"/>
      <c r="UFR30" s="284"/>
      <c r="UFS30" s="284"/>
      <c r="UFT30" s="284"/>
      <c r="UFU30" s="284"/>
      <c r="UFV30" s="284"/>
      <c r="UFW30" s="284"/>
      <c r="UFX30" s="284"/>
      <c r="UFY30" s="284"/>
      <c r="UFZ30" s="284"/>
      <c r="UGA30" s="284"/>
      <c r="UGB30" s="284"/>
      <c r="UGC30" s="284"/>
      <c r="UGD30" s="284"/>
      <c r="UGE30" s="284"/>
      <c r="UGF30" s="284"/>
      <c r="UGG30" s="284"/>
      <c r="UGH30" s="284"/>
      <c r="UGI30" s="284"/>
      <c r="UGJ30" s="284"/>
      <c r="UGK30" s="284"/>
      <c r="UGL30" s="284"/>
      <c r="UGM30" s="284"/>
      <c r="UGN30" s="284"/>
      <c r="UGO30" s="284"/>
      <c r="UGP30" s="284"/>
      <c r="UGQ30" s="284"/>
      <c r="UGR30" s="284"/>
      <c r="UGS30" s="284"/>
      <c r="UGT30" s="284"/>
      <c r="UGU30" s="284"/>
      <c r="UGV30" s="284"/>
      <c r="UGW30" s="284"/>
      <c r="UGX30" s="284"/>
      <c r="UGY30" s="284"/>
      <c r="UGZ30" s="284"/>
      <c r="UHA30" s="284"/>
      <c r="UHB30" s="284"/>
      <c r="UHC30" s="284"/>
      <c r="UHD30" s="284"/>
      <c r="UHE30" s="284"/>
      <c r="UHF30" s="284"/>
      <c r="UHG30" s="284"/>
      <c r="UHH30" s="284"/>
      <c r="UHI30" s="284"/>
      <c r="UHJ30" s="284"/>
      <c r="UHK30" s="284"/>
      <c r="UHL30" s="284"/>
      <c r="UHM30" s="284"/>
      <c r="UHN30" s="284"/>
      <c r="UHO30" s="284"/>
      <c r="UHP30" s="284"/>
      <c r="UHQ30" s="284"/>
      <c r="UHR30" s="284"/>
      <c r="UHS30" s="284"/>
      <c r="UHT30" s="284"/>
      <c r="UHU30" s="284"/>
      <c r="UHV30" s="284"/>
      <c r="UHW30" s="284"/>
      <c r="UHX30" s="284"/>
      <c r="UHY30" s="284"/>
      <c r="UHZ30" s="284"/>
      <c r="UIA30" s="284"/>
      <c r="UIB30" s="284"/>
      <c r="UIC30" s="284"/>
      <c r="UID30" s="284"/>
      <c r="UIE30" s="284"/>
      <c r="UIF30" s="284"/>
      <c r="UIG30" s="284"/>
      <c r="UIH30" s="284"/>
      <c r="UII30" s="284"/>
      <c r="UIJ30" s="284"/>
      <c r="UIK30" s="284"/>
      <c r="UIL30" s="284"/>
      <c r="UIM30" s="284"/>
      <c r="UIN30" s="284"/>
      <c r="UIO30" s="284"/>
      <c r="UIP30" s="284"/>
      <c r="UIQ30" s="284"/>
      <c r="UIR30" s="284"/>
      <c r="UIS30" s="284"/>
      <c r="UIT30" s="284"/>
      <c r="UIU30" s="284"/>
      <c r="UIV30" s="284"/>
      <c r="UIW30" s="284"/>
      <c r="UIX30" s="284"/>
      <c r="UIY30" s="284"/>
      <c r="UIZ30" s="284"/>
      <c r="UJA30" s="284"/>
      <c r="UJB30" s="284"/>
      <c r="UJC30" s="284"/>
      <c r="UJD30" s="284"/>
      <c r="UJE30" s="284"/>
      <c r="UJF30" s="284"/>
      <c r="UJG30" s="284"/>
      <c r="UJH30" s="284"/>
      <c r="UJI30" s="284"/>
      <c r="UJJ30" s="284"/>
      <c r="UJK30" s="284"/>
      <c r="UJL30" s="284"/>
      <c r="UJM30" s="284"/>
      <c r="UJN30" s="284"/>
      <c r="UJO30" s="284"/>
      <c r="UJP30" s="284"/>
      <c r="UJQ30" s="284"/>
      <c r="UJR30" s="284"/>
      <c r="UJS30" s="284"/>
      <c r="UJT30" s="284"/>
      <c r="UJU30" s="284"/>
      <c r="UJV30" s="284"/>
      <c r="UJW30" s="284"/>
      <c r="UJX30" s="284"/>
      <c r="UJY30" s="284"/>
      <c r="UJZ30" s="284"/>
      <c r="UKA30" s="284"/>
      <c r="UKB30" s="284"/>
      <c r="UKC30" s="284"/>
      <c r="UKD30" s="284"/>
      <c r="UKE30" s="284"/>
      <c r="UKF30" s="284"/>
      <c r="UKG30" s="284"/>
      <c r="UKH30" s="284"/>
      <c r="UKI30" s="284"/>
      <c r="UKJ30" s="284"/>
      <c r="UKK30" s="284"/>
      <c r="UKL30" s="284"/>
      <c r="UKM30" s="284"/>
      <c r="UKN30" s="284"/>
      <c r="UKO30" s="284"/>
      <c r="UKP30" s="284"/>
      <c r="UKQ30" s="284"/>
      <c r="UKR30" s="284"/>
      <c r="UKS30" s="284"/>
      <c r="UKT30" s="284"/>
      <c r="UKU30" s="284"/>
      <c r="UKV30" s="284"/>
      <c r="UKW30" s="284"/>
      <c r="UKX30" s="284"/>
      <c r="UKY30" s="284"/>
      <c r="UKZ30" s="284"/>
      <c r="ULA30" s="284"/>
      <c r="ULB30" s="284"/>
      <c r="ULC30" s="284"/>
      <c r="ULD30" s="284"/>
      <c r="ULE30" s="284"/>
      <c r="ULF30" s="284"/>
      <c r="ULG30" s="284"/>
      <c r="ULH30" s="284"/>
      <c r="ULI30" s="284"/>
      <c r="ULJ30" s="284"/>
      <c r="ULK30" s="284"/>
      <c r="ULL30" s="284"/>
      <c r="ULM30" s="284"/>
      <c r="ULN30" s="284"/>
      <c r="ULO30" s="284"/>
      <c r="ULP30" s="284"/>
      <c r="ULQ30" s="284"/>
      <c r="ULR30" s="284"/>
      <c r="ULS30" s="284"/>
      <c r="ULT30" s="284"/>
      <c r="ULU30" s="284"/>
      <c r="ULV30" s="284"/>
      <c r="ULW30" s="284"/>
      <c r="ULX30" s="284"/>
      <c r="ULY30" s="284"/>
      <c r="ULZ30" s="284"/>
      <c r="UMA30" s="284"/>
      <c r="UMB30" s="284"/>
      <c r="UMC30" s="284"/>
      <c r="UMD30" s="284"/>
      <c r="UME30" s="284"/>
      <c r="UMF30" s="284"/>
      <c r="UMG30" s="284"/>
      <c r="UMH30" s="284"/>
      <c r="UMI30" s="284"/>
      <c r="UMJ30" s="284"/>
      <c r="UMK30" s="284"/>
      <c r="UML30" s="284"/>
      <c r="UMM30" s="284"/>
      <c r="UMN30" s="284"/>
      <c r="UMO30" s="284"/>
      <c r="UMP30" s="284"/>
      <c r="UMQ30" s="284"/>
      <c r="UMR30" s="284"/>
      <c r="UMS30" s="284"/>
      <c r="UMT30" s="284"/>
      <c r="UMU30" s="284"/>
      <c r="UMV30" s="284"/>
      <c r="UMW30" s="284"/>
      <c r="UMX30" s="284"/>
      <c r="UMY30" s="284"/>
      <c r="UMZ30" s="284"/>
      <c r="UNA30" s="284"/>
      <c r="UNB30" s="284"/>
      <c r="UNC30" s="284"/>
      <c r="UND30" s="284"/>
      <c r="UNE30" s="284"/>
      <c r="UNF30" s="284"/>
      <c r="UNG30" s="284"/>
      <c r="UNH30" s="284"/>
      <c r="UNI30" s="284"/>
      <c r="UNJ30" s="284"/>
      <c r="UNK30" s="284"/>
      <c r="UNL30" s="284"/>
      <c r="UNM30" s="284"/>
      <c r="UNN30" s="284"/>
      <c r="UNO30" s="284"/>
      <c r="UNP30" s="284"/>
      <c r="UNQ30" s="284"/>
      <c r="UNR30" s="284"/>
      <c r="UNS30" s="284"/>
      <c r="UNT30" s="284"/>
      <c r="UNU30" s="284"/>
      <c r="UNV30" s="284"/>
      <c r="UNW30" s="284"/>
      <c r="UNX30" s="284"/>
      <c r="UNY30" s="284"/>
      <c r="UNZ30" s="284"/>
      <c r="UOA30" s="284"/>
      <c r="UOB30" s="284"/>
      <c r="UOC30" s="284"/>
      <c r="UOD30" s="284"/>
      <c r="UOE30" s="284"/>
      <c r="UOF30" s="284"/>
      <c r="UOG30" s="284"/>
      <c r="UOH30" s="284"/>
      <c r="UOI30" s="284"/>
      <c r="UOJ30" s="284"/>
      <c r="UOK30" s="284"/>
      <c r="UOL30" s="284"/>
      <c r="UOM30" s="284"/>
      <c r="UON30" s="284"/>
      <c r="UOO30" s="284"/>
      <c r="UOP30" s="284"/>
      <c r="UOQ30" s="284"/>
      <c r="UOR30" s="284"/>
      <c r="UOS30" s="284"/>
      <c r="UOT30" s="284"/>
      <c r="UOU30" s="284"/>
      <c r="UOV30" s="284"/>
      <c r="UOW30" s="284"/>
      <c r="UOX30" s="284"/>
      <c r="UOY30" s="284"/>
      <c r="UOZ30" s="284"/>
      <c r="UPA30" s="284"/>
      <c r="UPB30" s="284"/>
      <c r="UPC30" s="284"/>
      <c r="UPD30" s="284"/>
      <c r="UPE30" s="284"/>
      <c r="UPF30" s="284"/>
      <c r="UPG30" s="284"/>
      <c r="UPH30" s="284"/>
      <c r="UPI30" s="284"/>
      <c r="UPJ30" s="284"/>
      <c r="UPK30" s="284"/>
      <c r="UPL30" s="284"/>
      <c r="UPM30" s="284"/>
      <c r="UPN30" s="284"/>
      <c r="UPO30" s="284"/>
      <c r="UPP30" s="284"/>
      <c r="UPQ30" s="284"/>
      <c r="UPR30" s="284"/>
      <c r="UPS30" s="284"/>
      <c r="UPT30" s="284"/>
      <c r="UPU30" s="284"/>
      <c r="UPV30" s="284"/>
      <c r="UPW30" s="284"/>
      <c r="UPX30" s="284"/>
      <c r="UPY30" s="284"/>
      <c r="UPZ30" s="284"/>
      <c r="UQA30" s="284"/>
      <c r="UQB30" s="284"/>
      <c r="UQC30" s="284"/>
      <c r="UQD30" s="284"/>
      <c r="UQE30" s="284"/>
      <c r="UQF30" s="284"/>
      <c r="UQG30" s="284"/>
      <c r="UQH30" s="284"/>
      <c r="UQI30" s="284"/>
      <c r="UQJ30" s="284"/>
      <c r="UQK30" s="284"/>
      <c r="UQL30" s="284"/>
      <c r="UQM30" s="284"/>
      <c r="UQN30" s="284"/>
      <c r="UQO30" s="284"/>
      <c r="UQP30" s="284"/>
      <c r="UQQ30" s="284"/>
      <c r="UQR30" s="284"/>
      <c r="UQS30" s="284"/>
      <c r="UQT30" s="284"/>
      <c r="UQU30" s="284"/>
      <c r="UQV30" s="284"/>
      <c r="UQW30" s="284"/>
      <c r="UQX30" s="284"/>
      <c r="UQY30" s="284"/>
      <c r="UQZ30" s="284"/>
      <c r="URA30" s="284"/>
      <c r="URB30" s="284"/>
      <c r="URC30" s="284"/>
      <c r="URD30" s="284"/>
      <c r="URE30" s="284"/>
      <c r="URF30" s="284"/>
      <c r="URG30" s="284"/>
      <c r="URH30" s="284"/>
      <c r="URI30" s="284"/>
      <c r="URJ30" s="284"/>
      <c r="URK30" s="284"/>
      <c r="URL30" s="284"/>
      <c r="URM30" s="284"/>
      <c r="URN30" s="284"/>
      <c r="URO30" s="284"/>
      <c r="URP30" s="284"/>
      <c r="URQ30" s="284"/>
      <c r="URR30" s="284"/>
      <c r="URS30" s="284"/>
      <c r="URT30" s="284"/>
      <c r="URU30" s="284"/>
      <c r="URV30" s="284"/>
      <c r="URW30" s="284"/>
      <c r="URX30" s="284"/>
      <c r="URY30" s="284"/>
      <c r="URZ30" s="284"/>
      <c r="USA30" s="284"/>
      <c r="USB30" s="284"/>
      <c r="USC30" s="284"/>
      <c r="USD30" s="284"/>
      <c r="USE30" s="284"/>
      <c r="USF30" s="284"/>
      <c r="USG30" s="284"/>
      <c r="USH30" s="284"/>
      <c r="USI30" s="284"/>
      <c r="USJ30" s="284"/>
      <c r="USK30" s="284"/>
      <c r="USL30" s="284"/>
      <c r="USM30" s="284"/>
      <c r="USN30" s="284"/>
      <c r="USO30" s="284"/>
      <c r="USP30" s="284"/>
      <c r="USQ30" s="284"/>
      <c r="USR30" s="284"/>
      <c r="USS30" s="284"/>
      <c r="UST30" s="284"/>
      <c r="USU30" s="284"/>
      <c r="USV30" s="284"/>
      <c r="USW30" s="284"/>
      <c r="USX30" s="284"/>
      <c r="USY30" s="284"/>
      <c r="USZ30" s="284"/>
      <c r="UTA30" s="284"/>
      <c r="UTB30" s="284"/>
      <c r="UTC30" s="284"/>
      <c r="UTD30" s="284"/>
      <c r="UTE30" s="284"/>
      <c r="UTF30" s="284"/>
      <c r="UTG30" s="284"/>
      <c r="UTH30" s="284"/>
      <c r="UTI30" s="284"/>
      <c r="UTJ30" s="284"/>
      <c r="UTK30" s="284"/>
      <c r="UTL30" s="284"/>
      <c r="UTM30" s="284"/>
      <c r="UTN30" s="284"/>
      <c r="UTO30" s="284"/>
      <c r="UTP30" s="284"/>
      <c r="UTQ30" s="284"/>
      <c r="UTR30" s="284"/>
      <c r="UTS30" s="284"/>
      <c r="UTT30" s="284"/>
      <c r="UTU30" s="284"/>
      <c r="UTV30" s="284"/>
      <c r="UTW30" s="284"/>
      <c r="UTX30" s="284"/>
      <c r="UTY30" s="284"/>
      <c r="UTZ30" s="284"/>
      <c r="UUA30" s="284"/>
      <c r="UUB30" s="284"/>
      <c r="UUC30" s="284"/>
      <c r="UUD30" s="284"/>
      <c r="UUE30" s="284"/>
      <c r="UUF30" s="284"/>
      <c r="UUG30" s="284"/>
      <c r="UUH30" s="284"/>
      <c r="UUI30" s="284"/>
      <c r="UUJ30" s="284"/>
      <c r="UUK30" s="284"/>
      <c r="UUL30" s="284"/>
      <c r="UUM30" s="284"/>
      <c r="UUN30" s="284"/>
      <c r="UUO30" s="284"/>
      <c r="UUP30" s="284"/>
      <c r="UUQ30" s="284"/>
      <c r="UUR30" s="284"/>
      <c r="UUS30" s="284"/>
      <c r="UUT30" s="284"/>
      <c r="UUU30" s="284"/>
      <c r="UUV30" s="284"/>
      <c r="UUW30" s="284"/>
      <c r="UUX30" s="284"/>
      <c r="UUY30" s="284"/>
      <c r="UUZ30" s="284"/>
      <c r="UVA30" s="284"/>
      <c r="UVB30" s="284"/>
      <c r="UVC30" s="284"/>
      <c r="UVD30" s="284"/>
      <c r="UVE30" s="284"/>
      <c r="UVF30" s="284"/>
      <c r="UVG30" s="284"/>
      <c r="UVH30" s="284"/>
      <c r="UVI30" s="284"/>
      <c r="UVJ30" s="284"/>
      <c r="UVK30" s="284"/>
      <c r="UVL30" s="284"/>
      <c r="UVM30" s="284"/>
      <c r="UVN30" s="284"/>
      <c r="UVO30" s="284"/>
      <c r="UVP30" s="284"/>
      <c r="UVQ30" s="284"/>
      <c r="UVR30" s="284"/>
      <c r="UVS30" s="284"/>
      <c r="UVT30" s="284"/>
      <c r="UVU30" s="284"/>
      <c r="UVV30" s="284"/>
      <c r="UVW30" s="284"/>
      <c r="UVX30" s="284"/>
      <c r="UVY30" s="284"/>
      <c r="UVZ30" s="284"/>
      <c r="UWA30" s="284"/>
      <c r="UWB30" s="284"/>
      <c r="UWC30" s="284"/>
      <c r="UWD30" s="284"/>
      <c r="UWE30" s="284"/>
      <c r="UWF30" s="284"/>
      <c r="UWG30" s="284"/>
      <c r="UWH30" s="284"/>
      <c r="UWI30" s="284"/>
      <c r="UWJ30" s="284"/>
      <c r="UWK30" s="284"/>
      <c r="UWL30" s="284"/>
      <c r="UWM30" s="284"/>
      <c r="UWN30" s="284"/>
      <c r="UWO30" s="284"/>
      <c r="UWP30" s="284"/>
      <c r="UWQ30" s="284"/>
      <c r="UWR30" s="284"/>
      <c r="UWS30" s="284"/>
      <c r="UWT30" s="284"/>
      <c r="UWU30" s="284"/>
      <c r="UWV30" s="284"/>
      <c r="UWW30" s="284"/>
      <c r="UWX30" s="284"/>
      <c r="UWY30" s="284"/>
      <c r="UWZ30" s="284"/>
      <c r="UXA30" s="284"/>
      <c r="UXB30" s="284"/>
      <c r="UXC30" s="284"/>
      <c r="UXD30" s="284"/>
      <c r="UXE30" s="284"/>
      <c r="UXF30" s="284"/>
      <c r="UXG30" s="284"/>
      <c r="UXH30" s="284"/>
      <c r="UXI30" s="284"/>
      <c r="UXJ30" s="284"/>
      <c r="UXK30" s="284"/>
      <c r="UXL30" s="284"/>
      <c r="UXM30" s="284"/>
      <c r="UXN30" s="284"/>
      <c r="UXO30" s="284"/>
      <c r="UXP30" s="284"/>
      <c r="UXQ30" s="284"/>
      <c r="UXR30" s="284"/>
      <c r="UXS30" s="284"/>
      <c r="UXT30" s="284"/>
      <c r="UXU30" s="284"/>
      <c r="UXV30" s="284"/>
      <c r="UXW30" s="284"/>
      <c r="UXX30" s="284"/>
      <c r="UXY30" s="284"/>
      <c r="UXZ30" s="284"/>
      <c r="UYA30" s="284"/>
      <c r="UYB30" s="284"/>
      <c r="UYC30" s="284"/>
      <c r="UYD30" s="284"/>
      <c r="UYE30" s="284"/>
      <c r="UYF30" s="284"/>
      <c r="UYG30" s="284"/>
      <c r="UYH30" s="284"/>
      <c r="UYI30" s="284"/>
      <c r="UYJ30" s="284"/>
      <c r="UYK30" s="284"/>
      <c r="UYL30" s="284"/>
      <c r="UYM30" s="284"/>
      <c r="UYN30" s="284"/>
      <c r="UYO30" s="284"/>
      <c r="UYP30" s="284"/>
      <c r="UYQ30" s="284"/>
      <c r="UYR30" s="284"/>
      <c r="UYS30" s="284"/>
      <c r="UYT30" s="284"/>
      <c r="UYU30" s="284"/>
      <c r="UYV30" s="284"/>
      <c r="UYW30" s="284"/>
      <c r="UYX30" s="284"/>
      <c r="UYY30" s="284"/>
      <c r="UYZ30" s="284"/>
      <c r="UZA30" s="284"/>
      <c r="UZB30" s="284"/>
      <c r="UZC30" s="284"/>
      <c r="UZD30" s="284"/>
      <c r="UZE30" s="284"/>
      <c r="UZF30" s="284"/>
      <c r="UZG30" s="284"/>
      <c r="UZH30" s="284"/>
      <c r="UZI30" s="284"/>
      <c r="UZJ30" s="284"/>
      <c r="UZK30" s="284"/>
      <c r="UZL30" s="284"/>
      <c r="UZM30" s="284"/>
      <c r="UZN30" s="284"/>
      <c r="UZO30" s="284"/>
      <c r="UZP30" s="284"/>
      <c r="UZQ30" s="284"/>
      <c r="UZR30" s="284"/>
      <c r="UZS30" s="284"/>
      <c r="UZT30" s="284"/>
      <c r="UZU30" s="284"/>
      <c r="UZV30" s="284"/>
      <c r="UZW30" s="284"/>
      <c r="UZX30" s="284"/>
      <c r="UZY30" s="284"/>
      <c r="UZZ30" s="284"/>
      <c r="VAA30" s="284"/>
      <c r="VAB30" s="284"/>
      <c r="VAC30" s="284"/>
      <c r="VAD30" s="284"/>
      <c r="VAE30" s="284"/>
      <c r="VAF30" s="284"/>
      <c r="VAG30" s="284"/>
      <c r="VAH30" s="284"/>
      <c r="VAI30" s="284"/>
      <c r="VAJ30" s="284"/>
      <c r="VAK30" s="284"/>
      <c r="VAL30" s="284"/>
      <c r="VAM30" s="284"/>
      <c r="VAN30" s="284"/>
      <c r="VAO30" s="284"/>
      <c r="VAP30" s="284"/>
      <c r="VAQ30" s="284"/>
      <c r="VAR30" s="284"/>
      <c r="VAS30" s="284"/>
      <c r="VAT30" s="284"/>
      <c r="VAU30" s="284"/>
      <c r="VAV30" s="284"/>
      <c r="VAW30" s="284"/>
      <c r="VAX30" s="284"/>
      <c r="VAY30" s="284"/>
      <c r="VAZ30" s="284"/>
      <c r="VBA30" s="284"/>
      <c r="VBB30" s="284"/>
      <c r="VBC30" s="284"/>
      <c r="VBD30" s="284"/>
      <c r="VBE30" s="284"/>
      <c r="VBF30" s="284"/>
      <c r="VBG30" s="284"/>
      <c r="VBH30" s="284"/>
      <c r="VBI30" s="284"/>
      <c r="VBJ30" s="284"/>
      <c r="VBK30" s="284"/>
      <c r="VBL30" s="284"/>
      <c r="VBM30" s="284"/>
      <c r="VBN30" s="284"/>
      <c r="VBO30" s="284"/>
      <c r="VBP30" s="284"/>
      <c r="VBQ30" s="284"/>
      <c r="VBR30" s="284"/>
      <c r="VBS30" s="284"/>
      <c r="VBT30" s="284"/>
      <c r="VBU30" s="284"/>
      <c r="VBV30" s="284"/>
      <c r="VBW30" s="284"/>
      <c r="VBX30" s="284"/>
      <c r="VBY30" s="284"/>
      <c r="VBZ30" s="284"/>
      <c r="VCA30" s="284"/>
      <c r="VCB30" s="284"/>
      <c r="VCC30" s="284"/>
      <c r="VCD30" s="284"/>
      <c r="VCE30" s="284"/>
      <c r="VCF30" s="284"/>
      <c r="VCG30" s="284"/>
      <c r="VCH30" s="284"/>
      <c r="VCI30" s="284"/>
      <c r="VCJ30" s="284"/>
      <c r="VCK30" s="284"/>
      <c r="VCL30" s="284"/>
      <c r="VCM30" s="284"/>
      <c r="VCN30" s="284"/>
      <c r="VCO30" s="284"/>
      <c r="VCP30" s="284"/>
      <c r="VCQ30" s="284"/>
      <c r="VCR30" s="284"/>
      <c r="VCS30" s="284"/>
      <c r="VCT30" s="284"/>
      <c r="VCU30" s="284"/>
      <c r="VCV30" s="284"/>
      <c r="VCW30" s="284"/>
      <c r="VCX30" s="284"/>
      <c r="VCY30" s="284"/>
      <c r="VCZ30" s="284"/>
      <c r="VDA30" s="284"/>
      <c r="VDB30" s="284"/>
      <c r="VDC30" s="284"/>
      <c r="VDD30" s="284"/>
      <c r="VDE30" s="284"/>
      <c r="VDF30" s="284"/>
      <c r="VDG30" s="284"/>
      <c r="VDH30" s="284"/>
      <c r="VDI30" s="284"/>
      <c r="VDJ30" s="284"/>
      <c r="VDK30" s="284"/>
      <c r="VDL30" s="284"/>
      <c r="VDM30" s="284"/>
      <c r="VDN30" s="284"/>
      <c r="VDO30" s="284"/>
      <c r="VDP30" s="284"/>
      <c r="VDQ30" s="284"/>
      <c r="VDR30" s="284"/>
      <c r="VDS30" s="284"/>
      <c r="VDT30" s="284"/>
      <c r="VDU30" s="284"/>
      <c r="VDV30" s="284"/>
      <c r="VDW30" s="284"/>
      <c r="VDX30" s="284"/>
      <c r="VDY30" s="284"/>
      <c r="VDZ30" s="284"/>
      <c r="VEA30" s="284"/>
      <c r="VEB30" s="284"/>
      <c r="VEC30" s="284"/>
      <c r="VED30" s="284"/>
      <c r="VEE30" s="284"/>
      <c r="VEF30" s="284"/>
      <c r="VEG30" s="284"/>
      <c r="VEH30" s="284"/>
      <c r="VEI30" s="284"/>
      <c r="VEJ30" s="284"/>
      <c r="VEK30" s="284"/>
      <c r="VEL30" s="284"/>
      <c r="VEM30" s="284"/>
      <c r="VEN30" s="284"/>
      <c r="VEO30" s="284"/>
      <c r="VEP30" s="284"/>
      <c r="VEQ30" s="284"/>
      <c r="VER30" s="284"/>
      <c r="VES30" s="284"/>
      <c r="VET30" s="284"/>
      <c r="VEU30" s="284"/>
      <c r="VEV30" s="284"/>
      <c r="VEW30" s="284"/>
      <c r="VEX30" s="284"/>
      <c r="VEY30" s="284"/>
      <c r="VEZ30" s="284"/>
      <c r="VFA30" s="284"/>
      <c r="VFB30" s="284"/>
      <c r="VFC30" s="284"/>
      <c r="VFD30" s="284"/>
      <c r="VFE30" s="284"/>
      <c r="VFF30" s="284"/>
      <c r="VFG30" s="284"/>
      <c r="VFH30" s="284"/>
      <c r="VFI30" s="284"/>
      <c r="VFJ30" s="284"/>
      <c r="VFK30" s="284"/>
      <c r="VFL30" s="284"/>
      <c r="VFM30" s="284"/>
      <c r="VFN30" s="284"/>
      <c r="VFO30" s="284"/>
      <c r="VFP30" s="284"/>
      <c r="VFQ30" s="284"/>
      <c r="VFR30" s="284"/>
      <c r="VFS30" s="284"/>
      <c r="VFT30" s="284"/>
      <c r="VFU30" s="284"/>
      <c r="VFV30" s="284"/>
      <c r="VFW30" s="284"/>
      <c r="VFX30" s="284"/>
      <c r="VFY30" s="284"/>
      <c r="VFZ30" s="284"/>
      <c r="VGA30" s="284"/>
      <c r="VGB30" s="284"/>
      <c r="VGC30" s="284"/>
      <c r="VGD30" s="284"/>
      <c r="VGE30" s="284"/>
      <c r="VGF30" s="284"/>
      <c r="VGG30" s="284"/>
      <c r="VGH30" s="284"/>
      <c r="VGI30" s="284"/>
      <c r="VGJ30" s="284"/>
      <c r="VGK30" s="284"/>
      <c r="VGL30" s="284"/>
      <c r="VGM30" s="284"/>
      <c r="VGN30" s="284"/>
      <c r="VGO30" s="284"/>
      <c r="VGP30" s="284"/>
      <c r="VGQ30" s="284"/>
      <c r="VGR30" s="284"/>
      <c r="VGS30" s="284"/>
      <c r="VGT30" s="284"/>
      <c r="VGU30" s="284"/>
      <c r="VGV30" s="284"/>
      <c r="VGW30" s="284"/>
      <c r="VGX30" s="284"/>
      <c r="VGY30" s="284"/>
      <c r="VGZ30" s="284"/>
      <c r="VHA30" s="284"/>
      <c r="VHB30" s="284"/>
      <c r="VHC30" s="284"/>
      <c r="VHD30" s="284"/>
      <c r="VHE30" s="284"/>
      <c r="VHF30" s="284"/>
      <c r="VHG30" s="284"/>
      <c r="VHH30" s="284"/>
      <c r="VHI30" s="284"/>
      <c r="VHJ30" s="284"/>
      <c r="VHK30" s="284"/>
      <c r="VHL30" s="284"/>
      <c r="VHM30" s="284"/>
      <c r="VHN30" s="284"/>
      <c r="VHO30" s="284"/>
      <c r="VHP30" s="284"/>
      <c r="VHQ30" s="284"/>
      <c r="VHR30" s="284"/>
      <c r="VHS30" s="284"/>
      <c r="VHT30" s="284"/>
      <c r="VHU30" s="284"/>
      <c r="VHV30" s="284"/>
      <c r="VHW30" s="284"/>
      <c r="VHX30" s="284"/>
      <c r="VHY30" s="284"/>
      <c r="VHZ30" s="284"/>
      <c r="VIA30" s="284"/>
      <c r="VIB30" s="284"/>
      <c r="VIC30" s="284"/>
      <c r="VID30" s="284"/>
      <c r="VIE30" s="284"/>
      <c r="VIF30" s="284"/>
      <c r="VIG30" s="284"/>
      <c r="VIH30" s="284"/>
      <c r="VII30" s="284"/>
      <c r="VIJ30" s="284"/>
      <c r="VIK30" s="284"/>
      <c r="VIL30" s="284"/>
      <c r="VIM30" s="284"/>
      <c r="VIN30" s="284"/>
      <c r="VIO30" s="284"/>
      <c r="VIP30" s="284"/>
      <c r="VIQ30" s="284"/>
      <c r="VIR30" s="284"/>
      <c r="VIS30" s="284"/>
      <c r="VIT30" s="284"/>
      <c r="VIU30" s="284"/>
      <c r="VIV30" s="284"/>
      <c r="VIW30" s="284"/>
      <c r="VIX30" s="284"/>
      <c r="VIY30" s="284"/>
      <c r="VIZ30" s="284"/>
      <c r="VJA30" s="284"/>
      <c r="VJB30" s="284"/>
      <c r="VJC30" s="284"/>
      <c r="VJD30" s="284"/>
      <c r="VJE30" s="284"/>
      <c r="VJF30" s="284"/>
      <c r="VJG30" s="284"/>
      <c r="VJH30" s="284"/>
      <c r="VJI30" s="284"/>
      <c r="VJJ30" s="284"/>
      <c r="VJK30" s="284"/>
      <c r="VJL30" s="284"/>
      <c r="VJM30" s="284"/>
      <c r="VJN30" s="284"/>
      <c r="VJO30" s="284"/>
      <c r="VJP30" s="284"/>
      <c r="VJQ30" s="284"/>
      <c r="VJR30" s="284"/>
      <c r="VJS30" s="284"/>
      <c r="VJT30" s="284"/>
      <c r="VJU30" s="284"/>
      <c r="VJV30" s="284"/>
      <c r="VJW30" s="284"/>
      <c r="VJX30" s="284"/>
      <c r="VJY30" s="284"/>
      <c r="VJZ30" s="284"/>
      <c r="VKA30" s="284"/>
      <c r="VKB30" s="284"/>
      <c r="VKC30" s="284"/>
      <c r="VKD30" s="284"/>
      <c r="VKE30" s="284"/>
      <c r="VKF30" s="284"/>
      <c r="VKG30" s="284"/>
      <c r="VKH30" s="284"/>
      <c r="VKI30" s="284"/>
      <c r="VKJ30" s="284"/>
      <c r="VKK30" s="284"/>
      <c r="VKL30" s="284"/>
      <c r="VKM30" s="284"/>
      <c r="VKN30" s="284"/>
      <c r="VKO30" s="284"/>
      <c r="VKP30" s="284"/>
      <c r="VKQ30" s="284"/>
      <c r="VKR30" s="284"/>
      <c r="VKS30" s="284"/>
      <c r="VKT30" s="284"/>
      <c r="VKU30" s="284"/>
      <c r="VKV30" s="284"/>
      <c r="VKW30" s="284"/>
      <c r="VKX30" s="284"/>
      <c r="VKY30" s="284"/>
      <c r="VKZ30" s="284"/>
      <c r="VLA30" s="284"/>
      <c r="VLB30" s="284"/>
      <c r="VLC30" s="284"/>
      <c r="VLD30" s="284"/>
      <c r="VLE30" s="284"/>
      <c r="VLF30" s="284"/>
      <c r="VLG30" s="284"/>
      <c r="VLH30" s="284"/>
      <c r="VLI30" s="284"/>
      <c r="VLJ30" s="284"/>
      <c r="VLK30" s="284"/>
      <c r="VLL30" s="284"/>
      <c r="VLM30" s="284"/>
      <c r="VLN30" s="284"/>
      <c r="VLO30" s="284"/>
      <c r="VLP30" s="284"/>
      <c r="VLQ30" s="284"/>
      <c r="VLR30" s="284"/>
      <c r="VLS30" s="284"/>
      <c r="VLT30" s="284"/>
      <c r="VLU30" s="284"/>
      <c r="VLV30" s="284"/>
      <c r="VLW30" s="284"/>
      <c r="VLX30" s="284"/>
      <c r="VLY30" s="284"/>
      <c r="VLZ30" s="284"/>
      <c r="VMA30" s="284"/>
      <c r="VMB30" s="284"/>
      <c r="VMC30" s="284"/>
      <c r="VMD30" s="284"/>
      <c r="VME30" s="284"/>
      <c r="VMF30" s="284"/>
      <c r="VMG30" s="284"/>
      <c r="VMH30" s="284"/>
      <c r="VMI30" s="284"/>
      <c r="VMJ30" s="284"/>
      <c r="VMK30" s="284"/>
      <c r="VML30" s="284"/>
      <c r="VMM30" s="284"/>
      <c r="VMN30" s="284"/>
      <c r="VMO30" s="284"/>
      <c r="VMP30" s="284"/>
      <c r="VMQ30" s="284"/>
      <c r="VMR30" s="284"/>
      <c r="VMS30" s="284"/>
      <c r="VMT30" s="284"/>
      <c r="VMU30" s="284"/>
      <c r="VMV30" s="284"/>
      <c r="VMW30" s="284"/>
      <c r="VMX30" s="284"/>
      <c r="VMY30" s="284"/>
      <c r="VMZ30" s="284"/>
      <c r="VNA30" s="284"/>
      <c r="VNB30" s="284"/>
      <c r="VNC30" s="284"/>
      <c r="VND30" s="284"/>
      <c r="VNE30" s="284"/>
      <c r="VNF30" s="284"/>
      <c r="VNG30" s="284"/>
      <c r="VNH30" s="284"/>
      <c r="VNI30" s="284"/>
      <c r="VNJ30" s="284"/>
      <c r="VNK30" s="284"/>
      <c r="VNL30" s="284"/>
      <c r="VNM30" s="284"/>
      <c r="VNN30" s="284"/>
      <c r="VNO30" s="284"/>
      <c r="VNP30" s="284"/>
      <c r="VNQ30" s="284"/>
      <c r="VNR30" s="284"/>
      <c r="VNS30" s="284"/>
      <c r="VNT30" s="284"/>
      <c r="VNU30" s="284"/>
      <c r="VNV30" s="284"/>
      <c r="VNW30" s="284"/>
      <c r="VNX30" s="284"/>
      <c r="VNY30" s="284"/>
      <c r="VNZ30" s="284"/>
      <c r="VOA30" s="284"/>
      <c r="VOB30" s="284"/>
      <c r="VOC30" s="284"/>
      <c r="VOD30" s="284"/>
      <c r="VOE30" s="284"/>
      <c r="VOF30" s="284"/>
      <c r="VOG30" s="284"/>
      <c r="VOH30" s="284"/>
      <c r="VOI30" s="284"/>
      <c r="VOJ30" s="284"/>
      <c r="VOK30" s="284"/>
      <c r="VOL30" s="284"/>
      <c r="VOM30" s="284"/>
      <c r="VON30" s="284"/>
      <c r="VOO30" s="284"/>
      <c r="VOP30" s="284"/>
      <c r="VOQ30" s="284"/>
      <c r="VOR30" s="284"/>
      <c r="VOS30" s="284"/>
      <c r="VOT30" s="284"/>
      <c r="VOU30" s="284"/>
      <c r="VOV30" s="284"/>
      <c r="VOW30" s="284"/>
      <c r="VOX30" s="284"/>
      <c r="VOY30" s="284"/>
      <c r="VOZ30" s="284"/>
      <c r="VPA30" s="284"/>
      <c r="VPB30" s="284"/>
      <c r="VPC30" s="284"/>
      <c r="VPD30" s="284"/>
      <c r="VPE30" s="284"/>
      <c r="VPF30" s="284"/>
      <c r="VPG30" s="284"/>
      <c r="VPH30" s="284"/>
      <c r="VPI30" s="284"/>
      <c r="VPJ30" s="284"/>
      <c r="VPK30" s="284"/>
      <c r="VPL30" s="284"/>
      <c r="VPM30" s="284"/>
      <c r="VPN30" s="284"/>
      <c r="VPO30" s="284"/>
      <c r="VPP30" s="284"/>
      <c r="VPQ30" s="284"/>
      <c r="VPR30" s="284"/>
      <c r="VPS30" s="284"/>
      <c r="VPT30" s="284"/>
      <c r="VPU30" s="284"/>
      <c r="VPV30" s="284"/>
      <c r="VPW30" s="284"/>
      <c r="VPX30" s="284"/>
      <c r="VPY30" s="284"/>
      <c r="VPZ30" s="284"/>
      <c r="VQA30" s="284"/>
      <c r="VQB30" s="284"/>
      <c r="VQC30" s="284"/>
      <c r="VQD30" s="284"/>
      <c r="VQE30" s="284"/>
      <c r="VQF30" s="284"/>
      <c r="VQG30" s="284"/>
      <c r="VQH30" s="284"/>
      <c r="VQI30" s="284"/>
      <c r="VQJ30" s="284"/>
      <c r="VQK30" s="284"/>
      <c r="VQL30" s="284"/>
      <c r="VQM30" s="284"/>
      <c r="VQN30" s="284"/>
      <c r="VQO30" s="284"/>
      <c r="VQP30" s="284"/>
      <c r="VQQ30" s="284"/>
      <c r="VQR30" s="284"/>
      <c r="VQS30" s="284"/>
      <c r="VQT30" s="284"/>
      <c r="VQU30" s="284"/>
      <c r="VQV30" s="284"/>
      <c r="VQW30" s="284"/>
      <c r="VQX30" s="284"/>
      <c r="VQY30" s="284"/>
      <c r="VQZ30" s="284"/>
      <c r="VRA30" s="284"/>
      <c r="VRB30" s="284"/>
      <c r="VRC30" s="284"/>
      <c r="VRD30" s="284"/>
      <c r="VRE30" s="284"/>
      <c r="VRF30" s="284"/>
      <c r="VRG30" s="284"/>
      <c r="VRH30" s="284"/>
      <c r="VRI30" s="284"/>
      <c r="VRJ30" s="284"/>
      <c r="VRK30" s="284"/>
      <c r="VRL30" s="284"/>
      <c r="VRM30" s="284"/>
      <c r="VRN30" s="284"/>
      <c r="VRO30" s="284"/>
      <c r="VRP30" s="284"/>
      <c r="VRQ30" s="284"/>
      <c r="VRR30" s="284"/>
      <c r="VRS30" s="284"/>
      <c r="VRT30" s="284"/>
      <c r="VRU30" s="284"/>
      <c r="VRV30" s="284"/>
      <c r="VRW30" s="284"/>
      <c r="VRX30" s="284"/>
      <c r="VRY30" s="284"/>
      <c r="VRZ30" s="284"/>
      <c r="VSA30" s="284"/>
      <c r="VSB30" s="284"/>
      <c r="VSC30" s="284"/>
      <c r="VSD30" s="284"/>
      <c r="VSE30" s="284"/>
      <c r="VSF30" s="284"/>
      <c r="VSG30" s="284"/>
      <c r="VSH30" s="284"/>
      <c r="VSI30" s="284"/>
      <c r="VSJ30" s="284"/>
      <c r="VSK30" s="284"/>
      <c r="VSL30" s="284"/>
      <c r="VSM30" s="284"/>
      <c r="VSN30" s="284"/>
      <c r="VSO30" s="284"/>
      <c r="VSP30" s="284"/>
      <c r="VSQ30" s="284"/>
      <c r="VSR30" s="284"/>
      <c r="VSS30" s="284"/>
      <c r="VST30" s="284"/>
      <c r="VSU30" s="284"/>
      <c r="VSV30" s="284"/>
      <c r="VSW30" s="284"/>
      <c r="VSX30" s="284"/>
      <c r="VSY30" s="284"/>
      <c r="VSZ30" s="284"/>
      <c r="VTA30" s="284"/>
      <c r="VTB30" s="284"/>
      <c r="VTC30" s="284"/>
      <c r="VTD30" s="284"/>
      <c r="VTE30" s="284"/>
      <c r="VTF30" s="284"/>
      <c r="VTG30" s="284"/>
      <c r="VTH30" s="284"/>
      <c r="VTI30" s="284"/>
      <c r="VTJ30" s="284"/>
      <c r="VTK30" s="284"/>
      <c r="VTL30" s="284"/>
      <c r="VTM30" s="284"/>
      <c r="VTN30" s="284"/>
      <c r="VTO30" s="284"/>
      <c r="VTP30" s="284"/>
      <c r="VTQ30" s="284"/>
      <c r="VTR30" s="284"/>
      <c r="VTS30" s="284"/>
      <c r="VTT30" s="284"/>
      <c r="VTU30" s="284"/>
      <c r="VTV30" s="284"/>
      <c r="VTW30" s="284"/>
      <c r="VTX30" s="284"/>
      <c r="VTY30" s="284"/>
      <c r="VTZ30" s="284"/>
      <c r="VUA30" s="284"/>
      <c r="VUB30" s="284"/>
      <c r="VUC30" s="284"/>
      <c r="VUD30" s="284"/>
      <c r="VUE30" s="284"/>
      <c r="VUF30" s="284"/>
      <c r="VUG30" s="284"/>
      <c r="VUH30" s="284"/>
      <c r="VUI30" s="284"/>
      <c r="VUJ30" s="284"/>
      <c r="VUK30" s="284"/>
      <c r="VUL30" s="284"/>
      <c r="VUM30" s="284"/>
      <c r="VUN30" s="284"/>
      <c r="VUO30" s="284"/>
      <c r="VUP30" s="284"/>
      <c r="VUQ30" s="284"/>
      <c r="VUR30" s="284"/>
      <c r="VUS30" s="284"/>
      <c r="VUT30" s="284"/>
      <c r="VUU30" s="284"/>
      <c r="VUV30" s="284"/>
      <c r="VUW30" s="284"/>
      <c r="VUX30" s="284"/>
      <c r="VUY30" s="284"/>
      <c r="VUZ30" s="284"/>
      <c r="VVA30" s="284"/>
      <c r="VVB30" s="284"/>
      <c r="VVC30" s="284"/>
      <c r="VVD30" s="284"/>
      <c r="VVE30" s="284"/>
      <c r="VVF30" s="284"/>
      <c r="VVG30" s="284"/>
      <c r="VVH30" s="284"/>
      <c r="VVI30" s="284"/>
      <c r="VVJ30" s="284"/>
      <c r="VVK30" s="284"/>
      <c r="VVL30" s="284"/>
      <c r="VVM30" s="284"/>
      <c r="VVN30" s="284"/>
      <c r="VVO30" s="284"/>
      <c r="VVP30" s="284"/>
      <c r="VVQ30" s="284"/>
      <c r="VVR30" s="284"/>
      <c r="VVS30" s="284"/>
      <c r="VVT30" s="284"/>
      <c r="VVU30" s="284"/>
      <c r="VVV30" s="284"/>
      <c r="VVW30" s="284"/>
      <c r="VVX30" s="284"/>
      <c r="VVY30" s="284"/>
      <c r="VVZ30" s="284"/>
      <c r="VWA30" s="284"/>
      <c r="VWB30" s="284"/>
      <c r="VWC30" s="284"/>
      <c r="VWD30" s="284"/>
      <c r="VWE30" s="284"/>
      <c r="VWF30" s="284"/>
      <c r="VWG30" s="284"/>
      <c r="VWH30" s="284"/>
      <c r="VWI30" s="284"/>
      <c r="VWJ30" s="284"/>
      <c r="VWK30" s="284"/>
      <c r="VWL30" s="284"/>
      <c r="VWM30" s="284"/>
      <c r="VWN30" s="284"/>
      <c r="VWO30" s="284"/>
      <c r="VWP30" s="284"/>
      <c r="VWQ30" s="284"/>
      <c r="VWR30" s="284"/>
      <c r="VWS30" s="284"/>
      <c r="VWT30" s="284"/>
      <c r="VWU30" s="284"/>
      <c r="VWV30" s="284"/>
      <c r="VWW30" s="284"/>
      <c r="VWX30" s="284"/>
      <c r="VWY30" s="284"/>
      <c r="VWZ30" s="284"/>
      <c r="VXA30" s="284"/>
      <c r="VXB30" s="284"/>
      <c r="VXC30" s="284"/>
      <c r="VXD30" s="284"/>
      <c r="VXE30" s="284"/>
      <c r="VXF30" s="284"/>
      <c r="VXG30" s="284"/>
      <c r="VXH30" s="284"/>
      <c r="VXI30" s="284"/>
      <c r="VXJ30" s="284"/>
      <c r="VXK30" s="284"/>
      <c r="VXL30" s="284"/>
      <c r="VXM30" s="284"/>
      <c r="VXN30" s="284"/>
      <c r="VXO30" s="284"/>
      <c r="VXP30" s="284"/>
      <c r="VXQ30" s="284"/>
      <c r="VXR30" s="284"/>
      <c r="VXS30" s="284"/>
      <c r="VXT30" s="284"/>
      <c r="VXU30" s="284"/>
      <c r="VXV30" s="284"/>
      <c r="VXW30" s="284"/>
      <c r="VXX30" s="284"/>
      <c r="VXY30" s="284"/>
      <c r="VXZ30" s="284"/>
      <c r="VYA30" s="284"/>
      <c r="VYB30" s="284"/>
      <c r="VYC30" s="284"/>
      <c r="VYD30" s="284"/>
      <c r="VYE30" s="284"/>
      <c r="VYF30" s="284"/>
      <c r="VYG30" s="284"/>
      <c r="VYH30" s="284"/>
      <c r="VYI30" s="284"/>
      <c r="VYJ30" s="284"/>
      <c r="VYK30" s="284"/>
      <c r="VYL30" s="284"/>
      <c r="VYM30" s="284"/>
      <c r="VYN30" s="284"/>
      <c r="VYO30" s="284"/>
      <c r="VYP30" s="284"/>
      <c r="VYQ30" s="284"/>
      <c r="VYR30" s="284"/>
      <c r="VYS30" s="284"/>
      <c r="VYT30" s="284"/>
      <c r="VYU30" s="284"/>
      <c r="VYV30" s="284"/>
      <c r="VYW30" s="284"/>
      <c r="VYX30" s="284"/>
      <c r="VYY30" s="284"/>
      <c r="VYZ30" s="284"/>
      <c r="VZA30" s="284"/>
      <c r="VZB30" s="284"/>
      <c r="VZC30" s="284"/>
      <c r="VZD30" s="284"/>
      <c r="VZE30" s="284"/>
      <c r="VZF30" s="284"/>
      <c r="VZG30" s="284"/>
      <c r="VZH30" s="284"/>
      <c r="VZI30" s="284"/>
      <c r="VZJ30" s="284"/>
      <c r="VZK30" s="284"/>
      <c r="VZL30" s="284"/>
      <c r="VZM30" s="284"/>
      <c r="VZN30" s="284"/>
      <c r="VZO30" s="284"/>
      <c r="VZP30" s="284"/>
      <c r="VZQ30" s="284"/>
      <c r="VZR30" s="284"/>
      <c r="VZS30" s="284"/>
      <c r="VZT30" s="284"/>
      <c r="VZU30" s="284"/>
      <c r="VZV30" s="284"/>
      <c r="VZW30" s="284"/>
      <c r="VZX30" s="284"/>
      <c r="VZY30" s="284"/>
      <c r="VZZ30" s="284"/>
      <c r="WAA30" s="284"/>
      <c r="WAB30" s="284"/>
      <c r="WAC30" s="284"/>
      <c r="WAD30" s="284"/>
      <c r="WAE30" s="284"/>
      <c r="WAF30" s="284"/>
      <c r="WAG30" s="284"/>
      <c r="WAH30" s="284"/>
      <c r="WAI30" s="284"/>
      <c r="WAJ30" s="284"/>
      <c r="WAK30" s="284"/>
      <c r="WAL30" s="284"/>
      <c r="WAM30" s="284"/>
      <c r="WAN30" s="284"/>
      <c r="WAO30" s="284"/>
      <c r="WAP30" s="284"/>
      <c r="WAQ30" s="284"/>
      <c r="WAR30" s="284"/>
      <c r="WAS30" s="284"/>
      <c r="WAT30" s="284"/>
      <c r="WAU30" s="284"/>
      <c r="WAV30" s="284"/>
      <c r="WAW30" s="284"/>
      <c r="WAX30" s="284"/>
      <c r="WAY30" s="284"/>
      <c r="WAZ30" s="284"/>
      <c r="WBA30" s="284"/>
      <c r="WBB30" s="284"/>
      <c r="WBC30" s="284"/>
      <c r="WBD30" s="284"/>
      <c r="WBE30" s="284"/>
      <c r="WBF30" s="284"/>
      <c r="WBG30" s="284"/>
      <c r="WBH30" s="284"/>
      <c r="WBI30" s="284"/>
      <c r="WBJ30" s="284"/>
      <c r="WBK30" s="284"/>
      <c r="WBL30" s="284"/>
      <c r="WBM30" s="284"/>
      <c r="WBN30" s="284"/>
      <c r="WBO30" s="284"/>
      <c r="WBP30" s="284"/>
      <c r="WBQ30" s="284"/>
      <c r="WBR30" s="284"/>
      <c r="WBS30" s="284"/>
      <c r="WBT30" s="284"/>
      <c r="WBU30" s="284"/>
      <c r="WBV30" s="284"/>
      <c r="WBW30" s="284"/>
      <c r="WBX30" s="284"/>
      <c r="WBY30" s="284"/>
      <c r="WBZ30" s="284"/>
      <c r="WCA30" s="284"/>
      <c r="WCB30" s="284"/>
      <c r="WCC30" s="284"/>
      <c r="WCD30" s="284"/>
      <c r="WCE30" s="284"/>
      <c r="WCF30" s="284"/>
      <c r="WCG30" s="284"/>
      <c r="WCH30" s="284"/>
      <c r="WCI30" s="284"/>
      <c r="WCJ30" s="284"/>
      <c r="WCK30" s="284"/>
      <c r="WCL30" s="284"/>
      <c r="WCM30" s="284"/>
      <c r="WCN30" s="284"/>
      <c r="WCO30" s="284"/>
      <c r="WCP30" s="284"/>
      <c r="WCQ30" s="284"/>
      <c r="WCR30" s="284"/>
      <c r="WCS30" s="284"/>
      <c r="WCT30" s="284"/>
      <c r="WCU30" s="284"/>
      <c r="WCV30" s="284"/>
      <c r="WCW30" s="284"/>
      <c r="WCX30" s="284"/>
      <c r="WCY30" s="284"/>
      <c r="WCZ30" s="284"/>
      <c r="WDA30" s="284"/>
      <c r="WDB30" s="284"/>
      <c r="WDC30" s="284"/>
      <c r="WDD30" s="284"/>
      <c r="WDE30" s="284"/>
      <c r="WDF30" s="284"/>
      <c r="WDG30" s="284"/>
      <c r="WDH30" s="284"/>
      <c r="WDI30" s="284"/>
      <c r="WDJ30" s="284"/>
      <c r="WDK30" s="284"/>
      <c r="WDL30" s="284"/>
      <c r="WDM30" s="284"/>
      <c r="WDN30" s="284"/>
      <c r="WDO30" s="284"/>
      <c r="WDP30" s="284"/>
      <c r="WDQ30" s="284"/>
      <c r="WDR30" s="284"/>
      <c r="WDS30" s="284"/>
      <c r="WDT30" s="284"/>
      <c r="WDU30" s="284"/>
      <c r="WDV30" s="284"/>
      <c r="WDW30" s="284"/>
      <c r="WDX30" s="284"/>
      <c r="WDY30" s="284"/>
      <c r="WDZ30" s="284"/>
      <c r="WEA30" s="284"/>
      <c r="WEB30" s="284"/>
      <c r="WEC30" s="284"/>
      <c r="WED30" s="284"/>
      <c r="WEE30" s="284"/>
      <c r="WEF30" s="284"/>
      <c r="WEG30" s="284"/>
      <c r="WEH30" s="284"/>
      <c r="WEI30" s="284"/>
      <c r="WEJ30" s="284"/>
      <c r="WEK30" s="284"/>
      <c r="WEL30" s="284"/>
      <c r="WEM30" s="284"/>
      <c r="WEN30" s="284"/>
      <c r="WEO30" s="284"/>
      <c r="WEP30" s="284"/>
      <c r="WEQ30" s="284"/>
      <c r="WER30" s="284"/>
      <c r="WES30" s="284"/>
      <c r="WET30" s="284"/>
      <c r="WEU30" s="284"/>
      <c r="WEV30" s="284"/>
      <c r="WEW30" s="284"/>
      <c r="WEX30" s="284"/>
      <c r="WEY30" s="284"/>
      <c r="WEZ30" s="284"/>
      <c r="WFA30" s="284"/>
      <c r="WFB30" s="284"/>
      <c r="WFC30" s="284"/>
      <c r="WFD30" s="284"/>
      <c r="WFE30" s="284"/>
      <c r="WFF30" s="284"/>
      <c r="WFG30" s="284"/>
      <c r="WFH30" s="284"/>
      <c r="WFI30" s="284"/>
      <c r="WFJ30" s="284"/>
      <c r="WFK30" s="284"/>
      <c r="WFL30" s="284"/>
      <c r="WFM30" s="284"/>
      <c r="WFN30" s="284"/>
      <c r="WFO30" s="284"/>
      <c r="WFP30" s="284"/>
      <c r="WFQ30" s="284"/>
      <c r="WFR30" s="284"/>
      <c r="WFS30" s="284"/>
      <c r="WFT30" s="284"/>
      <c r="WFU30" s="284"/>
      <c r="WFV30" s="284"/>
      <c r="WFW30" s="284"/>
      <c r="WFX30" s="284"/>
      <c r="WFY30" s="284"/>
      <c r="WFZ30" s="284"/>
      <c r="WGA30" s="284"/>
      <c r="WGB30" s="284"/>
      <c r="WGC30" s="284"/>
      <c r="WGD30" s="284"/>
      <c r="WGE30" s="284"/>
      <c r="WGF30" s="284"/>
      <c r="WGG30" s="284"/>
      <c r="WGH30" s="284"/>
      <c r="WGI30" s="284"/>
      <c r="WGJ30" s="284"/>
      <c r="WGK30" s="284"/>
      <c r="WGL30" s="284"/>
      <c r="WGM30" s="284"/>
      <c r="WGN30" s="284"/>
      <c r="WGO30" s="284"/>
      <c r="WGP30" s="284"/>
      <c r="WGQ30" s="284"/>
      <c r="WGR30" s="284"/>
      <c r="WGS30" s="284"/>
      <c r="WGT30" s="284"/>
      <c r="WGU30" s="284"/>
      <c r="WGV30" s="284"/>
      <c r="WGW30" s="284"/>
      <c r="WGX30" s="284"/>
      <c r="WGY30" s="284"/>
      <c r="WGZ30" s="284"/>
      <c r="WHA30" s="284"/>
      <c r="WHB30" s="284"/>
      <c r="WHC30" s="284"/>
      <c r="WHD30" s="284"/>
      <c r="WHE30" s="284"/>
      <c r="WHF30" s="284"/>
      <c r="WHG30" s="284"/>
      <c r="WHH30" s="284"/>
      <c r="WHI30" s="284"/>
      <c r="WHJ30" s="284"/>
      <c r="WHK30" s="284"/>
      <c r="WHL30" s="284"/>
      <c r="WHM30" s="284"/>
      <c r="WHN30" s="284"/>
      <c r="WHO30" s="284"/>
      <c r="WHP30" s="284"/>
      <c r="WHQ30" s="284"/>
      <c r="WHR30" s="284"/>
      <c r="WHS30" s="284"/>
      <c r="WHT30" s="284"/>
      <c r="WHU30" s="284"/>
      <c r="WHV30" s="284"/>
      <c r="WHW30" s="284"/>
      <c r="WHX30" s="284"/>
      <c r="WHY30" s="284"/>
      <c r="WHZ30" s="284"/>
      <c r="WIA30" s="284"/>
      <c r="WIB30" s="284"/>
      <c r="WIC30" s="284"/>
      <c r="WID30" s="284"/>
      <c r="WIE30" s="284"/>
      <c r="WIF30" s="284"/>
      <c r="WIG30" s="284"/>
      <c r="WIH30" s="284"/>
      <c r="WII30" s="284"/>
      <c r="WIJ30" s="284"/>
      <c r="WIK30" s="284"/>
      <c r="WIL30" s="284"/>
      <c r="WIM30" s="284"/>
      <c r="WIN30" s="284"/>
      <c r="WIO30" s="284"/>
      <c r="WIP30" s="284"/>
      <c r="WIQ30" s="284"/>
      <c r="WIR30" s="284"/>
      <c r="WIS30" s="284"/>
      <c r="WIT30" s="284"/>
      <c r="WIU30" s="284"/>
      <c r="WIV30" s="284"/>
      <c r="WIW30" s="284"/>
      <c r="WIX30" s="284"/>
      <c r="WIY30" s="284"/>
      <c r="WIZ30" s="284"/>
      <c r="WJA30" s="284"/>
      <c r="WJB30" s="284"/>
      <c r="WJC30" s="284"/>
      <c r="WJD30" s="284"/>
      <c r="WJE30" s="284"/>
      <c r="WJF30" s="284"/>
      <c r="WJG30" s="284"/>
      <c r="WJH30" s="284"/>
      <c r="WJI30" s="284"/>
      <c r="WJJ30" s="284"/>
      <c r="WJK30" s="284"/>
      <c r="WJL30" s="284"/>
      <c r="WJM30" s="284"/>
      <c r="WJN30" s="284"/>
      <c r="WJO30" s="284"/>
      <c r="WJP30" s="284"/>
      <c r="WJQ30" s="284"/>
      <c r="WJR30" s="284"/>
      <c r="WJS30" s="284"/>
      <c r="WJT30" s="284"/>
      <c r="WJU30" s="284"/>
      <c r="WJV30" s="284"/>
      <c r="WJW30" s="284"/>
      <c r="WJX30" s="284"/>
      <c r="WJY30" s="284"/>
      <c r="WJZ30" s="284"/>
      <c r="WKA30" s="284"/>
      <c r="WKB30" s="284"/>
      <c r="WKC30" s="284"/>
      <c r="WKD30" s="284"/>
      <c r="WKE30" s="284"/>
      <c r="WKF30" s="284"/>
      <c r="WKG30" s="284"/>
      <c r="WKH30" s="284"/>
      <c r="WKI30" s="284"/>
      <c r="WKJ30" s="284"/>
      <c r="WKK30" s="284"/>
      <c r="WKL30" s="284"/>
      <c r="WKM30" s="284"/>
      <c r="WKN30" s="284"/>
      <c r="WKO30" s="284"/>
      <c r="WKP30" s="284"/>
      <c r="WKQ30" s="284"/>
      <c r="WKR30" s="284"/>
      <c r="WKS30" s="284"/>
      <c r="WKT30" s="284"/>
      <c r="WKU30" s="284"/>
      <c r="WKV30" s="284"/>
      <c r="WKW30" s="284"/>
      <c r="WKX30" s="284"/>
      <c r="WKY30" s="284"/>
      <c r="WKZ30" s="284"/>
      <c r="WLA30" s="284"/>
      <c r="WLB30" s="284"/>
      <c r="WLC30" s="284"/>
      <c r="WLD30" s="284"/>
      <c r="WLE30" s="284"/>
      <c r="WLF30" s="284"/>
      <c r="WLG30" s="284"/>
      <c r="WLH30" s="284"/>
      <c r="WLI30" s="284"/>
      <c r="WLJ30" s="284"/>
      <c r="WLK30" s="284"/>
      <c r="WLL30" s="284"/>
      <c r="WLM30" s="284"/>
      <c r="WLN30" s="284"/>
      <c r="WLO30" s="284"/>
      <c r="WLP30" s="284"/>
      <c r="WLQ30" s="284"/>
      <c r="WLR30" s="284"/>
      <c r="WLS30" s="284"/>
      <c r="WLT30" s="284"/>
      <c r="WLU30" s="284"/>
      <c r="WLV30" s="284"/>
      <c r="WLW30" s="284"/>
      <c r="WLX30" s="284"/>
      <c r="WLY30" s="284"/>
      <c r="WLZ30" s="284"/>
      <c r="WMA30" s="284"/>
      <c r="WMB30" s="284"/>
      <c r="WMC30" s="284"/>
      <c r="WMD30" s="284"/>
      <c r="WME30" s="284"/>
      <c r="WMF30" s="284"/>
      <c r="WMG30" s="284"/>
      <c r="WMH30" s="284"/>
      <c r="WMI30" s="284"/>
      <c r="WMJ30" s="284"/>
      <c r="WMK30" s="284"/>
      <c r="WML30" s="284"/>
      <c r="WMM30" s="284"/>
      <c r="WMN30" s="284"/>
      <c r="WMO30" s="284"/>
      <c r="WMP30" s="284"/>
      <c r="WMQ30" s="284"/>
      <c r="WMR30" s="284"/>
      <c r="WMS30" s="284"/>
      <c r="WMT30" s="284"/>
      <c r="WMU30" s="284"/>
      <c r="WMV30" s="284"/>
      <c r="WMW30" s="284"/>
      <c r="WMX30" s="284"/>
      <c r="WMY30" s="284"/>
      <c r="WMZ30" s="284"/>
      <c r="WNA30" s="284"/>
      <c r="WNB30" s="284"/>
      <c r="WNC30" s="284"/>
      <c r="WND30" s="284"/>
      <c r="WNE30" s="284"/>
      <c r="WNF30" s="284"/>
      <c r="WNG30" s="284"/>
      <c r="WNH30" s="284"/>
      <c r="WNI30" s="284"/>
      <c r="WNJ30" s="284"/>
      <c r="WNK30" s="284"/>
      <c r="WNL30" s="284"/>
      <c r="WNM30" s="284"/>
      <c r="WNN30" s="284"/>
      <c r="WNO30" s="284"/>
      <c r="WNP30" s="284"/>
      <c r="WNQ30" s="284"/>
      <c r="WNR30" s="284"/>
      <c r="WNS30" s="284"/>
      <c r="WNT30" s="284"/>
      <c r="WNU30" s="284"/>
      <c r="WNV30" s="284"/>
      <c r="WNW30" s="284"/>
      <c r="WNX30" s="284"/>
      <c r="WNY30" s="284"/>
      <c r="WNZ30" s="284"/>
      <c r="WOA30" s="284"/>
      <c r="WOB30" s="284"/>
      <c r="WOC30" s="284"/>
      <c r="WOD30" s="284"/>
      <c r="WOE30" s="284"/>
      <c r="WOF30" s="284"/>
      <c r="WOG30" s="284"/>
      <c r="WOH30" s="284"/>
      <c r="WOI30" s="284"/>
      <c r="WOJ30" s="284"/>
      <c r="WOK30" s="284"/>
      <c r="WOL30" s="284"/>
      <c r="WOM30" s="284"/>
      <c r="WON30" s="284"/>
      <c r="WOO30" s="284"/>
      <c r="WOP30" s="284"/>
      <c r="WOQ30" s="284"/>
      <c r="WOR30" s="284"/>
      <c r="WOS30" s="284"/>
      <c r="WOT30" s="284"/>
      <c r="WOU30" s="284"/>
      <c r="WOV30" s="284"/>
      <c r="WOW30" s="284"/>
      <c r="WOX30" s="284"/>
      <c r="WOY30" s="284"/>
      <c r="WOZ30" s="284"/>
      <c r="WPA30" s="284"/>
      <c r="WPB30" s="284"/>
      <c r="WPC30" s="284"/>
      <c r="WPD30" s="284"/>
      <c r="WPE30" s="284"/>
      <c r="WPF30" s="284"/>
      <c r="WPG30" s="284"/>
      <c r="WPH30" s="284"/>
      <c r="WPI30" s="284"/>
      <c r="WPJ30" s="284"/>
      <c r="WPK30" s="284"/>
      <c r="WPL30" s="284"/>
      <c r="WPM30" s="284"/>
      <c r="WPN30" s="284"/>
      <c r="WPO30" s="284"/>
      <c r="WPP30" s="284"/>
      <c r="WPQ30" s="284"/>
      <c r="WPR30" s="284"/>
      <c r="WPS30" s="284"/>
      <c r="WPT30" s="284"/>
      <c r="WPU30" s="284"/>
      <c r="WPV30" s="284"/>
      <c r="WPW30" s="284"/>
      <c r="WPX30" s="284"/>
      <c r="WPY30" s="284"/>
      <c r="WPZ30" s="284"/>
      <c r="WQA30" s="284"/>
      <c r="WQB30" s="284"/>
      <c r="WQC30" s="284"/>
      <c r="WQD30" s="284"/>
      <c r="WQE30" s="284"/>
      <c r="WQF30" s="284"/>
      <c r="WQG30" s="284"/>
      <c r="WQH30" s="284"/>
      <c r="WQI30" s="284"/>
      <c r="WQJ30" s="284"/>
      <c r="WQK30" s="284"/>
      <c r="WQL30" s="284"/>
      <c r="WQM30" s="284"/>
      <c r="WQN30" s="284"/>
      <c r="WQO30" s="284"/>
      <c r="WQP30" s="284"/>
      <c r="WQQ30" s="284"/>
      <c r="WQR30" s="284"/>
      <c r="WQS30" s="284"/>
      <c r="WQT30" s="284"/>
      <c r="WQU30" s="284"/>
      <c r="WQV30" s="284"/>
      <c r="WQW30" s="284"/>
      <c r="WQX30" s="284"/>
      <c r="WQY30" s="284"/>
      <c r="WQZ30" s="284"/>
      <c r="WRA30" s="284"/>
      <c r="WRB30" s="284"/>
      <c r="WRC30" s="284"/>
      <c r="WRD30" s="284"/>
      <c r="WRE30" s="284"/>
      <c r="WRF30" s="284"/>
      <c r="WRG30" s="284"/>
      <c r="WRH30" s="284"/>
      <c r="WRI30" s="284"/>
      <c r="WRJ30" s="284"/>
      <c r="WRK30" s="284"/>
      <c r="WRL30" s="284"/>
      <c r="WRM30" s="284"/>
      <c r="WRN30" s="284"/>
      <c r="WRO30" s="284"/>
      <c r="WRP30" s="284"/>
      <c r="WRQ30" s="284"/>
      <c r="WRR30" s="284"/>
      <c r="WRS30" s="284"/>
      <c r="WRT30" s="284"/>
      <c r="WRU30" s="284"/>
      <c r="WRV30" s="284"/>
      <c r="WRW30" s="284"/>
      <c r="WRX30" s="284"/>
      <c r="WRY30" s="284"/>
      <c r="WRZ30" s="284"/>
      <c r="WSA30" s="284"/>
      <c r="WSB30" s="284"/>
      <c r="WSC30" s="284"/>
      <c r="WSD30" s="284"/>
      <c r="WSE30" s="284"/>
      <c r="WSF30" s="284"/>
      <c r="WSG30" s="284"/>
      <c r="WSH30" s="284"/>
      <c r="WSI30" s="284"/>
      <c r="WSJ30" s="284"/>
      <c r="WSK30" s="284"/>
      <c r="WSL30" s="284"/>
      <c r="WSM30" s="284"/>
      <c r="WSN30" s="284"/>
      <c r="WSO30" s="284"/>
      <c r="WSP30" s="284"/>
      <c r="WSQ30" s="284"/>
      <c r="WSR30" s="284"/>
      <c r="WSS30" s="284"/>
      <c r="WST30" s="284"/>
      <c r="WSU30" s="284"/>
      <c r="WSV30" s="284"/>
      <c r="WSW30" s="284"/>
      <c r="WSX30" s="284"/>
      <c r="WSY30" s="284"/>
      <c r="WSZ30" s="284"/>
      <c r="WTA30" s="284"/>
      <c r="WTB30" s="284"/>
      <c r="WTC30" s="284"/>
      <c r="WTD30" s="284"/>
      <c r="WTE30" s="284"/>
      <c r="WTF30" s="284"/>
      <c r="WTG30" s="284"/>
      <c r="WTH30" s="284"/>
      <c r="WTI30" s="284"/>
      <c r="WTJ30" s="284"/>
      <c r="WTK30" s="284"/>
      <c r="WTL30" s="284"/>
      <c r="WTM30" s="284"/>
      <c r="WTN30" s="284"/>
      <c r="WTO30" s="284"/>
      <c r="WTP30" s="284"/>
      <c r="WTQ30" s="284"/>
      <c r="WTR30" s="284"/>
      <c r="WTS30" s="284"/>
      <c r="WTT30" s="284"/>
      <c r="WTU30" s="284"/>
      <c r="WTV30" s="284"/>
      <c r="WTW30" s="284"/>
      <c r="WTX30" s="284"/>
      <c r="WTY30" s="284"/>
      <c r="WTZ30" s="284"/>
      <c r="WUA30" s="284"/>
      <c r="WUB30" s="284"/>
      <c r="WUC30" s="284"/>
      <c r="WUD30" s="284"/>
      <c r="WUE30" s="284"/>
      <c r="WUF30" s="284"/>
      <c r="WUG30" s="284"/>
      <c r="WUH30" s="284"/>
      <c r="WUI30" s="284"/>
      <c r="WUJ30" s="284"/>
      <c r="WUK30" s="284"/>
      <c r="WUL30" s="284"/>
      <c r="WUM30" s="284"/>
      <c r="WUN30" s="284"/>
      <c r="WUO30" s="284"/>
      <c r="WUP30" s="284"/>
      <c r="WUQ30" s="284"/>
      <c r="WUR30" s="284"/>
      <c r="WUS30" s="284"/>
      <c r="WUT30" s="284"/>
      <c r="WUU30" s="284"/>
      <c r="WUV30" s="284"/>
      <c r="WUW30" s="284"/>
      <c r="WUX30" s="284"/>
      <c r="WUY30" s="284"/>
      <c r="WUZ30" s="284"/>
      <c r="WVA30" s="284"/>
      <c r="WVB30" s="284"/>
      <c r="WVC30" s="284"/>
      <c r="WVD30" s="284"/>
      <c r="WVE30" s="284"/>
      <c r="WVF30" s="284"/>
      <c r="WVG30" s="284"/>
      <c r="WVH30" s="284"/>
      <c r="WVI30" s="284"/>
      <c r="WVJ30" s="284"/>
      <c r="WVK30" s="284"/>
      <c r="WVL30" s="284"/>
      <c r="WVM30" s="284"/>
      <c r="WVN30" s="284"/>
      <c r="WVO30" s="284"/>
      <c r="WVP30" s="284"/>
      <c r="WVQ30" s="284"/>
      <c r="WVR30" s="284"/>
      <c r="WVS30" s="284"/>
      <c r="WVT30" s="284"/>
      <c r="WVU30" s="284"/>
      <c r="WVV30" s="284"/>
      <c r="WVW30" s="284"/>
      <c r="WVX30" s="284"/>
      <c r="WVY30" s="284"/>
      <c r="WVZ30" s="284"/>
      <c r="WWA30" s="284"/>
      <c r="WWB30" s="284"/>
      <c r="WWC30" s="284"/>
      <c r="WWD30" s="284"/>
      <c r="WWE30" s="284"/>
      <c r="WWF30" s="284"/>
      <c r="WWG30" s="284"/>
      <c r="WWH30" s="284"/>
      <c r="WWI30" s="284"/>
      <c r="WWJ30" s="284"/>
      <c r="WWK30" s="284"/>
      <c r="WWL30" s="284"/>
      <c r="WWM30" s="284"/>
      <c r="WWN30" s="284"/>
      <c r="WWO30" s="284"/>
      <c r="WWP30" s="284"/>
      <c r="WWQ30" s="284"/>
      <c r="WWR30" s="284"/>
      <c r="WWS30" s="284"/>
      <c r="WWT30" s="284"/>
      <c r="WWU30" s="284"/>
      <c r="WWV30" s="284"/>
      <c r="WWW30" s="284"/>
      <c r="WWX30" s="284"/>
      <c r="WWY30" s="284"/>
      <c r="WWZ30" s="284"/>
      <c r="WXA30" s="284"/>
      <c r="WXB30" s="284"/>
      <c r="WXC30" s="284"/>
      <c r="WXD30" s="284"/>
      <c r="WXE30" s="284"/>
      <c r="WXF30" s="284"/>
      <c r="WXG30" s="284"/>
      <c r="WXH30" s="284"/>
      <c r="WXI30" s="284"/>
      <c r="WXJ30" s="284"/>
      <c r="WXK30" s="284"/>
      <c r="WXL30" s="284"/>
      <c r="WXM30" s="284"/>
      <c r="WXN30" s="284"/>
      <c r="WXO30" s="284"/>
      <c r="WXP30" s="284"/>
      <c r="WXQ30" s="284"/>
      <c r="WXR30" s="284"/>
      <c r="WXS30" s="284"/>
      <c r="WXT30" s="284"/>
      <c r="WXU30" s="284"/>
      <c r="WXV30" s="284"/>
      <c r="WXW30" s="284"/>
      <c r="WXX30" s="284"/>
      <c r="WXY30" s="284"/>
      <c r="WXZ30" s="284"/>
      <c r="WYA30" s="284"/>
      <c r="WYB30" s="284"/>
      <c r="WYC30" s="284"/>
      <c r="WYD30" s="284"/>
      <c r="WYE30" s="284"/>
      <c r="WYF30" s="284"/>
      <c r="WYG30" s="284"/>
      <c r="WYH30" s="284"/>
      <c r="WYI30" s="284"/>
      <c r="WYJ30" s="284"/>
      <c r="WYK30" s="284"/>
      <c r="WYL30" s="284"/>
      <c r="WYM30" s="284"/>
      <c r="WYN30" s="284"/>
      <c r="WYO30" s="284"/>
      <c r="WYP30" s="284"/>
      <c r="WYQ30" s="284"/>
      <c r="WYR30" s="284"/>
      <c r="WYS30" s="284"/>
      <c r="WYT30" s="284"/>
      <c r="WYU30" s="284"/>
      <c r="WYV30" s="284"/>
      <c r="WYW30" s="284"/>
      <c r="WYX30" s="284"/>
      <c r="WYY30" s="284"/>
      <c r="WYZ30" s="284"/>
      <c r="WZA30" s="284"/>
      <c r="WZB30" s="284"/>
      <c r="WZC30" s="284"/>
      <c r="WZD30" s="284"/>
      <c r="WZE30" s="284"/>
      <c r="WZF30" s="284"/>
      <c r="WZG30" s="284"/>
      <c r="WZH30" s="284"/>
      <c r="WZI30" s="284"/>
      <c r="WZJ30" s="284"/>
      <c r="WZK30" s="284"/>
      <c r="WZL30" s="284"/>
      <c r="WZM30" s="284"/>
      <c r="WZN30" s="284"/>
      <c r="WZO30" s="284"/>
      <c r="WZP30" s="284"/>
      <c r="WZQ30" s="284"/>
      <c r="WZR30" s="284"/>
      <c r="WZS30" s="284"/>
      <c r="WZT30" s="284"/>
      <c r="WZU30" s="284"/>
      <c r="WZV30" s="284"/>
      <c r="WZW30" s="284"/>
      <c r="WZX30" s="284"/>
      <c r="WZY30" s="284"/>
      <c r="WZZ30" s="284"/>
      <c r="XAA30" s="284"/>
      <c r="XAB30" s="284"/>
      <c r="XAC30" s="284"/>
      <c r="XAD30" s="284"/>
      <c r="XAE30" s="284"/>
      <c r="XAF30" s="284"/>
      <c r="XAG30" s="284"/>
      <c r="XAH30" s="284"/>
      <c r="XAI30" s="284"/>
      <c r="XAJ30" s="284"/>
      <c r="XAK30" s="284"/>
      <c r="XAL30" s="284"/>
      <c r="XAM30" s="284"/>
      <c r="XAN30" s="284"/>
      <c r="XAO30" s="284"/>
      <c r="XAP30" s="284"/>
      <c r="XAQ30" s="284"/>
      <c r="XAR30" s="284"/>
      <c r="XAS30" s="284"/>
      <c r="XAT30" s="284"/>
      <c r="XAU30" s="284"/>
      <c r="XAV30" s="284"/>
      <c r="XAW30" s="284"/>
      <c r="XAX30" s="284"/>
      <c r="XAY30" s="284"/>
      <c r="XAZ30" s="284"/>
      <c r="XBA30" s="284"/>
      <c r="XBB30" s="284"/>
      <c r="XBC30" s="284"/>
      <c r="XBD30" s="284"/>
      <c r="XBE30" s="284"/>
      <c r="XBF30" s="284"/>
      <c r="XBG30" s="284"/>
      <c r="XBH30" s="284"/>
      <c r="XBI30" s="284"/>
      <c r="XBJ30" s="284"/>
      <c r="XBK30" s="284"/>
      <c r="XBL30" s="284"/>
      <c r="XBM30" s="284"/>
      <c r="XBN30" s="284"/>
      <c r="XBO30" s="284"/>
      <c r="XBP30" s="284"/>
      <c r="XBQ30" s="284"/>
      <c r="XBR30" s="284"/>
      <c r="XBS30" s="284"/>
      <c r="XBT30" s="284"/>
      <c r="XBU30" s="284"/>
      <c r="XBV30" s="284"/>
      <c r="XBW30" s="284"/>
      <c r="XBX30" s="284"/>
      <c r="XBY30" s="284"/>
      <c r="XBZ30" s="284"/>
      <c r="XCA30" s="284"/>
      <c r="XCB30" s="284"/>
      <c r="XCC30" s="284"/>
      <c r="XCD30" s="284"/>
      <c r="XCE30" s="284"/>
      <c r="XCF30" s="284"/>
      <c r="XCG30" s="284"/>
      <c r="XCH30" s="284"/>
      <c r="XCI30" s="284"/>
      <c r="XCJ30" s="284"/>
      <c r="XCK30" s="284"/>
      <c r="XCL30" s="284"/>
      <c r="XCM30" s="284"/>
      <c r="XCN30" s="284"/>
      <c r="XCO30" s="284"/>
      <c r="XCP30" s="284"/>
      <c r="XCQ30" s="284"/>
      <c r="XCR30" s="284"/>
      <c r="XCS30" s="284"/>
      <c r="XCT30" s="284"/>
      <c r="XCU30" s="284"/>
      <c r="XCV30" s="284"/>
      <c r="XCW30" s="284"/>
      <c r="XCX30" s="284"/>
      <c r="XCY30" s="284"/>
      <c r="XCZ30" s="284"/>
      <c r="XDA30" s="284"/>
      <c r="XDB30" s="284"/>
      <c r="XDC30" s="284"/>
      <c r="XDD30" s="284"/>
      <c r="XDE30" s="284"/>
      <c r="XDF30" s="284"/>
      <c r="XDG30" s="284"/>
      <c r="XDH30" s="284"/>
      <c r="XDI30" s="284"/>
      <c r="XDJ30" s="284"/>
      <c r="XDK30" s="284"/>
      <c r="XDL30" s="284"/>
      <c r="XDM30" s="284"/>
      <c r="XDN30" s="284"/>
      <c r="XDO30" s="284"/>
      <c r="XDP30" s="284"/>
      <c r="XDQ30" s="284"/>
      <c r="XDR30" s="284"/>
      <c r="XDS30" s="284"/>
      <c r="XDT30" s="284"/>
      <c r="XDU30" s="284"/>
      <c r="XDV30" s="284"/>
      <c r="XDW30" s="284"/>
      <c r="XDX30" s="284"/>
      <c r="XDY30" s="284"/>
      <c r="XDZ30" s="284"/>
      <c r="XEA30" s="284"/>
      <c r="XEB30" s="284"/>
      <c r="XEC30" s="284"/>
      <c r="XED30" s="284"/>
      <c r="XEE30" s="284"/>
      <c r="XEF30" s="284"/>
      <c r="XEG30" s="284"/>
      <c r="XEH30" s="284"/>
      <c r="XEI30" s="284"/>
      <c r="XEJ30" s="284"/>
      <c r="XEK30" s="284"/>
      <c r="XEL30" s="284"/>
      <c r="XEM30" s="284"/>
      <c r="XEN30" s="284"/>
      <c r="XEO30" s="284"/>
      <c r="XEP30" s="284"/>
      <c r="XEQ30" s="284"/>
      <c r="XER30" s="284"/>
      <c r="XES30" s="284"/>
      <c r="XET30" s="284"/>
      <c r="XEU30" s="305"/>
      <c r="XEV30" s="306"/>
    </row>
    <row r="31" spans="1:16376" hidden="1" x14ac:dyDescent="0.25">
      <c r="B31" s="290"/>
      <c r="C31" s="291"/>
      <c r="D31" s="292"/>
      <c r="E31" s="309"/>
      <c r="F31" s="310"/>
      <c r="G31" s="311"/>
      <c r="H31" s="311"/>
      <c r="I31" s="294"/>
      <c r="J31" s="292"/>
      <c r="K31" s="292"/>
      <c r="L31" s="296">
        <f t="shared" si="5"/>
        <v>0</v>
      </c>
      <c r="M31" s="296">
        <f t="shared" si="5"/>
        <v>0</v>
      </c>
      <c r="N31" s="312"/>
      <c r="O31" s="298">
        <f t="array" ref="O31">SUM(IF('6. Class A Consumption Data'!$D$478:$D$777=B31,'6. Class A Consumption Data'!$F$478:$F$777))</f>
        <v>0</v>
      </c>
      <c r="P31" s="298">
        <f t="array" ref="P31">SUM(IF('6. Class A Consumption Data'!$D$19:$D$468=B31,'6. Class A Consumption Data'!$F$19:$G$468))</f>
        <v>0</v>
      </c>
      <c r="Q31" s="299">
        <f t="shared" si="2"/>
        <v>0</v>
      </c>
      <c r="R31" s="303"/>
      <c r="S31" s="301">
        <f t="shared" si="7"/>
        <v>0</v>
      </c>
      <c r="T31" s="296">
        <f t="shared" si="8"/>
        <v>0</v>
      </c>
      <c r="U31" s="303"/>
      <c r="V31" s="303"/>
      <c r="W31" s="303"/>
      <c r="X31" s="303"/>
      <c r="Y31" s="303"/>
      <c r="Z31" s="303"/>
      <c r="AA31" s="303"/>
      <c r="AB31" s="303"/>
      <c r="AC31" s="304"/>
      <c r="AD31" s="304"/>
    </row>
    <row r="32" spans="1:16376" hidden="1" x14ac:dyDescent="0.25">
      <c r="B32" s="290"/>
      <c r="C32" s="291"/>
      <c r="D32" s="292"/>
      <c r="E32" s="292"/>
      <c r="F32" s="292"/>
      <c r="G32" s="292"/>
      <c r="H32" s="292"/>
      <c r="I32" s="292"/>
      <c r="J32" s="292"/>
      <c r="K32" s="292"/>
      <c r="L32" s="296">
        <f t="shared" si="5"/>
        <v>0</v>
      </c>
      <c r="M32" s="296">
        <f t="shared" si="5"/>
        <v>0</v>
      </c>
      <c r="N32" s="312"/>
      <c r="O32" s="298">
        <f t="array" ref="O32">SUM(IF('6. Class A Consumption Data'!$D$478:$D$777=B32,'6. Class A Consumption Data'!$F$478:$F$777))</f>
        <v>0</v>
      </c>
      <c r="P32" s="298">
        <f t="array" ref="P32">SUM(IF('6. Class A Consumption Data'!$D$19:$D$468=B32,'6. Class A Consumption Data'!$F$19:$G$468))</f>
        <v>0</v>
      </c>
      <c r="Q32" s="299">
        <f t="shared" si="2"/>
        <v>0</v>
      </c>
      <c r="R32" s="303"/>
      <c r="S32" s="301">
        <f t="shared" si="7"/>
        <v>0</v>
      </c>
      <c r="T32" s="296">
        <f t="shared" si="8"/>
        <v>0</v>
      </c>
      <c r="U32" s="303"/>
      <c r="V32" s="303"/>
      <c r="W32" s="303"/>
      <c r="X32" s="303"/>
      <c r="Y32" s="303"/>
      <c r="Z32" s="303"/>
      <c r="AA32" s="303"/>
      <c r="AB32" s="303"/>
      <c r="AC32" s="304"/>
      <c r="AD32" s="304"/>
    </row>
    <row r="33" spans="1:30" hidden="1" x14ac:dyDescent="0.25">
      <c r="B33" s="313"/>
      <c r="C33" s="291"/>
      <c r="D33" s="292"/>
      <c r="E33" s="292"/>
      <c r="F33" s="292"/>
      <c r="G33" s="292"/>
      <c r="H33" s="292"/>
      <c r="I33" s="292"/>
      <c r="J33" s="292"/>
      <c r="K33" s="292"/>
      <c r="L33" s="296">
        <f t="shared" si="5"/>
        <v>0</v>
      </c>
      <c r="M33" s="296">
        <f t="shared" si="5"/>
        <v>0</v>
      </c>
      <c r="N33" s="312"/>
      <c r="O33" s="298">
        <f t="array" ref="O33">SUM(IF('6. Class A Consumption Data'!$D$478:$D$777=B33,'6. Class A Consumption Data'!$F$478:$F$777))</f>
        <v>0</v>
      </c>
      <c r="P33" s="298">
        <f t="array" ref="P33">SUM(IF('6. Class A Consumption Data'!$D$19:$D$468=B33,'6. Class A Consumption Data'!$F$19:$G$468))</f>
        <v>0</v>
      </c>
      <c r="Q33" s="299">
        <f t="shared" si="2"/>
        <v>0</v>
      </c>
      <c r="R33" s="303"/>
      <c r="S33" s="301">
        <f t="shared" si="7"/>
        <v>0</v>
      </c>
      <c r="T33" s="296">
        <f t="shared" si="8"/>
        <v>0</v>
      </c>
      <c r="U33" s="303"/>
      <c r="V33" s="303"/>
      <c r="W33" s="303"/>
      <c r="X33" s="303"/>
      <c r="Y33" s="303"/>
      <c r="Z33" s="303"/>
      <c r="AA33" s="303"/>
      <c r="AB33" s="303"/>
      <c r="AC33" s="304"/>
      <c r="AD33" s="304"/>
    </row>
    <row r="34" spans="1:30" hidden="1" x14ac:dyDescent="0.25">
      <c r="B34" s="313"/>
      <c r="C34" s="291"/>
      <c r="D34" s="292"/>
      <c r="E34" s="292"/>
      <c r="F34" s="292"/>
      <c r="G34" s="292"/>
      <c r="H34" s="292"/>
      <c r="I34" s="292"/>
      <c r="J34" s="292"/>
      <c r="K34" s="292"/>
      <c r="L34" s="296">
        <f t="shared" si="5"/>
        <v>0</v>
      </c>
      <c r="M34" s="296">
        <f t="shared" si="5"/>
        <v>0</v>
      </c>
      <c r="N34" s="312"/>
      <c r="O34" s="298">
        <f t="array" ref="O34">SUM(IF('6. Class A Consumption Data'!$D$478:$D$777=B34,'6. Class A Consumption Data'!$F$478:$F$777))</f>
        <v>0</v>
      </c>
      <c r="P34" s="298">
        <f t="array" ref="P34">SUM(IF('6. Class A Consumption Data'!$D$19:$D$468=B34,'6. Class A Consumption Data'!$F$19:$G$468))</f>
        <v>0</v>
      </c>
      <c r="Q34" s="299">
        <f t="shared" si="2"/>
        <v>0</v>
      </c>
      <c r="R34" s="303"/>
      <c r="S34" s="301">
        <f t="shared" si="7"/>
        <v>0</v>
      </c>
      <c r="T34" s="296">
        <f t="shared" si="8"/>
        <v>0</v>
      </c>
      <c r="U34" s="303"/>
      <c r="V34" s="303"/>
      <c r="W34" s="303"/>
      <c r="X34" s="303"/>
      <c r="Y34" s="303"/>
      <c r="Z34" s="303"/>
      <c r="AA34" s="303"/>
      <c r="AB34" s="303"/>
      <c r="AC34" s="304"/>
      <c r="AD34" s="304"/>
    </row>
    <row r="35" spans="1:30" hidden="1" x14ac:dyDescent="0.25">
      <c r="B35" s="313"/>
      <c r="C35" s="291"/>
      <c r="D35" s="292"/>
      <c r="E35" s="292"/>
      <c r="F35" s="292"/>
      <c r="G35" s="292"/>
      <c r="H35" s="292"/>
      <c r="I35" s="292"/>
      <c r="J35" s="292"/>
      <c r="K35" s="292"/>
      <c r="L35" s="296">
        <f t="shared" si="5"/>
        <v>0</v>
      </c>
      <c r="M35" s="296">
        <f t="shared" si="5"/>
        <v>0</v>
      </c>
      <c r="N35" s="312"/>
      <c r="O35" s="298">
        <f t="array" ref="O35">SUM(IF('6. Class A Consumption Data'!$D$478:$D$777=B35,'6. Class A Consumption Data'!$F$478:$F$777))</f>
        <v>0</v>
      </c>
      <c r="P35" s="298">
        <f t="array" ref="P35">SUM(IF('6. Class A Consumption Data'!$D$19:$D$468=B35,'6. Class A Consumption Data'!$F$19:$G$468))</f>
        <v>0</v>
      </c>
      <c r="Q35" s="299">
        <f t="shared" si="2"/>
        <v>0</v>
      </c>
      <c r="R35" s="303"/>
      <c r="S35" s="301">
        <f t="shared" si="7"/>
        <v>0</v>
      </c>
      <c r="T35" s="296">
        <f t="shared" si="8"/>
        <v>0</v>
      </c>
      <c r="U35" s="303"/>
      <c r="V35" s="303"/>
      <c r="W35" s="303"/>
      <c r="X35" s="303"/>
      <c r="Y35" s="303"/>
      <c r="Z35" s="303"/>
      <c r="AA35" s="303"/>
      <c r="AB35" s="303"/>
      <c r="AC35" s="304"/>
      <c r="AD35" s="304"/>
    </row>
    <row r="36" spans="1:30" hidden="1" x14ac:dyDescent="0.25">
      <c r="B36" s="313"/>
      <c r="C36" s="291"/>
      <c r="D36" s="292"/>
      <c r="E36" s="292"/>
      <c r="F36" s="292"/>
      <c r="G36" s="292"/>
      <c r="H36" s="292"/>
      <c r="I36" s="292"/>
      <c r="J36" s="292"/>
      <c r="K36" s="292"/>
      <c r="L36" s="296">
        <f t="shared" si="5"/>
        <v>0</v>
      </c>
      <c r="M36" s="296">
        <f t="shared" si="5"/>
        <v>0</v>
      </c>
      <c r="N36" s="312"/>
      <c r="O36" s="298">
        <f t="array" ref="O36">SUM(IF('6. Class A Consumption Data'!$D$478:$D$777=B36,'6. Class A Consumption Data'!$F$478:$F$777))</f>
        <v>0</v>
      </c>
      <c r="P36" s="298">
        <f t="array" ref="P36">SUM(IF('6. Class A Consumption Data'!$D$19:$D$468=B36,'6. Class A Consumption Data'!$F$19:$G$468))</f>
        <v>0</v>
      </c>
      <c r="Q36" s="299">
        <f t="shared" si="2"/>
        <v>0</v>
      </c>
      <c r="R36" s="303"/>
      <c r="S36" s="301">
        <f t="shared" si="7"/>
        <v>0</v>
      </c>
      <c r="T36" s="296">
        <f t="shared" si="8"/>
        <v>0</v>
      </c>
      <c r="U36" s="303"/>
      <c r="V36" s="303"/>
      <c r="W36" s="303"/>
      <c r="X36" s="303"/>
      <c r="Y36" s="303"/>
      <c r="Z36" s="303"/>
      <c r="AA36" s="303"/>
      <c r="AB36" s="303"/>
      <c r="AC36" s="304"/>
      <c r="AD36" s="304"/>
    </row>
    <row r="37" spans="1:30" hidden="1" x14ac:dyDescent="0.25">
      <c r="B37" s="313"/>
      <c r="C37" s="291"/>
      <c r="D37" s="292"/>
      <c r="E37" s="292"/>
      <c r="F37" s="292"/>
      <c r="G37" s="292"/>
      <c r="H37" s="292"/>
      <c r="I37" s="292"/>
      <c r="J37" s="292"/>
      <c r="K37" s="292"/>
      <c r="L37" s="296">
        <f t="shared" si="5"/>
        <v>0</v>
      </c>
      <c r="M37" s="296">
        <f t="shared" si="5"/>
        <v>0</v>
      </c>
      <c r="N37" s="312"/>
      <c r="O37" s="298">
        <f t="array" ref="O37">SUM(IF('6. Class A Consumption Data'!$D$478:$D$777=B37,'6. Class A Consumption Data'!$F$478:$F$777))</f>
        <v>0</v>
      </c>
      <c r="P37" s="298">
        <f t="array" ref="P37">SUM(IF('6. Class A Consumption Data'!$D$19:$D$468=B37,'6. Class A Consumption Data'!$F$19:$G$468))</f>
        <v>0</v>
      </c>
      <c r="Q37" s="299">
        <f t="shared" si="2"/>
        <v>0</v>
      </c>
      <c r="R37" s="303"/>
      <c r="S37" s="301">
        <f t="shared" si="7"/>
        <v>0</v>
      </c>
      <c r="T37" s="296">
        <f t="shared" si="8"/>
        <v>0</v>
      </c>
      <c r="U37" s="303"/>
      <c r="V37" s="303"/>
      <c r="W37" s="303"/>
      <c r="X37" s="303"/>
      <c r="Y37" s="303"/>
      <c r="Z37" s="303"/>
      <c r="AA37" s="303"/>
      <c r="AB37" s="303"/>
      <c r="AC37" s="304"/>
      <c r="AD37" s="304"/>
    </row>
    <row r="38" spans="1:30" hidden="1" x14ac:dyDescent="0.25">
      <c r="B38" s="313"/>
      <c r="C38" s="291"/>
      <c r="D38" s="292"/>
      <c r="E38" s="292"/>
      <c r="F38" s="292"/>
      <c r="G38" s="292"/>
      <c r="H38" s="292"/>
      <c r="I38" s="292"/>
      <c r="J38" s="292"/>
      <c r="K38" s="292"/>
      <c r="L38" s="296">
        <f t="shared" si="5"/>
        <v>0</v>
      </c>
      <c r="M38" s="296">
        <f t="shared" si="5"/>
        <v>0</v>
      </c>
      <c r="N38" s="312"/>
      <c r="O38" s="298">
        <f t="array" ref="O38">SUM(IF('6. Class A Consumption Data'!$D$478:$D$777=B38,'6. Class A Consumption Data'!$F$478:$F$777))</f>
        <v>0</v>
      </c>
      <c r="P38" s="298">
        <f t="array" ref="P38">SUM(IF('6. Class A Consumption Data'!$D$19:$D$468=B38,'6. Class A Consumption Data'!$F$19:$G$468))</f>
        <v>0</v>
      </c>
      <c r="Q38" s="299">
        <f t="shared" si="2"/>
        <v>0</v>
      </c>
      <c r="R38" s="303"/>
      <c r="S38" s="301">
        <f t="shared" si="7"/>
        <v>0</v>
      </c>
      <c r="T38" s="296">
        <f t="shared" si="8"/>
        <v>0</v>
      </c>
      <c r="U38" s="303"/>
      <c r="V38" s="303"/>
      <c r="W38" s="303"/>
      <c r="X38" s="303"/>
      <c r="Y38" s="303"/>
      <c r="Z38" s="303"/>
      <c r="AA38" s="303"/>
      <c r="AB38" s="303"/>
      <c r="AC38" s="304"/>
      <c r="AD38" s="304"/>
    </row>
    <row r="39" spans="1:30" hidden="1" x14ac:dyDescent="0.25">
      <c r="B39" s="313"/>
      <c r="C39" s="291"/>
      <c r="D39" s="292"/>
      <c r="E39" s="292"/>
      <c r="F39" s="292"/>
      <c r="G39" s="292"/>
      <c r="H39" s="292"/>
      <c r="I39" s="292"/>
      <c r="J39" s="292"/>
      <c r="K39" s="292"/>
      <c r="L39" s="296">
        <f t="shared" si="5"/>
        <v>0</v>
      </c>
      <c r="M39" s="296">
        <f t="shared" si="5"/>
        <v>0</v>
      </c>
      <c r="N39" s="312"/>
      <c r="O39" s="298">
        <f t="array" ref="O39">SUM(IF('6. Class A Consumption Data'!$D$478:$D$777=B39,'6. Class A Consumption Data'!$F$478:$F$777))</f>
        <v>0</v>
      </c>
      <c r="P39" s="298">
        <f t="array" ref="P39">SUM(IF('6. Class A Consumption Data'!$D$19:$D$468=B39,'6. Class A Consumption Data'!$F$19:$G$468))</f>
        <v>0</v>
      </c>
      <c r="Q39" s="299">
        <f t="shared" si="2"/>
        <v>0</v>
      </c>
      <c r="R39" s="303"/>
      <c r="S39" s="301">
        <f t="shared" si="7"/>
        <v>0</v>
      </c>
      <c r="T39" s="296">
        <f t="shared" si="8"/>
        <v>0</v>
      </c>
      <c r="U39" s="303"/>
      <c r="V39" s="303"/>
      <c r="W39" s="303"/>
      <c r="X39" s="303"/>
      <c r="Y39" s="303"/>
      <c r="Z39" s="303"/>
      <c r="AA39" s="303"/>
      <c r="AB39" s="303"/>
      <c r="AC39" s="304"/>
      <c r="AD39" s="304"/>
    </row>
    <row r="40" spans="1:30" hidden="1" x14ac:dyDescent="0.25">
      <c r="B40" s="313"/>
      <c r="C40" s="291"/>
      <c r="D40" s="292"/>
      <c r="E40" s="292"/>
      <c r="F40" s="292"/>
      <c r="G40" s="292"/>
      <c r="H40" s="292"/>
      <c r="I40" s="292"/>
      <c r="J40" s="292"/>
      <c r="K40" s="292"/>
      <c r="L40" s="296">
        <f t="shared" si="5"/>
        <v>0</v>
      </c>
      <c r="M40" s="296">
        <f t="shared" si="5"/>
        <v>0</v>
      </c>
      <c r="N40" s="312"/>
      <c r="O40" s="298">
        <f t="array" ref="O40">SUM(IF('6. Class A Consumption Data'!$D$478:$D$777=B40,'6. Class A Consumption Data'!$F$478:$F$777))</f>
        <v>0</v>
      </c>
      <c r="P40" s="298">
        <f t="array" ref="P40">SUM(IF('6. Class A Consumption Data'!$D$19:$D$468=B40,'6. Class A Consumption Data'!$F$19:$G$468))</f>
        <v>0</v>
      </c>
      <c r="Q40" s="299">
        <f t="shared" si="2"/>
        <v>0</v>
      </c>
      <c r="R40" s="303"/>
      <c r="S40" s="301">
        <f t="shared" si="7"/>
        <v>0</v>
      </c>
      <c r="T40" s="296">
        <f t="shared" si="8"/>
        <v>0</v>
      </c>
      <c r="U40" s="303"/>
      <c r="V40" s="303"/>
      <c r="W40" s="303"/>
      <c r="X40" s="303"/>
      <c r="Y40" s="303"/>
      <c r="Z40" s="303"/>
      <c r="AA40" s="303"/>
      <c r="AB40" s="303"/>
      <c r="AC40" s="304"/>
      <c r="AD40" s="304"/>
    </row>
    <row r="41" spans="1:30" s="314" customFormat="1" ht="12.75" x14ac:dyDescent="0.2">
      <c r="B41" s="315" t="s">
        <v>112</v>
      </c>
      <c r="C41" s="315"/>
      <c r="D41" s="316">
        <f t="shared" ref="D41:J41" si="9">SUM(D21:D40)</f>
        <v>784280</v>
      </c>
      <c r="E41" s="316">
        <f t="shared" si="9"/>
        <v>23704637639.425022</v>
      </c>
      <c r="F41" s="316">
        <f t="shared" si="9"/>
        <v>40232337.152009189</v>
      </c>
      <c r="G41" s="316">
        <f t="shared" si="9"/>
        <v>13575050856.587736</v>
      </c>
      <c r="H41" s="316">
        <f>SUM(H21:H40)</f>
        <v>32239589.839640129</v>
      </c>
      <c r="I41" s="317">
        <f t="shared" si="9"/>
        <v>0</v>
      </c>
      <c r="J41" s="299">
        <f t="shared" si="9"/>
        <v>327037486.68088192</v>
      </c>
      <c r="K41" s="299">
        <f t="shared" ref="K41:P41" si="10">SUM(K21:K40)</f>
        <v>624608.69740800001</v>
      </c>
      <c r="L41" s="299">
        <f t="shared" si="10"/>
        <v>23377600152.744137</v>
      </c>
      <c r="M41" s="299">
        <f t="shared" si="10"/>
        <v>39607728.454601184</v>
      </c>
      <c r="N41" s="299">
        <f t="shared" si="10"/>
        <v>0</v>
      </c>
      <c r="O41" s="299">
        <f t="shared" si="10"/>
        <v>4699932840.8548298</v>
      </c>
      <c r="P41" s="299">
        <f t="shared" si="10"/>
        <v>1001749387.7103699</v>
      </c>
      <c r="Q41" s="299">
        <f t="shared" si="2"/>
        <v>17675917924.178936</v>
      </c>
      <c r="R41" s="318"/>
      <c r="S41" s="319">
        <f>IF(OR(G41=0, ISBLANK(G41)), 0, G41-O41-P41)</f>
        <v>7873368628.0225363</v>
      </c>
      <c r="T41" s="299">
        <f t="shared" ref="T41:Z41" si="11">SUM(T21:T40)</f>
        <v>31614981.142232131</v>
      </c>
      <c r="U41" s="318">
        <f t="shared" si="11"/>
        <v>0</v>
      </c>
      <c r="V41" s="318">
        <f t="shared" si="11"/>
        <v>0</v>
      </c>
      <c r="W41" s="318">
        <f t="shared" si="11"/>
        <v>0</v>
      </c>
      <c r="X41" s="318">
        <f t="shared" si="11"/>
        <v>0</v>
      </c>
      <c r="Y41" s="318">
        <f t="shared" si="11"/>
        <v>0</v>
      </c>
      <c r="Z41" s="318">
        <f t="shared" si="11"/>
        <v>0</v>
      </c>
      <c r="AA41" s="318">
        <f>SUM(AA21:AA40)</f>
        <v>0</v>
      </c>
      <c r="AB41" s="318">
        <f>SUM(AB21:AB40)</f>
        <v>0</v>
      </c>
      <c r="AC41" s="317">
        <f>SUM(AC21:AC40)</f>
        <v>0</v>
      </c>
    </row>
    <row r="42" spans="1:30" x14ac:dyDescent="0.25">
      <c r="B42" s="320"/>
      <c r="W42" s="321"/>
      <c r="Y42" s="321"/>
      <c r="Z42" s="321"/>
      <c r="AB42" s="321" t="s">
        <v>196</v>
      </c>
      <c r="AC42" s="322"/>
    </row>
    <row r="43" spans="1:30" x14ac:dyDescent="0.25">
      <c r="B43" s="323"/>
      <c r="E43" s="324"/>
      <c r="G43" s="324"/>
      <c r="H43" s="325"/>
      <c r="I43" s="326"/>
      <c r="J43" s="327"/>
      <c r="K43" s="327"/>
      <c r="L43" s="327"/>
      <c r="M43" s="856"/>
      <c r="N43" s="856"/>
      <c r="O43" s="328"/>
      <c r="P43" s="328"/>
      <c r="Q43" s="329"/>
      <c r="R43" s="329"/>
      <c r="S43" s="329"/>
      <c r="T43" s="329"/>
      <c r="U43" s="329"/>
      <c r="V43" s="329"/>
      <c r="W43" s="330"/>
      <c r="Y43" s="321"/>
      <c r="Z43" s="321"/>
      <c r="AB43" s="321" t="s">
        <v>197</v>
      </c>
      <c r="AC43" s="331"/>
    </row>
    <row r="44" spans="1:30" x14ac:dyDescent="0.25">
      <c r="E44" s="332"/>
      <c r="G44" s="324"/>
      <c r="H44" s="333"/>
      <c r="I44" s="326"/>
      <c r="J44" s="334"/>
      <c r="K44" s="327"/>
      <c r="L44" s="327"/>
      <c r="M44" s="329"/>
      <c r="N44" s="329"/>
      <c r="O44" s="335"/>
      <c r="P44" s="336"/>
      <c r="Q44" s="336"/>
      <c r="R44" s="329"/>
      <c r="S44" s="329"/>
      <c r="T44" s="329"/>
      <c r="U44" s="329"/>
      <c r="V44" s="329"/>
      <c r="W44" s="327"/>
    </row>
    <row r="45" spans="1:30" ht="15" customHeight="1" x14ac:dyDescent="0.25">
      <c r="A45" s="337"/>
      <c r="B45" s="337"/>
      <c r="C45" s="337"/>
      <c r="D45" s="337"/>
      <c r="E45" s="338"/>
      <c r="F45" s="337"/>
      <c r="G45" s="339"/>
      <c r="H45" s="333"/>
      <c r="I45" s="326"/>
      <c r="J45" s="327"/>
      <c r="K45" s="327"/>
      <c r="L45" s="327"/>
      <c r="M45" s="849"/>
      <c r="N45" s="849"/>
      <c r="O45" s="340"/>
      <c r="P45" s="341"/>
      <c r="Q45" s="340"/>
      <c r="R45" s="329"/>
      <c r="S45" s="340"/>
      <c r="T45" s="329"/>
      <c r="U45" s="342"/>
      <c r="V45" s="329"/>
      <c r="W45" s="327"/>
    </row>
    <row r="46" spans="1:30" ht="21" customHeight="1" x14ac:dyDescent="0.25">
      <c r="A46" s="337"/>
      <c r="B46" s="337"/>
      <c r="C46" s="337"/>
      <c r="D46" s="337"/>
      <c r="E46" s="343"/>
      <c r="F46" s="337"/>
      <c r="G46" s="339"/>
      <c r="H46" s="339"/>
      <c r="I46" s="326"/>
      <c r="J46" s="327"/>
      <c r="K46" s="327"/>
      <c r="L46" s="327"/>
      <c r="M46" s="847"/>
      <c r="N46" s="847"/>
      <c r="O46" s="344"/>
      <c r="P46" s="344"/>
      <c r="Q46" s="344"/>
      <c r="R46" s="329"/>
      <c r="S46" s="344"/>
      <c r="T46" s="329"/>
      <c r="U46" s="345"/>
      <c r="V46" s="329"/>
      <c r="W46" s="346"/>
    </row>
    <row r="47" spans="1:30" ht="17.25" x14ac:dyDescent="0.25">
      <c r="A47" s="850" t="s">
        <v>198</v>
      </c>
      <c r="B47" s="850"/>
      <c r="C47" s="850"/>
      <c r="D47" s="850"/>
      <c r="E47" s="850"/>
      <c r="F47" s="850"/>
      <c r="G47" s="850"/>
      <c r="H47" s="850"/>
      <c r="I47" s="347"/>
      <c r="J47" s="348"/>
      <c r="K47" s="348"/>
      <c r="L47" s="327"/>
      <c r="M47" s="847"/>
      <c r="N47" s="847"/>
      <c r="O47" s="344"/>
      <c r="P47" s="344"/>
      <c r="Q47" s="329"/>
      <c r="S47" s="344"/>
      <c r="T47" s="329"/>
      <c r="U47" s="345"/>
      <c r="V47" s="329"/>
      <c r="W47" s="346"/>
    </row>
    <row r="48" spans="1:30" x14ac:dyDescent="0.25">
      <c r="A48" s="349"/>
      <c r="B48" s="349"/>
      <c r="C48" s="349"/>
      <c r="D48" s="349"/>
      <c r="E48" s="349"/>
      <c r="F48" s="349"/>
      <c r="G48" s="349"/>
      <c r="H48" s="349"/>
      <c r="I48" s="349"/>
      <c r="J48" s="349"/>
      <c r="K48" s="349"/>
      <c r="L48" s="327"/>
      <c r="M48" s="847"/>
      <c r="N48" s="847"/>
      <c r="O48" s="344"/>
      <c r="P48" s="344"/>
      <c r="Q48" s="344"/>
      <c r="R48" s="329"/>
      <c r="S48" s="344"/>
      <c r="T48" s="329"/>
      <c r="U48" s="345"/>
      <c r="V48" s="329"/>
      <c r="W48" s="346"/>
    </row>
    <row r="49" spans="1:23" ht="17.25" x14ac:dyDescent="0.25">
      <c r="A49" s="350" t="s">
        <v>199</v>
      </c>
      <c r="B49" s="349"/>
      <c r="C49" s="729"/>
      <c r="D49" s="729"/>
      <c r="E49" s="729"/>
      <c r="F49" s="729"/>
      <c r="G49" s="729"/>
      <c r="H49" s="729"/>
      <c r="I49" s="729"/>
      <c r="J49" s="729"/>
      <c r="K49" s="729"/>
      <c r="L49" s="327"/>
      <c r="M49" s="847"/>
      <c r="N49" s="847"/>
      <c r="O49" s="344"/>
      <c r="P49" s="344"/>
      <c r="Q49" s="344"/>
      <c r="R49" s="706"/>
      <c r="S49" s="344"/>
      <c r="T49" s="329"/>
      <c r="U49" s="345"/>
      <c r="V49" s="345"/>
      <c r="W49" s="346"/>
    </row>
    <row r="50" spans="1:23" x14ac:dyDescent="0.25">
      <c r="A50" s="349"/>
      <c r="B50" s="349"/>
      <c r="C50" s="729"/>
      <c r="D50" s="729"/>
      <c r="E50" s="729"/>
      <c r="F50" s="729"/>
      <c r="G50" s="729"/>
      <c r="H50" s="729"/>
      <c r="I50" s="729"/>
      <c r="J50" s="729"/>
      <c r="K50" s="729"/>
      <c r="L50" s="327"/>
      <c r="M50" s="847"/>
      <c r="N50" s="847"/>
      <c r="O50" s="344"/>
      <c r="P50" s="344"/>
      <c r="Q50" s="344"/>
      <c r="R50" s="706"/>
      <c r="S50" s="344"/>
      <c r="T50" s="329"/>
      <c r="U50" s="345"/>
      <c r="V50" s="345"/>
      <c r="W50" s="346"/>
    </row>
    <row r="51" spans="1:23" ht="17.25" x14ac:dyDescent="0.25">
      <c r="A51" s="350" t="s">
        <v>200</v>
      </c>
      <c r="B51" s="349"/>
      <c r="C51" s="729"/>
      <c r="D51" s="729"/>
      <c r="E51" s="729"/>
      <c r="F51" s="729"/>
      <c r="G51" s="729"/>
      <c r="H51" s="729"/>
      <c r="I51" s="729"/>
      <c r="J51" s="729"/>
      <c r="K51" s="729"/>
      <c r="L51" s="327"/>
      <c r="M51" s="847"/>
      <c r="N51" s="847"/>
      <c r="O51" s="344"/>
      <c r="P51" s="344"/>
      <c r="Q51" s="344"/>
      <c r="R51" s="706"/>
      <c r="S51" s="344"/>
      <c r="T51" s="329"/>
      <c r="U51" s="345"/>
      <c r="V51" s="345"/>
      <c r="W51" s="346"/>
    </row>
    <row r="52" spans="1:23" x14ac:dyDescent="0.25">
      <c r="A52" s="349"/>
      <c r="B52" s="349"/>
      <c r="C52" s="349"/>
      <c r="D52" s="349"/>
      <c r="E52" s="349"/>
      <c r="F52" s="349"/>
      <c r="G52" s="349"/>
      <c r="H52" s="349"/>
      <c r="I52" s="349"/>
      <c r="J52" s="349"/>
      <c r="K52" s="349"/>
      <c r="L52" s="327"/>
      <c r="M52" s="847"/>
      <c r="N52" s="847"/>
      <c r="O52" s="344"/>
      <c r="P52" s="344"/>
      <c r="Q52" s="344"/>
      <c r="R52" s="329"/>
      <c r="S52" s="344"/>
      <c r="T52" s="329"/>
      <c r="U52" s="345"/>
      <c r="V52" s="345"/>
      <c r="W52" s="346"/>
    </row>
    <row r="53" spans="1:23" ht="28.5" customHeight="1" x14ac:dyDescent="0.25">
      <c r="A53" s="851" t="s">
        <v>201</v>
      </c>
      <c r="B53" s="851"/>
      <c r="C53" s="851"/>
      <c r="D53" s="851"/>
      <c r="E53" s="851"/>
      <c r="F53" s="851"/>
      <c r="G53" s="851"/>
      <c r="H53" s="851"/>
      <c r="I53" s="851"/>
      <c r="J53" s="851"/>
      <c r="K53" s="851"/>
      <c r="L53" s="327"/>
      <c r="M53" s="847"/>
      <c r="N53" s="847"/>
      <c r="O53" s="344"/>
      <c r="P53" s="344"/>
      <c r="Q53" s="344"/>
      <c r="R53" s="329"/>
      <c r="S53" s="344"/>
      <c r="T53" s="329"/>
      <c r="U53" s="345"/>
      <c r="V53" s="329"/>
      <c r="W53" s="346"/>
    </row>
    <row r="54" spans="1:23" x14ac:dyDescent="0.25">
      <c r="A54" s="349"/>
      <c r="B54" s="349"/>
      <c r="C54" s="349"/>
      <c r="D54" s="349"/>
      <c r="E54" s="349"/>
      <c r="F54" s="349"/>
      <c r="G54" s="349"/>
      <c r="H54" s="349"/>
      <c r="I54" s="349"/>
      <c r="J54" s="349"/>
      <c r="K54" s="349"/>
      <c r="L54" s="327"/>
      <c r="M54" s="848"/>
      <c r="N54" s="848"/>
      <c r="O54" s="344"/>
      <c r="P54" s="344"/>
      <c r="Q54" s="344"/>
      <c r="R54" s="329"/>
      <c r="S54" s="344"/>
      <c r="T54" s="329"/>
      <c r="U54" s="345"/>
      <c r="V54" s="329"/>
      <c r="W54" s="327"/>
    </row>
    <row r="55" spans="1:23" ht="33" customHeight="1" x14ac:dyDescent="0.25">
      <c r="A55" s="349"/>
      <c r="B55" s="349"/>
      <c r="C55" s="349"/>
      <c r="D55" s="349"/>
      <c r="E55" s="349"/>
      <c r="F55" s="349"/>
      <c r="G55" s="349"/>
      <c r="H55" s="349"/>
      <c r="I55" s="349"/>
      <c r="J55" s="349"/>
      <c r="K55" s="349"/>
      <c r="L55" s="327"/>
      <c r="M55" s="329"/>
      <c r="N55" s="329"/>
      <c r="O55" s="329"/>
      <c r="P55" s="329"/>
      <c r="Q55" s="329"/>
      <c r="R55" s="329"/>
      <c r="S55" s="329"/>
      <c r="T55" s="329"/>
      <c r="U55" s="329"/>
      <c r="V55" s="329"/>
      <c r="W55" s="327"/>
    </row>
    <row r="56" spans="1:23" x14ac:dyDescent="0.25">
      <c r="F56" s="327"/>
      <c r="G56" s="327"/>
      <c r="H56" s="327"/>
      <c r="I56" s="327"/>
      <c r="L56" s="327"/>
      <c r="M56" s="849"/>
      <c r="N56" s="849"/>
      <c r="O56" s="340"/>
      <c r="P56" s="340"/>
      <c r="Q56" s="340"/>
      <c r="R56" s="329"/>
      <c r="S56" s="340"/>
      <c r="T56" s="329"/>
      <c r="U56" s="329"/>
      <c r="V56" s="329"/>
      <c r="W56" s="327"/>
    </row>
    <row r="57" spans="1:23" x14ac:dyDescent="0.25">
      <c r="F57" s="351"/>
      <c r="G57" s="352"/>
      <c r="H57" s="352"/>
      <c r="I57" s="327"/>
      <c r="L57" s="327"/>
      <c r="M57" s="847"/>
      <c r="N57" s="847"/>
      <c r="O57" s="344"/>
      <c r="P57" s="344"/>
      <c r="Q57" s="344"/>
      <c r="R57" s="329"/>
      <c r="S57" s="353"/>
      <c r="T57" s="329"/>
      <c r="U57" s="345"/>
      <c r="V57" s="329"/>
      <c r="W57" s="327"/>
    </row>
    <row r="58" spans="1:23" x14ac:dyDescent="0.25">
      <c r="F58" s="351"/>
      <c r="G58" s="352"/>
      <c r="H58" s="352"/>
      <c r="I58" s="327"/>
      <c r="L58" s="327"/>
      <c r="M58" s="847"/>
      <c r="N58" s="847"/>
      <c r="O58" s="344"/>
      <c r="P58" s="344"/>
      <c r="Q58" s="344"/>
      <c r="R58" s="329"/>
      <c r="S58" s="353"/>
      <c r="T58" s="329"/>
      <c r="U58" s="345"/>
      <c r="V58" s="329"/>
      <c r="W58" s="327"/>
    </row>
    <row r="59" spans="1:23" x14ac:dyDescent="0.25">
      <c r="F59" s="351"/>
      <c r="G59" s="352"/>
      <c r="H59" s="352"/>
      <c r="I59" s="327"/>
      <c r="L59" s="327"/>
      <c r="M59" s="847"/>
      <c r="N59" s="847"/>
      <c r="O59" s="344"/>
      <c r="P59" s="344"/>
      <c r="Q59" s="344"/>
      <c r="R59" s="329"/>
      <c r="S59" s="353"/>
      <c r="T59" s="329"/>
      <c r="U59" s="345"/>
      <c r="V59" s="329"/>
      <c r="W59" s="327"/>
    </row>
    <row r="60" spans="1:23" x14ac:dyDescent="0.25">
      <c r="F60" s="351"/>
      <c r="G60" s="352"/>
      <c r="H60" s="352"/>
      <c r="I60" s="327"/>
      <c r="L60" s="327"/>
      <c r="M60" s="847"/>
      <c r="N60" s="847"/>
      <c r="O60" s="344"/>
      <c r="P60" s="344"/>
      <c r="Q60" s="344"/>
      <c r="R60" s="329"/>
      <c r="S60" s="353"/>
      <c r="T60" s="329"/>
      <c r="U60" s="327"/>
      <c r="V60" s="329"/>
      <c r="W60" s="327"/>
    </row>
    <row r="61" spans="1:23" x14ac:dyDescent="0.25">
      <c r="F61" s="351"/>
      <c r="G61" s="352"/>
      <c r="H61" s="352"/>
      <c r="I61" s="327"/>
      <c r="L61" s="327"/>
      <c r="M61" s="847"/>
      <c r="N61" s="847"/>
      <c r="O61" s="344"/>
      <c r="P61" s="344"/>
      <c r="Q61" s="344"/>
      <c r="R61" s="329"/>
      <c r="S61" s="353"/>
      <c r="T61" s="329"/>
      <c r="U61" s="327"/>
      <c r="V61" s="329"/>
      <c r="W61" s="327"/>
    </row>
    <row r="62" spans="1:23" x14ac:dyDescent="0.25">
      <c r="F62" s="351"/>
      <c r="G62" s="352"/>
      <c r="H62" s="352"/>
      <c r="I62" s="327"/>
      <c r="L62" s="327"/>
      <c r="M62" s="847"/>
      <c r="N62" s="847"/>
      <c r="O62" s="344"/>
      <c r="P62" s="344"/>
      <c r="Q62" s="344"/>
      <c r="R62" s="329"/>
      <c r="S62" s="353"/>
      <c r="T62" s="329"/>
      <c r="U62" s="327"/>
      <c r="V62" s="329"/>
      <c r="W62" s="327"/>
    </row>
    <row r="63" spans="1:23" x14ac:dyDescent="0.25">
      <c r="F63" s="351"/>
      <c r="G63" s="352"/>
      <c r="H63" s="352"/>
      <c r="I63" s="327"/>
      <c r="L63" s="327"/>
      <c r="M63" s="847"/>
      <c r="N63" s="847"/>
      <c r="O63" s="344"/>
      <c r="P63" s="344"/>
      <c r="Q63" s="344"/>
      <c r="R63" s="329"/>
      <c r="S63" s="353"/>
      <c r="T63" s="329"/>
      <c r="U63" s="327"/>
      <c r="V63" s="329"/>
      <c r="W63" s="327"/>
    </row>
    <row r="64" spans="1:23" x14ac:dyDescent="0.25">
      <c r="F64" s="351"/>
      <c r="G64" s="352"/>
      <c r="H64" s="352"/>
      <c r="I64" s="327"/>
      <c r="L64" s="327"/>
      <c r="M64" s="847"/>
      <c r="N64" s="847"/>
      <c r="O64" s="344"/>
      <c r="P64" s="344"/>
      <c r="Q64" s="344"/>
      <c r="R64" s="329"/>
      <c r="S64" s="353"/>
      <c r="T64" s="329"/>
      <c r="U64" s="345"/>
      <c r="V64" s="329"/>
      <c r="W64" s="327"/>
    </row>
    <row r="65" spans="6:23" x14ac:dyDescent="0.25">
      <c r="F65" s="351"/>
      <c r="G65" s="352"/>
      <c r="H65" s="352"/>
      <c r="I65" s="327"/>
      <c r="L65" s="327"/>
      <c r="M65" s="848"/>
      <c r="N65" s="848"/>
      <c r="O65" s="344"/>
      <c r="P65" s="344"/>
      <c r="Q65" s="344"/>
      <c r="R65" s="329"/>
      <c r="S65" s="329"/>
      <c r="T65" s="329"/>
      <c r="U65" s="329"/>
      <c r="V65" s="329"/>
      <c r="W65" s="327"/>
    </row>
    <row r="66" spans="6:23" x14ac:dyDescent="0.25">
      <c r="F66" s="327"/>
      <c r="G66" s="327"/>
      <c r="H66" s="327"/>
      <c r="I66" s="327"/>
      <c r="L66" s="327"/>
      <c r="M66" s="329"/>
      <c r="N66" s="329"/>
      <c r="O66" s="329"/>
      <c r="P66" s="329"/>
      <c r="Q66" s="329"/>
      <c r="R66" s="329"/>
      <c r="S66" s="354"/>
      <c r="T66" s="329"/>
      <c r="U66" s="329"/>
      <c r="V66" s="329"/>
      <c r="W66" s="327"/>
    </row>
    <row r="67" spans="6:23" x14ac:dyDescent="0.25">
      <c r="L67" s="327"/>
      <c r="M67" s="329"/>
      <c r="N67" s="329"/>
      <c r="O67" s="329"/>
      <c r="P67" s="329"/>
      <c r="Q67" s="329"/>
      <c r="R67" s="329"/>
      <c r="S67" s="329"/>
      <c r="T67" s="329"/>
      <c r="U67" s="329"/>
      <c r="V67" s="329"/>
      <c r="W67" s="327"/>
    </row>
    <row r="68" spans="6:23" x14ac:dyDescent="0.25">
      <c r="L68" s="327"/>
      <c r="M68" s="327"/>
      <c r="N68" s="327"/>
      <c r="O68" s="327"/>
      <c r="P68" s="327"/>
      <c r="Q68" s="327"/>
      <c r="R68" s="327"/>
      <c r="S68" s="327"/>
      <c r="T68" s="327"/>
      <c r="U68" s="327"/>
      <c r="V68" s="327"/>
      <c r="W68" s="327"/>
    </row>
    <row r="69" spans="6:23" x14ac:dyDescent="0.25">
      <c r="L69" s="327"/>
      <c r="M69" s="327"/>
      <c r="N69" s="327"/>
      <c r="O69" s="327"/>
      <c r="P69" s="327"/>
      <c r="Q69" s="327"/>
      <c r="R69" s="327"/>
      <c r="S69" s="327"/>
      <c r="T69" s="327"/>
      <c r="U69" s="327"/>
      <c r="V69" s="327"/>
      <c r="W69" s="327"/>
    </row>
  </sheetData>
  <mergeCells count="58">
    <mergeCell ref="L18:M18"/>
    <mergeCell ref="O18:Q18"/>
    <mergeCell ref="G19:G20"/>
    <mergeCell ref="B16:I17"/>
    <mergeCell ref="E18:F18"/>
    <mergeCell ref="G18:H18"/>
    <mergeCell ref="J18:K18"/>
    <mergeCell ref="B19:B20"/>
    <mergeCell ref="C19:C20"/>
    <mergeCell ref="D19:D20"/>
    <mergeCell ref="E19:E20"/>
    <mergeCell ref="F19:F20"/>
    <mergeCell ref="H19:H20"/>
    <mergeCell ref="I19:I20"/>
    <mergeCell ref="J19:J20"/>
    <mergeCell ref="K19:K20"/>
    <mergeCell ref="L19:L20"/>
    <mergeCell ref="X19:X20"/>
    <mergeCell ref="Y19:Y20"/>
    <mergeCell ref="N19:N20"/>
    <mergeCell ref="O19:O20"/>
    <mergeCell ref="P19:P20"/>
    <mergeCell ref="Q19:Q20"/>
    <mergeCell ref="R19:R20"/>
    <mergeCell ref="S19:S20"/>
    <mergeCell ref="M43:N43"/>
    <mergeCell ref="T19:T20"/>
    <mergeCell ref="U19:U20"/>
    <mergeCell ref="V19:V20"/>
    <mergeCell ref="W19:W20"/>
    <mergeCell ref="M19:M20"/>
    <mergeCell ref="Z19:Z20"/>
    <mergeCell ref="AA19:AA20"/>
    <mergeCell ref="AB19:AB20"/>
    <mergeCell ref="AC19:AC20"/>
    <mergeCell ref="AD19:AD20"/>
    <mergeCell ref="M54:N54"/>
    <mergeCell ref="M45:N45"/>
    <mergeCell ref="M46:N46"/>
    <mergeCell ref="A47:H47"/>
    <mergeCell ref="M47:N47"/>
    <mergeCell ref="M48:N48"/>
    <mergeCell ref="M49:N49"/>
    <mergeCell ref="M50:N50"/>
    <mergeCell ref="M51:N51"/>
    <mergeCell ref="M52:N52"/>
    <mergeCell ref="A53:K53"/>
    <mergeCell ref="M53:N53"/>
    <mergeCell ref="M62:N62"/>
    <mergeCell ref="M63:N63"/>
    <mergeCell ref="M64:N64"/>
    <mergeCell ref="M65:N65"/>
    <mergeCell ref="M56:N56"/>
    <mergeCell ref="M57:N57"/>
    <mergeCell ref="M58:N58"/>
    <mergeCell ref="M59:N59"/>
    <mergeCell ref="M60:N60"/>
    <mergeCell ref="M61:N61"/>
  </mergeCells>
  <pageMargins left="0.70866141732283472" right="0.70866141732283472" top="1.3385826771653544" bottom="0.74803149606299213" header="0.31496062992125984" footer="0.31496062992125984"/>
  <pageSetup paperSize="17" scale="64"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4"/>
  <sheetViews>
    <sheetView showGridLines="0" topLeftCell="B1" zoomScale="85" zoomScaleNormal="85" zoomScaleSheetLayoutView="85" workbookViewId="0">
      <selection activeCell="BY20" sqref="BY20:BY22"/>
    </sheetView>
  </sheetViews>
  <sheetFormatPr defaultColWidth="9.140625" defaultRowHeight="12.75" x14ac:dyDescent="0.2"/>
  <cols>
    <col min="1" max="1" width="3.140625" style="355" hidden="1" customWidth="1"/>
    <col min="2" max="2" width="58.28515625" style="355" customWidth="1"/>
    <col min="3" max="3" width="9.140625" style="355"/>
    <col min="4" max="4" width="14.5703125" style="355" customWidth="1"/>
    <col min="5" max="5" width="14.7109375" style="355" customWidth="1"/>
    <col min="6" max="11" width="24.140625" style="355" customWidth="1"/>
    <col min="12" max="12" width="19.28515625" style="355" customWidth="1"/>
    <col min="13" max="14" width="24.140625" style="355" customWidth="1"/>
    <col min="15" max="25" width="24.140625" style="355" hidden="1" customWidth="1"/>
    <col min="26" max="26" width="9.140625" style="355"/>
    <col min="27" max="28" width="9.140625" style="355" customWidth="1"/>
    <col min="29" max="16384" width="9.140625" style="355"/>
  </cols>
  <sheetData>
    <row r="1" spans="1:27" ht="28.5" customHeight="1" x14ac:dyDescent="0.25">
      <c r="B1" s="356" t="s">
        <v>652</v>
      </c>
      <c r="H1" s="357"/>
      <c r="AA1" s="355">
        <v>22</v>
      </c>
    </row>
    <row r="2" spans="1:27" x14ac:dyDescent="0.2">
      <c r="AA2" s="355">
        <v>23</v>
      </c>
    </row>
    <row r="3" spans="1:27" x14ac:dyDescent="0.2">
      <c r="D3" s="358"/>
      <c r="E3" s="358"/>
      <c r="F3" s="358"/>
      <c r="I3" s="359"/>
    </row>
    <row r="4" spans="1:27" ht="51" x14ac:dyDescent="0.2">
      <c r="A4" s="355">
        <v>1</v>
      </c>
      <c r="D4" s="360" t="s">
        <v>203</v>
      </c>
      <c r="E4" s="361" t="s">
        <v>204</v>
      </c>
      <c r="F4" s="360" t="str">
        <f>IF(LEN(TRIM('4. Billing Determinants'!$B21))=0, "", UPPER('4. Billing Determinants'!$B21))</f>
        <v>RESIDENTIAL SERVICE CLASSIFICATION</v>
      </c>
      <c r="G4" s="360" t="str">
        <f>IF(LEN(TRIM('4. Billing Determinants'!$B22))=0, "", '4. Billing Determinants'!$B22)</f>
        <v>COMPETITIVE SECTOR MULTI-UNIT RESIDENTIAL SERVICE CLASSIFICATION</v>
      </c>
      <c r="H4" s="360" t="str">
        <f>IF(LEN(TRIM('4. Billing Determinants'!$B23))=0, "", '4. Billing Determinants'!$B23)</f>
        <v>GENERAL SERVICE LESS THAN 50 KW SERVICE CLASSIFICATION</v>
      </c>
      <c r="I4" s="360" t="str">
        <f>IF(LEN(TRIM('4. Billing Determinants'!$B24))=0, "", '4. Billing Determinants'!$B24)</f>
        <v>GENERAL SERVICE 50 TO 999 KW SERVICE CLASSIFICATION</v>
      </c>
      <c r="J4" s="360" t="str">
        <f>IF(LEN(TRIM('4. Billing Determinants'!$B25))=0, "", '4. Billing Determinants'!$B25)</f>
        <v>GENERAL SERVICE 1,000 TO 4,999 KW SERVICE CLASSIFICATION</v>
      </c>
      <c r="K4" s="360" t="str">
        <f>IF(LEN(TRIM('4. Billing Determinants'!$B26))=0, "", '4. Billing Determinants'!$B26)</f>
        <v>LARGE USE SERVICE CLASSIFICATION</v>
      </c>
      <c r="L4" s="360" t="str">
        <f>IF(LEN(TRIM('4. Billing Determinants'!$B27))=0, "", '4. Billing Determinants'!$B27)</f>
        <v>STANDBY POWER SERVICE CLASSIFICATION</v>
      </c>
      <c r="M4" s="360" t="str">
        <f>IF(LEN(TRIM('4. Billing Determinants'!$B28))=0, "", '4. Billing Determinants'!$B28)</f>
        <v>UNMETERED SCATTERED LOAD SERVICE CLASSIFICATION</v>
      </c>
      <c r="N4" s="360" t="str">
        <f>IF(LEN(TRIM('4. Billing Determinants'!$B29))=0, "", '4. Billing Determinants'!$B29)</f>
        <v>STREET LIGHTING SERVICE CLASSIFICATION</v>
      </c>
      <c r="O4" s="360" t="str">
        <f>IF(LEN(TRIM('4. Billing Determinants'!$B30))=0, "", '4. Billing Determinants'!$B30)</f>
        <v/>
      </c>
      <c r="P4" s="360" t="str">
        <f>IF(LEN(TRIM('4. Billing Determinants'!$B31))=0, "", '4. Billing Determinants'!$B31)</f>
        <v/>
      </c>
      <c r="Q4" s="360" t="str">
        <f>IF(LEN(TRIM('4. Billing Determinants'!$B32))=0, "", '4. Billing Determinants'!$B32)</f>
        <v/>
      </c>
      <c r="R4" s="360" t="str">
        <f>IF(LEN(TRIM('4. Billing Determinants'!$B33))=0, "", '4. Billing Determinants'!$B33)</f>
        <v/>
      </c>
      <c r="S4" s="360" t="str">
        <f>IF(LEN(TRIM('4. Billing Determinants'!$B34))=0, "", '4. Billing Determinants'!$B34)</f>
        <v/>
      </c>
      <c r="T4" s="360" t="str">
        <f>IF(LEN(TRIM('4. Billing Determinants'!$B35))=0, "", '4. Billing Determinants'!$B35)</f>
        <v/>
      </c>
      <c r="U4" s="360" t="str">
        <f>IF(LEN(TRIM('4. Billing Determinants'!$B36))=0, "", '4. Billing Determinants'!$B36)</f>
        <v/>
      </c>
      <c r="V4" s="360" t="str">
        <f>IF(LEN(TRIM('4. Billing Determinants'!$B37))=0, "", '4. Billing Determinants'!$B37)</f>
        <v/>
      </c>
      <c r="W4" s="360" t="str">
        <f>IF(LEN(TRIM('4. Billing Determinants'!$B38))=0, "", '4. Billing Determinants'!$B38)</f>
        <v/>
      </c>
      <c r="X4" s="360" t="str">
        <f>IF(LEN(TRIM('4. Billing Determinants'!$B39))=0, "", '4. Billing Determinants'!$B39)</f>
        <v/>
      </c>
      <c r="Y4" s="360" t="str">
        <f>IF(LEN(TRIM('4. Billing Determinants'!$B40))=0, "", '4. Billing Determinants'!$B40)</f>
        <v/>
      </c>
    </row>
    <row r="5" spans="1:27" x14ac:dyDescent="0.2">
      <c r="A5" s="355">
        <v>2</v>
      </c>
      <c r="B5" s="752" t="s">
        <v>8</v>
      </c>
      <c r="C5" s="363">
        <v>1550</v>
      </c>
      <c r="D5" s="364">
        <f>'2a. Group 1 - Cont Schedule'!CD24</f>
        <v>331866.07088253397</v>
      </c>
      <c r="E5" s="365" t="s">
        <v>126</v>
      </c>
      <c r="F5" s="366">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63437.276562357365</v>
      </c>
      <c r="G5" s="366">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4168.7059549812766</v>
      </c>
      <c r="H5" s="366">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32186.20345419431</v>
      </c>
      <c r="I5" s="366">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135233.0503241526</v>
      </c>
      <c r="J5" s="366">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64336.467435489198</v>
      </c>
      <c r="K5" s="366">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30309.042572643517</v>
      </c>
      <c r="L5" s="366">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66">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568.24253149347351</v>
      </c>
      <c r="N5" s="366">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1627.0820472222222</v>
      </c>
      <c r="O5" s="366">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66">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66">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66">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66">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66">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66">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66">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66">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66">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66">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5" x14ac:dyDescent="0.25">
      <c r="A6" s="355">
        <v>3</v>
      </c>
      <c r="B6" s="766" t="s">
        <v>9</v>
      </c>
      <c r="C6" s="363">
        <v>1551</v>
      </c>
      <c r="D6" s="364">
        <f>'2a. Group 1 - Cont Schedule'!CD25</f>
        <v>-741361.75708779658</v>
      </c>
      <c r="E6" s="368" t="s">
        <v>160</v>
      </c>
      <c r="F6" s="369">
        <f>$D6*('4. Billing Determinants'!D21/SUM('4. Billing Determinants'!$D$21:$D$23))</f>
        <v>-590270.85127196566</v>
      </c>
      <c r="G6" s="369">
        <f>$D6*('4. Billing Determinants'!D22/SUM('4. Billing Determinants'!$D$21:$D$23))</f>
        <v>-82384.084230018954</v>
      </c>
      <c r="H6" s="369">
        <f>$D6*('4. Billing Determinants'!D23/SUM('4. Billing Determinants'!$D$21:$D$23))</f>
        <v>-68706.821585811951</v>
      </c>
      <c r="I6" s="366">
        <v>0</v>
      </c>
      <c r="J6" s="366">
        <v>0</v>
      </c>
      <c r="K6" s="366">
        <v>0</v>
      </c>
      <c r="L6" s="366">
        <v>0</v>
      </c>
      <c r="M6" s="366">
        <v>0</v>
      </c>
      <c r="N6" s="364">
        <v>0</v>
      </c>
      <c r="O6" s="366">
        <v>0</v>
      </c>
      <c r="P6" s="366">
        <v>0</v>
      </c>
      <c r="Q6" s="366">
        <v>0</v>
      </c>
      <c r="R6" s="366">
        <v>0</v>
      </c>
      <c r="S6" s="366">
        <v>0</v>
      </c>
      <c r="T6" s="366">
        <v>0</v>
      </c>
      <c r="U6" s="366">
        <v>0</v>
      </c>
      <c r="V6" s="366">
        <v>0</v>
      </c>
      <c r="W6" s="366">
        <v>0</v>
      </c>
      <c r="X6" s="366">
        <v>0</v>
      </c>
      <c r="Y6" s="366">
        <v>0</v>
      </c>
    </row>
    <row r="7" spans="1:27" x14ac:dyDescent="0.2">
      <c r="A7" s="370">
        <v>4</v>
      </c>
      <c r="B7" s="766" t="s">
        <v>205</v>
      </c>
      <c r="C7" s="363">
        <v>1580</v>
      </c>
      <c r="D7" s="364">
        <f>'2a. Group 1 - Cont Schedule'!CD26</f>
        <v>-4361478.4818830341</v>
      </c>
      <c r="E7" s="365" t="s">
        <v>126</v>
      </c>
      <c r="F7" s="364">
        <f>IFERROR(IF(F$4="",0,IF($E7="kWh",VLOOKUP(F$4,'4. Billing Determinants'!$B$19:$R$41,11,0)/'4. Billing Determinants'!$L$41*$D7,IF($E7="kW",VLOOKUP(F$4,'4. Billing Determinants'!$B$19:$R$41,12,0)/'4. Billing Determinants'!$M$41*$D7,))),0)</f>
        <v>-845373.84126250609</v>
      </c>
      <c r="G7" s="364">
        <f>IFERROR(IF(G$4="",0,IF($E7="kWh",VLOOKUP(G$4,'4. Billing Determinants'!$B$19:$R$41,11,0)/'4. Billing Determinants'!$L$41*$D7,IF($E7="kW",VLOOKUP(G$4,'4. Billing Determinants'!$B$19:$R$41,12,0)/'4. Billing Determinants'!$M$41*$D7,))),0)</f>
        <v>-55552.746858422943</v>
      </c>
      <c r="H7" s="364">
        <f>IFERROR(IF(H$4="",0,IF($E7="kWh",VLOOKUP(H$4,'4. Billing Determinants'!$B$19:$R$41,11,0)/'4. Billing Determinants'!$L$41*$D7,IF($E7="kW",VLOOKUP(H$4,'4. Billing Determinants'!$B$19:$R$41,12,0)/'4. Billing Determinants'!$M$41*$D7,))),0)</f>
        <v>-428917.75820455671</v>
      </c>
      <c r="I7" s="364">
        <f>IFERROR(IF(I$4="",0,IF($E7="kWh",VLOOKUP(I$4,'4. Billing Determinants'!$B$19:$R$41,11,0)/'4. Billing Determinants'!$L$41*$D7,IF($E7="kW",VLOOKUP(I$4,'4. Billing Determinants'!$B$19:$R$41,12,0)/'4. Billing Determinants'!$M$41*$D7,))),0)</f>
        <v>-1792589.220533303</v>
      </c>
      <c r="J7" s="364">
        <f>IFERROR(IF(J$4="",0,IF($E7="kWh",VLOOKUP(J$4,'4. Billing Determinants'!$B$19:$R$41,11,0)/'4. Billing Determinants'!$L$41*$D7,IF($E7="kW",VLOOKUP(J$4,'4. Billing Determinants'!$B$19:$R$41,12,0)/'4. Billing Determinants'!$M$41*$D7,))),0)</f>
        <v>-857276.22523005214</v>
      </c>
      <c r="K7" s="364">
        <f>IFERROR(IF(K$4="",0,IF($E7="kWh",VLOOKUP(K$4,'4. Billing Determinants'!$B$19:$R$41,11,0)/'4. Billing Determinants'!$L$41*$D7,IF($E7="kW",VLOOKUP(K$4,'4. Billing Determinants'!$B$19:$R$41,12,0)/'4. Billing Determinants'!$M$41*$D7,))),0)</f>
        <v>-352513.49359889986</v>
      </c>
      <c r="L7" s="366">
        <f>IFERROR(IF(L$4="",0,IF($E7="kWh",VLOOKUP(L$4,'4. Billing Determinants'!$B$19:$R$41,11,0)/'4. Billing Determinants'!$L$41*$D7,IF($E7="kW",VLOOKUP(L$4,'4. Billing Determinants'!$B$19:$R$41,12,0)/'4. Billing Determinants'!$M$41*$D7,))),0)</f>
        <v>0</v>
      </c>
      <c r="M7" s="366">
        <f>IFERROR(IF(M$4="",0,IF($E7="kWh",VLOOKUP(M$4,'4. Billing Determinants'!$B$19:$R$41,11,0)/'4. Billing Determinants'!$L$41*$D7,IF($E7="kW",VLOOKUP(M$4,'4. Billing Determinants'!$B$19:$R$41,12,0)/'4. Billing Determinants'!$M$41*$D7,))),0)</f>
        <v>-7572.4778497571315</v>
      </c>
      <c r="N7" s="364">
        <f>IFERROR(IF(N$4="",0,IF($E7="kWh",VLOOKUP(N$4,'4. Billing Determinants'!$B$19:$R$41,11,0)/'4. Billing Determinants'!$L$41*$D7,IF($E7="kW",VLOOKUP(N$4,'4. Billing Determinants'!$B$19:$R$41,12,0)/'4. Billing Determinants'!$M$41*$D7,))),0)</f>
        <v>-21682.718345536716</v>
      </c>
      <c r="O7" s="366">
        <f>IFERROR(IF(O$4="",0,IF($E7="kWh",VLOOKUP(O$4,'4. Billing Determinants'!$B$19:$R$41,11,0)/'4. Billing Determinants'!$L$41*$D7,IF($E7="kW",VLOOKUP(O$4,'4. Billing Determinants'!$B$19:$R$41,12,0)/'4. Billing Determinants'!$M$41*$D7,))),0)</f>
        <v>0</v>
      </c>
      <c r="P7" s="366">
        <f>IFERROR(IF(P$4="",0,IF($E7="kWh",VLOOKUP(P$4,'4. Billing Determinants'!$B$19:$R$41,11,0)/'4. Billing Determinants'!$L$41*$D7,IF($E7="kW",VLOOKUP(P$4,'4. Billing Determinants'!$B$19:$R$41,12,0)/'4. Billing Determinants'!$M$41*$D7,))),0)</f>
        <v>0</v>
      </c>
      <c r="Q7" s="366">
        <f>IFERROR(IF(Q$4="",0,IF($E7="kWh",VLOOKUP(Q$4,'4. Billing Determinants'!$B$19:$R$41,11,0)/'4. Billing Determinants'!$L$41*$D7,IF($E7="kW",VLOOKUP(Q$4,'4. Billing Determinants'!$B$19:$R$41,12,0)/'4. Billing Determinants'!$M$41*$D7,))),0)</f>
        <v>0</v>
      </c>
      <c r="R7" s="366">
        <f>IFERROR(IF(R$4="",0,IF($E7="kWh",VLOOKUP(R$4,'4. Billing Determinants'!$B$19:$R$41,11,0)/'4. Billing Determinants'!$L$41*$D7,IF($E7="kW",VLOOKUP(R$4,'4. Billing Determinants'!$B$19:$R$41,12,0)/'4. Billing Determinants'!$M$41*$D7,))),0)</f>
        <v>0</v>
      </c>
      <c r="S7" s="366">
        <f>IFERROR(IF(S$4="",0,IF($E7="kWh",VLOOKUP(S$4,'4. Billing Determinants'!$B$19:$R$41,11,0)/'4. Billing Determinants'!$L$41*$D7,IF($E7="kW",VLOOKUP(S$4,'4. Billing Determinants'!$B$19:$R$41,12,0)/'4. Billing Determinants'!$M$41*$D7,))),0)</f>
        <v>0</v>
      </c>
      <c r="T7" s="366">
        <f>IFERROR(IF(T$4="",0,IF($E7="kWh",VLOOKUP(T$4,'4. Billing Determinants'!$B$19:$R$41,11,0)/'4. Billing Determinants'!$L$41*$D7,IF($E7="kW",VLOOKUP(T$4,'4. Billing Determinants'!$B$19:$R$41,12,0)/'4. Billing Determinants'!$M$41*$D7,))),0)</f>
        <v>0</v>
      </c>
      <c r="U7" s="366">
        <f>IFERROR(IF(U$4="",0,IF($E7="kWh",VLOOKUP(U$4,'4. Billing Determinants'!$B$19:$R$41,11,0)/'4. Billing Determinants'!$L$41*$D7,IF($E7="kW",VLOOKUP(U$4,'4. Billing Determinants'!$B$19:$R$41,12,0)/'4. Billing Determinants'!$M$41*$D7,))),0)</f>
        <v>0</v>
      </c>
      <c r="V7" s="366">
        <f>IFERROR(IF(V$4="",0,IF($E7="kWh",VLOOKUP(V$4,'4. Billing Determinants'!$B$19:$R$41,11,0)/'4. Billing Determinants'!$L$41*$D7,IF($E7="kW",VLOOKUP(V$4,'4. Billing Determinants'!$B$19:$R$41,12,0)/'4. Billing Determinants'!$M$41*$D7,))),0)</f>
        <v>0</v>
      </c>
      <c r="W7" s="366">
        <f>IFERROR(IF(W$4="",0,IF($E7="kWh",VLOOKUP(W$4,'4. Billing Determinants'!$B$19:$R$41,11,0)/'4. Billing Determinants'!$L$41*$D7,IF($E7="kW",VLOOKUP(W$4,'4. Billing Determinants'!$B$19:$R$41,12,0)/'4. Billing Determinants'!$M$41*$D7,))),0)</f>
        <v>0</v>
      </c>
      <c r="X7" s="366">
        <f>IFERROR(IF(X$4="",0,IF($E7="kWh",VLOOKUP(X$4,'4. Billing Determinants'!$B$19:$R$41,11,0)/'4. Billing Determinants'!$L$41*$D7,IF($E7="kW",VLOOKUP(X$4,'4. Billing Determinants'!$B$19:$R$41,12,0)/'4. Billing Determinants'!$M$41*$D7,))),0)</f>
        <v>0</v>
      </c>
      <c r="Y7" s="366">
        <f>IFERROR(IF(Y$4="",0,IF($E7="kWh",VLOOKUP(Y$4,'4. Billing Determinants'!$B$19:$R$41,11,0)/'4. Billing Determinants'!$L$41*$D7,IF($E7="kW",VLOOKUP(Y$4,'4. Billing Determinants'!$B$19:$R$41,12,0)/'4. Billing Determinants'!$M$41*$D7,))),0)</f>
        <v>0</v>
      </c>
    </row>
    <row r="8" spans="1:27" x14ac:dyDescent="0.2">
      <c r="A8" s="355">
        <v>5</v>
      </c>
      <c r="B8" s="367" t="s">
        <v>15</v>
      </c>
      <c r="C8" s="363">
        <v>1584</v>
      </c>
      <c r="D8" s="364">
        <f>'2a. Group 1 - Cont Schedule'!CD29</f>
        <v>9236574.1057814658</v>
      </c>
      <c r="E8" s="365" t="s">
        <v>126</v>
      </c>
      <c r="F8" s="366">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1765601.1187855527</v>
      </c>
      <c r="G8" s="366">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116024.39916801854</v>
      </c>
      <c r="H8" s="366">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895813.94264812581</v>
      </c>
      <c r="I8" s="366">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3763837.8866155101</v>
      </c>
      <c r="J8" s="366">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1790627.6094805424</v>
      </c>
      <c r="K8" s="366">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843568.36193898774</v>
      </c>
      <c r="L8" s="366">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66">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15815.459044182031</v>
      </c>
      <c r="N8" s="364">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45285.328100546205</v>
      </c>
      <c r="O8" s="366">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66">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66">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66">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66">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66">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66">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66">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66">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66">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66">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5">
        <v>6</v>
      </c>
      <c r="B9" s="367" t="s">
        <v>16</v>
      </c>
      <c r="C9" s="363">
        <v>1586</v>
      </c>
      <c r="D9" s="364">
        <f>'2a. Group 1 - Cont Schedule'!CD30</f>
        <v>17945406.27005652</v>
      </c>
      <c r="E9" s="365" t="s">
        <v>126</v>
      </c>
      <c r="F9" s="366">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3430322.6525991675</v>
      </c>
      <c r="G9" s="366">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225419.61515861651</v>
      </c>
      <c r="H9" s="366">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1740444.5586745639</v>
      </c>
      <c r="I9" s="366">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7312624.7065639375</v>
      </c>
      <c r="J9" s="366">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3478945.7175897108</v>
      </c>
      <c r="K9" s="366">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1638938.5066575443</v>
      </c>
      <c r="L9" s="366">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66">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30727.284233841372</v>
      </c>
      <c r="N9" s="364">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87983.228579136994</v>
      </c>
      <c r="O9" s="366">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66">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66">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66">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66">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66">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66">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66">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66">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66">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66">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5">
        <v>7</v>
      </c>
      <c r="B10" s="766" t="s">
        <v>206</v>
      </c>
      <c r="C10" s="363">
        <v>1588</v>
      </c>
      <c r="D10" s="364">
        <f>'2a. Group 1 - Cont Schedule'!CD31</f>
        <v>-5665741.9862280088</v>
      </c>
      <c r="E10" s="365" t="s">
        <v>126</v>
      </c>
      <c r="F10" s="364">
        <f>IFERROR(IF(F$4="",0,IF($E10="kWh",VLOOKUP(F$4,'4. Billing Determinants'!$B$19:$R$41,11,0)/'4. Billing Determinants'!$L$41*$D10,IF($E10="kW",VLOOKUP(F$4,'4. Billing Determinants'!$B$19:$R$41,12,0)/'4. Billing Determinants'!$M$41*$D10,))),0)</f>
        <v>-1098175.7874985388</v>
      </c>
      <c r="G10" s="364">
        <f>IFERROR(IF(G$4="",0,IF($E10="kWh",VLOOKUP(G$4,'4. Billing Determinants'!$B$19:$R$41,11,0)/'4. Billing Determinants'!$L$41*$D10,IF($E10="kW",VLOOKUP(G$4,'4. Billing Determinants'!$B$19:$R$41,12,0)/'4. Billing Determinants'!$M$41*$D10,))),0)</f>
        <v>-72165.329173004022</v>
      </c>
      <c r="H10" s="364">
        <f>IFERROR(IF(H$4="",0,IF($E10="kWh",VLOOKUP(H$4,'4. Billing Determinants'!$B$19:$R$41,11,0)/'4. Billing Determinants'!$L$41*$D10,IF($E10="kW",VLOOKUP(H$4,'4. Billing Determinants'!$B$19:$R$41,12,0)/'4. Billing Determinants'!$M$41*$D10,))),0)</f>
        <v>-557182.01096091548</v>
      </c>
      <c r="I10" s="364">
        <f>IFERROR(IF(I$4="",0,IF($E10="kWh",VLOOKUP(I$4,'4. Billing Determinants'!$B$19:$R$41,11,0)/'4. Billing Determinants'!$L$41*$D10,IF($E10="kW",VLOOKUP(I$4,'4. Billing Determinants'!$B$19:$R$41,12,0)/'4. Billing Determinants'!$M$41*$D10,))),0)</f>
        <v>-2328647.969495507</v>
      </c>
      <c r="J10" s="364">
        <f>IFERROR(IF(J$4="",0,IF($E10="kWh",VLOOKUP(J$4,'4. Billing Determinants'!$B$19:$R$41,11,0)/'4. Billing Determinants'!$L$41*$D10,IF($E10="kW",VLOOKUP(J$4,'4. Billing Determinants'!$B$19:$R$41,12,0)/'4. Billing Determinants'!$M$41*$D10,))),0)</f>
        <v>-1113637.4794136202</v>
      </c>
      <c r="K10" s="364">
        <f>IFERROR(IF(K$4="",0,IF($E10="kWh",VLOOKUP(K$4,'4. Billing Determinants'!$B$19:$R$41,11,0)/'4. Billing Determinants'!$L$41*$D10,IF($E10="kW",VLOOKUP(K$4,'4. Billing Determinants'!$B$19:$R$41,12,0)/'4. Billing Determinants'!$M$41*$D10,))),0)</f>
        <v>-457929.69280749682</v>
      </c>
      <c r="L10" s="366">
        <f>IFERROR(IF(L$4="",0,IF($E10="kWh",VLOOKUP(L$4,'4. Billing Determinants'!$B$19:$R$41,11,0)/'4. Billing Determinants'!$L$41*$D10,IF($E10="kW",VLOOKUP(L$4,'4. Billing Determinants'!$B$19:$R$41,12,0)/'4. Billing Determinants'!$M$41*$D10,))),0)</f>
        <v>0</v>
      </c>
      <c r="M10" s="366">
        <f>IFERROR(IF(M$4="",0,IF($E10="kWh",VLOOKUP(M$4,'4. Billing Determinants'!$B$19:$R$41,11,0)/'4. Billing Determinants'!$L$41*$D10,IF($E10="kW",VLOOKUP(M$4,'4. Billing Determinants'!$B$19:$R$41,12,0)/'4. Billing Determinants'!$M$41*$D10,))),0)</f>
        <v>-9836.9637432275558</v>
      </c>
      <c r="N10" s="364">
        <f>IFERROR(IF(N$4="",0,IF($E10="kWh",VLOOKUP(N$4,'4. Billing Determinants'!$B$19:$R$41,11,0)/'4. Billing Determinants'!$L$41*$D10,IF($E10="kW",VLOOKUP(N$4,'4. Billing Determinants'!$B$19:$R$41,12,0)/'4. Billing Determinants'!$M$41*$D10,))),0)</f>
        <v>-28166.753135699233</v>
      </c>
      <c r="O10" s="366">
        <f>IFERROR(IF(O$4="",0,IF($E10="kWh",VLOOKUP(O$4,'4. Billing Determinants'!$B$19:$R$41,11,0)/'4. Billing Determinants'!$L$41*$D10,IF($E10="kW",VLOOKUP(O$4,'4. Billing Determinants'!$B$19:$R$41,12,0)/'4. Billing Determinants'!$M$41*$D10,))),0)</f>
        <v>0</v>
      </c>
      <c r="P10" s="366">
        <f>IFERROR(IF(P$4="",0,IF($E10="kWh",VLOOKUP(P$4,'4. Billing Determinants'!$B$19:$R$41,11,0)/'4. Billing Determinants'!$L$41*$D10,IF($E10="kW",VLOOKUP(P$4,'4. Billing Determinants'!$B$19:$R$41,12,0)/'4. Billing Determinants'!$M$41*$D10,))),0)</f>
        <v>0</v>
      </c>
      <c r="Q10" s="366">
        <f>IFERROR(IF(Q$4="",0,IF($E10="kWh",VLOOKUP(Q$4,'4. Billing Determinants'!$B$19:$R$41,11,0)/'4. Billing Determinants'!$L$41*$D10,IF($E10="kW",VLOOKUP(Q$4,'4. Billing Determinants'!$B$19:$R$41,12,0)/'4. Billing Determinants'!$M$41*$D10,))),0)</f>
        <v>0</v>
      </c>
      <c r="R10" s="366">
        <f>IFERROR(IF(R$4="",0,IF($E10="kWh",VLOOKUP(R$4,'4. Billing Determinants'!$B$19:$R$41,11,0)/'4. Billing Determinants'!$L$41*$D10,IF($E10="kW",VLOOKUP(R$4,'4. Billing Determinants'!$B$19:$R$41,12,0)/'4. Billing Determinants'!$M$41*$D10,))),0)</f>
        <v>0</v>
      </c>
      <c r="S10" s="366">
        <f>IFERROR(IF(S$4="",0,IF($E10="kWh",VLOOKUP(S$4,'4. Billing Determinants'!$B$19:$R$41,11,0)/'4. Billing Determinants'!$L$41*$D10,IF($E10="kW",VLOOKUP(S$4,'4. Billing Determinants'!$B$19:$R$41,12,0)/'4. Billing Determinants'!$M$41*$D10,))),0)</f>
        <v>0</v>
      </c>
      <c r="T10" s="366">
        <f>IFERROR(IF(T$4="",0,IF($E10="kWh",VLOOKUP(T$4,'4. Billing Determinants'!$B$19:$R$41,11,0)/'4. Billing Determinants'!$L$41*$D10,IF($E10="kW",VLOOKUP(T$4,'4. Billing Determinants'!$B$19:$R$41,12,0)/'4. Billing Determinants'!$M$41*$D10,))),0)</f>
        <v>0</v>
      </c>
      <c r="U10" s="366">
        <f>IFERROR(IF(U$4="",0,IF($E10="kWh",VLOOKUP(U$4,'4. Billing Determinants'!$B$19:$R$41,11,0)/'4. Billing Determinants'!$L$41*$D10,IF($E10="kW",VLOOKUP(U$4,'4. Billing Determinants'!$B$19:$R$41,12,0)/'4. Billing Determinants'!$M$41*$D10,))),0)</f>
        <v>0</v>
      </c>
      <c r="V10" s="366">
        <f>IFERROR(IF(V$4="",0,IF($E10="kWh",VLOOKUP(V$4,'4. Billing Determinants'!$B$19:$R$41,11,0)/'4. Billing Determinants'!$L$41*$D10,IF($E10="kW",VLOOKUP(V$4,'4. Billing Determinants'!$B$19:$R$41,12,0)/'4. Billing Determinants'!$M$41*$D10,))),0)</f>
        <v>0</v>
      </c>
      <c r="W10" s="366">
        <f>IFERROR(IF(W$4="",0,IF($E10="kWh",VLOOKUP(W$4,'4. Billing Determinants'!$B$19:$R$41,11,0)/'4. Billing Determinants'!$L$41*$D10,IF($E10="kW",VLOOKUP(W$4,'4. Billing Determinants'!$B$19:$R$41,12,0)/'4. Billing Determinants'!$M$41*$D10,))),0)</f>
        <v>0</v>
      </c>
      <c r="X10" s="366">
        <f>IFERROR(IF(X$4="",0,IF($E10="kWh",VLOOKUP(X$4,'4. Billing Determinants'!$B$19:$R$41,11,0)/'4. Billing Determinants'!$L$41*$D10,IF($E10="kW",VLOOKUP(X$4,'4. Billing Determinants'!$B$19:$R$41,12,0)/'4. Billing Determinants'!$M$41*$D10,))),0)</f>
        <v>0</v>
      </c>
      <c r="Y10" s="366">
        <f>IFERROR(IF(Y$4="",0,IF($E10="kWh",VLOOKUP(Y$4,'4. Billing Determinants'!$B$19:$R$41,11,0)/'4. Billing Determinants'!$L$41*$D10,IF($E10="kW",VLOOKUP(Y$4,'4. Billing Determinants'!$B$19:$R$41,12,0)/'4. Billing Determinants'!$M$41*$D10,))),0)</f>
        <v>0</v>
      </c>
    </row>
    <row r="11" spans="1:27" x14ac:dyDescent="0.2">
      <c r="A11" s="370">
        <v>8</v>
      </c>
      <c r="B11" s="362" t="s">
        <v>207</v>
      </c>
      <c r="C11" s="363">
        <v>1589</v>
      </c>
      <c r="D11" s="371">
        <f>'6.1a GA Allocation'!C29</f>
        <v>-22942913.04477663</v>
      </c>
      <c r="E11" s="372" t="s">
        <v>208</v>
      </c>
      <c r="F11" s="366">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-352207.71336139756</v>
      </c>
      <c r="G11" s="366">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-3660.035736809803</v>
      </c>
      <c r="H11" s="366">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-992937.14292410424</v>
      </c>
      <c r="I11" s="366">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-18452040.347542141</v>
      </c>
      <c r="J11" s="366">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-2218019.8291262249</v>
      </c>
      <c r="K11" s="366">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-585039.33079131949</v>
      </c>
      <c r="L11" s="366">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366">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-345.53374739121216</v>
      </c>
      <c r="N11" s="366">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-338663.11154723604</v>
      </c>
      <c r="O11" s="366">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366">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366">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366">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366">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366">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366">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366">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366">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366">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366">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5">
        <v>9</v>
      </c>
      <c r="B12" s="373" t="s">
        <v>209</v>
      </c>
      <c r="C12" s="363">
        <v>1595</v>
      </c>
      <c r="D12" s="364"/>
      <c r="E12" s="372" t="s">
        <v>210</v>
      </c>
      <c r="F12" s="366">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66">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66">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66">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66">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66">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66">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66">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66">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66">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66">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66">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66">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66">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66">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66">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66">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66">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66">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66">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55">
        <v>10</v>
      </c>
      <c r="B13" s="373" t="s">
        <v>211</v>
      </c>
      <c r="C13" s="363">
        <v>1595</v>
      </c>
      <c r="D13" s="364"/>
      <c r="E13" s="372" t="s">
        <v>210</v>
      </c>
      <c r="F13" s="364">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364">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364">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364">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364">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364">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364">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364">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364">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364">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364">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364">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364">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364">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364">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364">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364">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364">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364">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364">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55">
        <v>11</v>
      </c>
      <c r="B14" s="373" t="s">
        <v>212</v>
      </c>
      <c r="C14" s="363">
        <v>1595</v>
      </c>
      <c r="D14" s="364"/>
      <c r="E14" s="372" t="s">
        <v>210</v>
      </c>
      <c r="F14" s="364">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364">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364">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364">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364">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364">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364">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364">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364">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364">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364">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364">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364">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364">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364">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364">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364">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364">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364">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364">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370">
        <v>12</v>
      </c>
      <c r="B15" s="373" t="s">
        <v>213</v>
      </c>
      <c r="C15" s="363">
        <v>1595</v>
      </c>
      <c r="D15" s="364"/>
      <c r="E15" s="372" t="s">
        <v>210</v>
      </c>
      <c r="F15" s="364">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364">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364">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364">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364">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364">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364">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364">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364">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364">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364">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364">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364">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364">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364">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364">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364">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364">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364">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364">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
      <c r="A16" s="355">
        <v>13</v>
      </c>
      <c r="B16" s="373" t="s">
        <v>214</v>
      </c>
      <c r="C16" s="374">
        <v>1595</v>
      </c>
      <c r="D16" s="364"/>
      <c r="E16" s="372" t="s">
        <v>210</v>
      </c>
      <c r="F16" s="364">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364">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364">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364">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364">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364">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364">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364">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364">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364">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364">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364">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364">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364">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364">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364">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364">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364">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364">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364">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355">
        <v>14</v>
      </c>
      <c r="B17" s="373" t="s">
        <v>215</v>
      </c>
      <c r="C17" s="374">
        <v>1595</v>
      </c>
      <c r="D17" s="364"/>
      <c r="E17" s="372" t="s">
        <v>210</v>
      </c>
      <c r="F17" s="364">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364">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364">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364">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364">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364">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364">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364">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364">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364">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364">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364">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364">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364">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364">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364">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364">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364">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364">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364">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355">
        <v>15</v>
      </c>
      <c r="B18" s="373" t="s">
        <v>216</v>
      </c>
      <c r="C18" s="374">
        <v>1595</v>
      </c>
      <c r="D18" s="364"/>
      <c r="E18" s="372" t="s">
        <v>210</v>
      </c>
      <c r="F18" s="364">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364">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364">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364">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364">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364">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364">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364">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364">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364">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364">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364">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364">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364">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364">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364">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364">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364">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364">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364">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373" t="s">
        <v>217</v>
      </c>
      <c r="C19" s="374">
        <v>1595</v>
      </c>
      <c r="D19" s="364"/>
      <c r="E19" s="372" t="s">
        <v>210</v>
      </c>
      <c r="F19" s="364">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364">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364">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364">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364">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364">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364">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364">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364">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364">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364">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364">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364">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364">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364">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364">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364">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364">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364">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364">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378" customFormat="1" x14ac:dyDescent="0.2">
      <c r="A20" s="370">
        <v>16</v>
      </c>
      <c r="B20" s="375" t="s">
        <v>218</v>
      </c>
      <c r="C20" s="375"/>
      <c r="D20" s="376">
        <f>SUM(D5:D19)-D11</f>
        <v>16745264.221521679</v>
      </c>
      <c r="E20" s="377"/>
      <c r="F20" s="376">
        <f>SUM(F5:F19)-F11</f>
        <v>2725540.5679140668</v>
      </c>
      <c r="G20" s="376">
        <f>SUM(G5:G19)-G11</f>
        <v>135510.56002017041</v>
      </c>
      <c r="H20" s="376">
        <f>SUM(H5:H19)-H11</f>
        <v>1613638.1140255998</v>
      </c>
      <c r="I20" s="376">
        <f t="shared" ref="I20:X20" si="0">SUM(I5:I19)-I11</f>
        <v>7090458.4534747899</v>
      </c>
      <c r="J20" s="376">
        <f t="shared" si="0"/>
        <v>3362996.08986207</v>
      </c>
      <c r="K20" s="376">
        <f t="shared" si="0"/>
        <v>1702372.724762779</v>
      </c>
      <c r="L20" s="376">
        <f t="shared" si="0"/>
        <v>0</v>
      </c>
      <c r="M20" s="376">
        <f t="shared" si="0"/>
        <v>29701.544216532187</v>
      </c>
      <c r="N20" s="376">
        <f t="shared" si="0"/>
        <v>85046.167245669465</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13.5" customHeight="1" x14ac:dyDescent="0.2">
      <c r="A21" s="355">
        <v>17</v>
      </c>
      <c r="B21" s="379"/>
      <c r="C21" s="379"/>
      <c r="D21" s="380"/>
      <c r="E21" s="381"/>
    </row>
    <row r="22" spans="1:25" s="382" customFormat="1" hidden="1" x14ac:dyDescent="0.2">
      <c r="A22" s="382">
        <v>18</v>
      </c>
      <c r="B22" s="383" t="s">
        <v>47</v>
      </c>
      <c r="C22" s="384">
        <v>1508</v>
      </c>
      <c r="D22" s="385"/>
      <c r="E22" s="386" t="s">
        <v>126</v>
      </c>
      <c r="F22" s="385">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85">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85">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85">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85">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85">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85">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85">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85">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85">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85">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85">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85">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85">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85">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85">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85">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85">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85">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85">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82" customFormat="1" hidden="1" x14ac:dyDescent="0.2">
      <c r="A23" s="382">
        <v>19</v>
      </c>
      <c r="B23" s="383" t="s">
        <v>48</v>
      </c>
      <c r="C23" s="384">
        <v>1508</v>
      </c>
      <c r="D23" s="385"/>
      <c r="E23" s="386" t="s">
        <v>126</v>
      </c>
      <c r="F23" s="385">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85">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85">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85">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85">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85">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85">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85">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85">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85">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85">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85">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85">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85">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85">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85">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85">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85">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85">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85">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82" customFormat="1" ht="38.25" hidden="1" x14ac:dyDescent="0.2">
      <c r="A24" s="387">
        <v>20</v>
      </c>
      <c r="B24" s="388" t="s">
        <v>219</v>
      </c>
      <c r="C24" s="384">
        <v>1508</v>
      </c>
      <c r="D24" s="385"/>
      <c r="E24" s="386" t="s">
        <v>126</v>
      </c>
      <c r="F24" s="385">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85">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85">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85">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85">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85">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85">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85">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85">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85">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85">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85">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85">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85">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85">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85">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85">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85">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85">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85">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82" customFormat="1" hidden="1" x14ac:dyDescent="0.2">
      <c r="A25" s="382">
        <v>21</v>
      </c>
      <c r="B25" s="389" t="s">
        <v>220</v>
      </c>
      <c r="C25" s="384">
        <v>1508</v>
      </c>
      <c r="D25" s="385"/>
      <c r="E25" s="386" t="s">
        <v>126</v>
      </c>
      <c r="F25" s="385">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85">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85">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85">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85">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85">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85">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85">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85">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85">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85">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85">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85">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85">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85">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85">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85">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85">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85">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85">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82" customFormat="1" hidden="1" x14ac:dyDescent="0.2">
      <c r="B26" s="389" t="s">
        <v>221</v>
      </c>
      <c r="C26" s="384">
        <v>1508</v>
      </c>
      <c r="D26" s="385"/>
      <c r="E26" s="386" t="s">
        <v>126</v>
      </c>
      <c r="F26" s="385">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85">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85">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85">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85">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85">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85">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85">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85">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85">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85">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85">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85">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85">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85">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85">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85">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85">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85">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85">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82" customFormat="1" hidden="1" x14ac:dyDescent="0.2">
      <c r="B27" s="389" t="s">
        <v>221</v>
      </c>
      <c r="C27" s="384">
        <v>1508</v>
      </c>
      <c r="D27" s="385"/>
      <c r="E27" s="386" t="s">
        <v>126</v>
      </c>
      <c r="F27" s="385">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85">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85">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85">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85">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85">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85">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85">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85">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85">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85">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85">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85">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85">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85">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85">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85">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85">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85">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85">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82" customFormat="1" hidden="1" x14ac:dyDescent="0.2">
      <c r="B28" s="389" t="s">
        <v>221</v>
      </c>
      <c r="C28" s="384">
        <v>1508</v>
      </c>
      <c r="D28" s="385"/>
      <c r="E28" s="386" t="s">
        <v>126</v>
      </c>
      <c r="F28" s="385">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85">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85">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85">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85">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85">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85">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85">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85">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85">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85">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85">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85">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85">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85">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85">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85">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85">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85">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85">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82" customFormat="1" hidden="1" x14ac:dyDescent="0.2">
      <c r="B29" s="389" t="s">
        <v>221</v>
      </c>
      <c r="C29" s="384">
        <v>1508</v>
      </c>
      <c r="D29" s="385"/>
      <c r="E29" s="386" t="s">
        <v>126</v>
      </c>
      <c r="F29" s="385">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85">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85">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85">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85">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85">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85">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85">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85">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85">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85">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85">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85">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85">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85">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85">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85">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85">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85">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85">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82" customFormat="1" hidden="1" x14ac:dyDescent="0.2">
      <c r="B30" s="389" t="s">
        <v>221</v>
      </c>
      <c r="C30" s="384">
        <v>1508</v>
      </c>
      <c r="D30" s="385"/>
      <c r="E30" s="386" t="s">
        <v>126</v>
      </c>
      <c r="F30" s="385">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85">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85">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85">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85">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85">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85">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85">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85">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85">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85">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85">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85">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85">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85">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85">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85">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85">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85">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85">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82" customFormat="1" hidden="1" x14ac:dyDescent="0.2">
      <c r="B31" s="389" t="s">
        <v>221</v>
      </c>
      <c r="C31" s="384">
        <v>1508</v>
      </c>
      <c r="D31" s="385"/>
      <c r="E31" s="386" t="s">
        <v>126</v>
      </c>
      <c r="F31" s="385">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85">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85">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85">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85">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85">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85">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85">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85">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85">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85">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85">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85">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85">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85">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85">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85">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85">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85">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85">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82" customFormat="1" hidden="1" x14ac:dyDescent="0.2">
      <c r="B32" s="389" t="s">
        <v>221</v>
      </c>
      <c r="C32" s="384">
        <v>1508</v>
      </c>
      <c r="D32" s="385"/>
      <c r="E32" s="386" t="s">
        <v>126</v>
      </c>
      <c r="F32" s="385">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85">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85">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85">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85">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85">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85">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85">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85">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85">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85">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85">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85">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85">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85">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85">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85">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85">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85">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85">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82" customFormat="1" hidden="1" x14ac:dyDescent="0.2">
      <c r="B33" s="389" t="s">
        <v>221</v>
      </c>
      <c r="C33" s="384">
        <v>1508</v>
      </c>
      <c r="D33" s="385"/>
      <c r="E33" s="386" t="s">
        <v>126</v>
      </c>
      <c r="F33" s="385">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85">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85">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85">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85">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85">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85">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85">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85">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85">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85">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85">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85">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85">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85">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85">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85">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85">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85">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85">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82" customFormat="1" hidden="1" x14ac:dyDescent="0.2">
      <c r="B34" s="389" t="s">
        <v>221</v>
      </c>
      <c r="C34" s="384">
        <v>1508</v>
      </c>
      <c r="D34" s="385"/>
      <c r="E34" s="386" t="s">
        <v>126</v>
      </c>
      <c r="F34" s="385">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85">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85">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85">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85">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85">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85">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85">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85">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85">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85">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85">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85">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85">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85">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85">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85">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85">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85">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85">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82" customFormat="1" hidden="1" x14ac:dyDescent="0.2">
      <c r="B35" s="389" t="s">
        <v>221</v>
      </c>
      <c r="C35" s="384">
        <v>1508</v>
      </c>
      <c r="D35" s="385"/>
      <c r="E35" s="386" t="s">
        <v>126</v>
      </c>
      <c r="F35" s="385">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85">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85">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85">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85">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85">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85">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85">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85">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85">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85">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85">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85">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85">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85">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85">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85">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85">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85">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85">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82" customFormat="1" hidden="1" x14ac:dyDescent="0.2">
      <c r="B36" s="389" t="s">
        <v>221</v>
      </c>
      <c r="C36" s="384">
        <v>1508</v>
      </c>
      <c r="D36" s="385"/>
      <c r="E36" s="386" t="s">
        <v>126</v>
      </c>
      <c r="F36" s="385">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85">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85">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85">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85">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85">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85">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85">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85">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85">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85">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85">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85">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85">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85">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85">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85">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85">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85">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85">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82" customFormat="1" hidden="1" x14ac:dyDescent="0.2">
      <c r="B37" s="389" t="s">
        <v>221</v>
      </c>
      <c r="C37" s="384">
        <v>1508</v>
      </c>
      <c r="D37" s="385"/>
      <c r="E37" s="386" t="s">
        <v>126</v>
      </c>
      <c r="F37" s="385">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85">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85">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85">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85">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85">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85">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85">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85">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85">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85">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85">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85">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85">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85">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85">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85">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85">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85">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85">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82" customFormat="1" hidden="1" x14ac:dyDescent="0.2">
      <c r="B38" s="389" t="s">
        <v>221</v>
      </c>
      <c r="C38" s="384">
        <v>1508</v>
      </c>
      <c r="D38" s="385"/>
      <c r="E38" s="386" t="s">
        <v>126</v>
      </c>
      <c r="F38" s="385">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85">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85">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85">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85">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85">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85">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85">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85">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85">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85">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85">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85">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85">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85">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85">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85">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85">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85">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85">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82" customFormat="1" hidden="1" x14ac:dyDescent="0.2">
      <c r="B39" s="389" t="s">
        <v>221</v>
      </c>
      <c r="C39" s="384">
        <v>1508</v>
      </c>
      <c r="D39" s="385"/>
      <c r="E39" s="386" t="s">
        <v>126</v>
      </c>
      <c r="F39" s="385">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85">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85">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85">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85">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85">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85">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85">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85">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85">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85">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85">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85">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85">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85">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85">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85">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85">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85">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85">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82" customFormat="1" hidden="1" x14ac:dyDescent="0.2">
      <c r="B40" s="389" t="s">
        <v>221</v>
      </c>
      <c r="C40" s="384">
        <v>1508</v>
      </c>
      <c r="D40" s="385"/>
      <c r="E40" s="386" t="s">
        <v>126</v>
      </c>
      <c r="F40" s="385">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85">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85">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85">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85">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85">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85">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85">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85">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85">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85">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85">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85">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85">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85">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85">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85">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85">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85">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85">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82" customFormat="1" hidden="1" x14ac:dyDescent="0.2">
      <c r="B41" s="389" t="s">
        <v>221</v>
      </c>
      <c r="C41" s="384">
        <v>1508</v>
      </c>
      <c r="D41" s="385"/>
      <c r="E41" s="386" t="s">
        <v>126</v>
      </c>
      <c r="F41" s="385">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85">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85">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85">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85">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85">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85">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85">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85">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85">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85">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85">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85">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85">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85">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85">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85">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85">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85">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85">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82" customFormat="1" hidden="1" x14ac:dyDescent="0.2">
      <c r="B42" s="389" t="s">
        <v>221</v>
      </c>
      <c r="C42" s="384">
        <v>1508</v>
      </c>
      <c r="D42" s="385"/>
      <c r="E42" s="386" t="s">
        <v>126</v>
      </c>
      <c r="F42" s="385">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85">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85">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85">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85">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85">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85">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85">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85">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85">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85">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85">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85">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85">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85">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85">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85">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85">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85">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85">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82" customFormat="1" hidden="1" x14ac:dyDescent="0.2">
      <c r="B43" s="389" t="s">
        <v>221</v>
      </c>
      <c r="C43" s="384">
        <v>1508</v>
      </c>
      <c r="D43" s="385"/>
      <c r="E43" s="386" t="s">
        <v>126</v>
      </c>
      <c r="F43" s="385">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85">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85">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85">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85">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85">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85">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85">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85">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85">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85">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85">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85">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85">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85">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85">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85">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85">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85">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85">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82" customFormat="1" hidden="1" x14ac:dyDescent="0.2">
      <c r="B44" s="389" t="s">
        <v>221</v>
      </c>
      <c r="C44" s="384">
        <v>1508</v>
      </c>
      <c r="D44" s="385"/>
      <c r="E44" s="386" t="s">
        <v>126</v>
      </c>
      <c r="F44" s="385">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85">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85">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85">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85">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85">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85">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85">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85">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85">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85">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85">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85">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85">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85">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85">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85">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85">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85">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85">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82" customFormat="1" hidden="1" x14ac:dyDescent="0.2">
      <c r="A45" s="382">
        <v>22</v>
      </c>
      <c r="B45" s="390" t="s">
        <v>57</v>
      </c>
      <c r="C45" s="384">
        <v>1518</v>
      </c>
      <c r="D45" s="385"/>
      <c r="E45" s="386" t="s">
        <v>126</v>
      </c>
      <c r="F45" s="385">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85">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85">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85">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85">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85">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85">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85">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85">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85">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85">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85">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85">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85">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85">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85">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85">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85">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85">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85">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82" customFormat="1" hidden="1" x14ac:dyDescent="0.2">
      <c r="A46" s="382">
        <v>23</v>
      </c>
      <c r="B46" s="383" t="s">
        <v>58</v>
      </c>
      <c r="C46" s="384">
        <v>1525</v>
      </c>
      <c r="D46" s="385"/>
      <c r="E46" s="386" t="s">
        <v>126</v>
      </c>
      <c r="F46" s="385">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85">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85">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85">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85">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85">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85">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85">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85">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85">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85">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85">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85">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85">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85">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85">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85">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85">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85">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85">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82" customFormat="1" hidden="1" x14ac:dyDescent="0.2">
      <c r="A47" s="387">
        <v>24</v>
      </c>
      <c r="B47" s="383" t="s">
        <v>59</v>
      </c>
      <c r="C47" s="384">
        <v>1548</v>
      </c>
      <c r="D47" s="385"/>
      <c r="E47" s="386" t="s">
        <v>126</v>
      </c>
      <c r="F47" s="385">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85">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85">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85">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85">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85">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85">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85">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85">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85">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85">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85">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85">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85">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85">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85">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85">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85">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85">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85">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82" customFormat="1" hidden="1" x14ac:dyDescent="0.2">
      <c r="A48" s="382">
        <v>25</v>
      </c>
      <c r="B48" s="383" t="s">
        <v>60</v>
      </c>
      <c r="C48" s="384">
        <v>1567</v>
      </c>
      <c r="D48" s="385"/>
      <c r="E48" s="386" t="s">
        <v>126</v>
      </c>
      <c r="F48" s="385">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85">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85">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85">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85">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85">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85">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85">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85">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85">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85">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85">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85">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85">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85">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85">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85">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85">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85">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85">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82" customFormat="1" hidden="1" x14ac:dyDescent="0.2">
      <c r="A49" s="382">
        <v>26</v>
      </c>
      <c r="B49" s="383" t="s">
        <v>61</v>
      </c>
      <c r="C49" s="384">
        <v>1572</v>
      </c>
      <c r="D49" s="385"/>
      <c r="E49" s="386" t="s">
        <v>126</v>
      </c>
      <c r="F49" s="385">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85">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85">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85">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85">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85">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85">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85">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85">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85">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85">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85">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85">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85">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85">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85">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85">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85">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85">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85">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82" customFormat="1" hidden="1" x14ac:dyDescent="0.2">
      <c r="A50" s="382">
        <v>27</v>
      </c>
      <c r="B50" s="383" t="s">
        <v>62</v>
      </c>
      <c r="C50" s="726">
        <v>1574</v>
      </c>
      <c r="D50" s="727"/>
      <c r="E50" s="728" t="s">
        <v>126</v>
      </c>
      <c r="F50" s="727">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727">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727">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727">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727">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727">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727">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727">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727">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727">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727">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727">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727">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727">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85">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85">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85">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85">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85">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85">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82" customFormat="1" hidden="1" x14ac:dyDescent="0.2">
      <c r="A51" s="387">
        <v>28</v>
      </c>
      <c r="B51" s="383" t="s">
        <v>63</v>
      </c>
      <c r="C51" s="726">
        <v>1582</v>
      </c>
      <c r="D51" s="727"/>
      <c r="E51" s="728" t="s">
        <v>126</v>
      </c>
      <c r="F51" s="727">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727">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727">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727">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727">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727">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727">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727">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727">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727">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727">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727">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727">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727">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85">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85">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85">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85">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85">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85">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82" customFormat="1" hidden="1" x14ac:dyDescent="0.2">
      <c r="A52" s="382">
        <v>29</v>
      </c>
      <c r="B52" s="391" t="s">
        <v>64</v>
      </c>
      <c r="C52" s="384">
        <v>2425</v>
      </c>
      <c r="D52" s="385"/>
      <c r="E52" s="386" t="s">
        <v>126</v>
      </c>
      <c r="F52" s="385">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85">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85">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85">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85">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85">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85">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85">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85">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85">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85">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85">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85">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85">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85">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85">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85">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85">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85">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85">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395" customFormat="1" hidden="1" x14ac:dyDescent="0.2">
      <c r="A53" s="382">
        <v>30</v>
      </c>
      <c r="B53" s="392" t="s">
        <v>222</v>
      </c>
      <c r="C53" s="393"/>
      <c r="D53" s="394">
        <f>SUM(D22:D52)</f>
        <v>0</v>
      </c>
      <c r="E53" s="393"/>
      <c r="F53" s="394">
        <f t="shared" ref="F53:Y53" si="1">SUM(F22:F52)</f>
        <v>0</v>
      </c>
      <c r="G53" s="394">
        <f t="shared" si="1"/>
        <v>0</v>
      </c>
      <c r="H53" s="394">
        <f t="shared" si="1"/>
        <v>0</v>
      </c>
      <c r="I53" s="394">
        <f t="shared" si="1"/>
        <v>0</v>
      </c>
      <c r="J53" s="394">
        <f t="shared" si="1"/>
        <v>0</v>
      </c>
      <c r="K53" s="394">
        <f t="shared" si="1"/>
        <v>0</v>
      </c>
      <c r="L53" s="394">
        <f t="shared" si="1"/>
        <v>0</v>
      </c>
      <c r="M53" s="394">
        <f t="shared" si="1"/>
        <v>0</v>
      </c>
      <c r="N53" s="394">
        <f t="shared" si="1"/>
        <v>0</v>
      </c>
      <c r="O53" s="394">
        <f t="shared" si="1"/>
        <v>0</v>
      </c>
      <c r="P53" s="394">
        <f t="shared" si="1"/>
        <v>0</v>
      </c>
      <c r="Q53" s="394">
        <f t="shared" si="1"/>
        <v>0</v>
      </c>
      <c r="R53" s="394">
        <f t="shared" si="1"/>
        <v>0</v>
      </c>
      <c r="S53" s="394">
        <f t="shared" si="1"/>
        <v>0</v>
      </c>
      <c r="T53" s="394">
        <f t="shared" si="1"/>
        <v>0</v>
      </c>
      <c r="U53" s="394">
        <f t="shared" si="1"/>
        <v>0</v>
      </c>
      <c r="V53" s="394">
        <f t="shared" si="1"/>
        <v>0</v>
      </c>
      <c r="W53" s="394">
        <f t="shared" si="1"/>
        <v>0</v>
      </c>
      <c r="X53" s="394">
        <f t="shared" si="1"/>
        <v>0</v>
      </c>
      <c r="Y53" s="394">
        <f t="shared" si="1"/>
        <v>0</v>
      </c>
    </row>
    <row r="54" spans="1:25" s="400" customFormat="1" hidden="1" x14ac:dyDescent="0.2">
      <c r="A54" s="355">
        <v>31</v>
      </c>
      <c r="B54" s="396"/>
      <c r="C54" s="397"/>
      <c r="D54" s="398"/>
      <c r="E54" s="399"/>
      <c r="F54" s="398"/>
      <c r="G54" s="398"/>
      <c r="H54" s="398"/>
      <c r="I54" s="398"/>
      <c r="J54" s="398"/>
      <c r="K54" s="398"/>
      <c r="L54" s="398"/>
      <c r="M54" s="398"/>
      <c r="N54" s="398"/>
      <c r="O54" s="398"/>
      <c r="P54" s="398"/>
      <c r="Q54" s="398"/>
      <c r="R54" s="398"/>
      <c r="S54" s="398"/>
      <c r="T54" s="398"/>
      <c r="U54" s="398"/>
      <c r="V54" s="398"/>
      <c r="W54" s="398"/>
      <c r="X54" s="398"/>
      <c r="Y54" s="398"/>
    </row>
    <row r="55" spans="1:25" s="382" customFormat="1" ht="25.5" hidden="1" x14ac:dyDescent="0.2">
      <c r="A55" s="387">
        <v>32</v>
      </c>
      <c r="B55" s="401" t="s">
        <v>223</v>
      </c>
      <c r="C55" s="402">
        <v>1592</v>
      </c>
      <c r="D55" s="385"/>
      <c r="E55" s="386" t="s">
        <v>126</v>
      </c>
      <c r="F55" s="385">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85">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85">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85">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85">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85">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85">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85">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85">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85">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85">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85">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85">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85">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85">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85">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85">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85">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85">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85">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82" customFormat="1" ht="25.5" hidden="1" x14ac:dyDescent="0.2">
      <c r="A56" s="382">
        <v>33</v>
      </c>
      <c r="B56" s="401" t="s">
        <v>224</v>
      </c>
      <c r="C56" s="402">
        <v>1592</v>
      </c>
      <c r="D56" s="385"/>
      <c r="E56" s="386" t="s">
        <v>126</v>
      </c>
      <c r="F56" s="385">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85">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85">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85">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85">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85">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85">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85">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85">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85">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85">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85">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85">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85">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85">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85">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85">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85">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85">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85">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395" customFormat="1" hidden="1" x14ac:dyDescent="0.2">
      <c r="A57" s="382">
        <v>34</v>
      </c>
      <c r="B57" s="392" t="s">
        <v>225</v>
      </c>
      <c r="C57" s="393"/>
      <c r="D57" s="394">
        <f>SUM(D55:D56)</f>
        <v>0</v>
      </c>
      <c r="E57" s="393"/>
      <c r="F57" s="394">
        <f t="shared" ref="F57:Y57" si="2">SUM(F55:F56)</f>
        <v>0</v>
      </c>
      <c r="G57" s="394">
        <f t="shared" si="2"/>
        <v>0</v>
      </c>
      <c r="H57" s="394">
        <f t="shared" si="2"/>
        <v>0</v>
      </c>
      <c r="I57" s="394">
        <f t="shared" si="2"/>
        <v>0</v>
      </c>
      <c r="J57" s="394">
        <f t="shared" si="2"/>
        <v>0</v>
      </c>
      <c r="K57" s="394">
        <f t="shared" si="2"/>
        <v>0</v>
      </c>
      <c r="L57" s="394">
        <f t="shared" si="2"/>
        <v>0</v>
      </c>
      <c r="M57" s="394">
        <f t="shared" si="2"/>
        <v>0</v>
      </c>
      <c r="N57" s="394">
        <f t="shared" si="2"/>
        <v>0</v>
      </c>
      <c r="O57" s="394">
        <f t="shared" si="2"/>
        <v>0</v>
      </c>
      <c r="P57" s="394">
        <f t="shared" si="2"/>
        <v>0</v>
      </c>
      <c r="Q57" s="394">
        <f t="shared" si="2"/>
        <v>0</v>
      </c>
      <c r="R57" s="394">
        <f t="shared" si="2"/>
        <v>0</v>
      </c>
      <c r="S57" s="394">
        <f t="shared" si="2"/>
        <v>0</v>
      </c>
      <c r="T57" s="394">
        <f t="shared" si="2"/>
        <v>0</v>
      </c>
      <c r="U57" s="394">
        <f t="shared" si="2"/>
        <v>0</v>
      </c>
      <c r="V57" s="394">
        <f t="shared" si="2"/>
        <v>0</v>
      </c>
      <c r="W57" s="394">
        <f t="shared" si="2"/>
        <v>0</v>
      </c>
      <c r="X57" s="394">
        <f t="shared" si="2"/>
        <v>0</v>
      </c>
      <c r="Y57" s="394">
        <f t="shared" si="2"/>
        <v>0</v>
      </c>
    </row>
    <row r="58" spans="1:25" hidden="1" x14ac:dyDescent="0.2">
      <c r="A58" s="355">
        <v>35</v>
      </c>
      <c r="B58" s="396"/>
      <c r="C58" s="400"/>
      <c r="D58" s="403"/>
      <c r="E58" s="400"/>
    </row>
    <row r="59" spans="1:25" s="382" customFormat="1" hidden="1" x14ac:dyDescent="0.2">
      <c r="A59" s="387">
        <v>36</v>
      </c>
      <c r="B59" s="401" t="s">
        <v>226</v>
      </c>
      <c r="C59" s="402">
        <v>1568</v>
      </c>
      <c r="D59" s="404"/>
      <c r="E59" s="405"/>
      <c r="F59" s="406">
        <f>'4. Billing Determinants'!AC21</f>
        <v>0</v>
      </c>
      <c r="G59" s="406">
        <f>'4. Billing Determinants'!AC22</f>
        <v>0</v>
      </c>
      <c r="H59" s="406">
        <f>'4. Billing Determinants'!AC23</f>
        <v>0</v>
      </c>
      <c r="I59" s="406">
        <f>'4. Billing Determinants'!AC24</f>
        <v>0</v>
      </c>
      <c r="J59" s="406">
        <f>'4. Billing Determinants'!AC25</f>
        <v>0</v>
      </c>
      <c r="K59" s="406">
        <f>'4. Billing Determinants'!AC26</f>
        <v>0</v>
      </c>
      <c r="L59" s="406">
        <f>'4. Billing Determinants'!AC27</f>
        <v>0</v>
      </c>
      <c r="M59" s="406">
        <f>'4. Billing Determinants'!AC28</f>
        <v>0</v>
      </c>
      <c r="N59" s="406">
        <f>'4. Billing Determinants'!AC29</f>
        <v>0</v>
      </c>
      <c r="O59" s="406">
        <f>'4. Billing Determinants'!AC30</f>
        <v>0</v>
      </c>
      <c r="P59" s="406">
        <f>'4. Billing Determinants'!AC31</f>
        <v>0</v>
      </c>
      <c r="Q59" s="406">
        <f>'4. Billing Determinants'!AC32</f>
        <v>0</v>
      </c>
      <c r="R59" s="406">
        <f>'4. Billing Determinants'!AC33</f>
        <v>0</v>
      </c>
      <c r="S59" s="406">
        <f>'4. Billing Determinants'!AC34</f>
        <v>0</v>
      </c>
      <c r="T59" s="406">
        <f>'4. Billing Determinants'!AC35</f>
        <v>0</v>
      </c>
      <c r="U59" s="406">
        <f>'4. Billing Determinants'!AC36</f>
        <v>0</v>
      </c>
      <c r="V59" s="406">
        <f>'4. Billing Determinants'!AC37</f>
        <v>0</v>
      </c>
      <c r="W59" s="406">
        <f>'4. Billing Determinants'!AC38</f>
        <v>0</v>
      </c>
      <c r="X59" s="406">
        <f>'4. Billing Determinants'!AC39</f>
        <v>0</v>
      </c>
      <c r="Y59" s="406">
        <f>'4. Billing Determinants'!AC40</f>
        <v>0</v>
      </c>
    </row>
    <row r="60" spans="1:25" s="408" customFormat="1" hidden="1" x14ac:dyDescent="0.2">
      <c r="A60" s="382">
        <v>37</v>
      </c>
      <c r="B60" s="867" t="s">
        <v>227</v>
      </c>
      <c r="C60" s="867"/>
      <c r="D60" s="407">
        <f>SUM(F59:Y59)</f>
        <v>0</v>
      </c>
    </row>
    <row r="61" spans="1:25" s="408" customFormat="1" hidden="1" x14ac:dyDescent="0.2">
      <c r="A61" s="382">
        <v>38</v>
      </c>
      <c r="B61" s="868" t="s">
        <v>197</v>
      </c>
      <c r="C61" s="868"/>
      <c r="D61" s="404">
        <f>D59-D60</f>
        <v>0</v>
      </c>
      <c r="E61" s="409"/>
    </row>
    <row r="62" spans="1:25" s="400" customFormat="1" hidden="1" x14ac:dyDescent="0.2">
      <c r="A62" s="355">
        <v>39</v>
      </c>
      <c r="B62" s="410"/>
      <c r="C62" s="410"/>
      <c r="D62" s="411"/>
      <c r="E62" s="412"/>
    </row>
    <row r="63" spans="1:25" s="408" customFormat="1" hidden="1" x14ac:dyDescent="0.2">
      <c r="A63" s="387">
        <v>40</v>
      </c>
      <c r="B63" s="413" t="s">
        <v>228</v>
      </c>
      <c r="C63" s="414">
        <v>1532</v>
      </c>
      <c r="D63" s="404"/>
      <c r="E63" s="386" t="s">
        <v>126</v>
      </c>
      <c r="F63" s="385">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85">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85">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85">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85">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85">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85">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85">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85">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85">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85">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85">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85">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85">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85">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85">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85">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85">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85">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85">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396" customFormat="1" ht="29.25" customHeight="1" x14ac:dyDescent="0.2">
      <c r="A64" s="415">
        <v>41</v>
      </c>
      <c r="B64" s="416" t="s">
        <v>229</v>
      </c>
      <c r="C64" s="417">
        <v>1580</v>
      </c>
      <c r="D64" s="418">
        <f>'6.2a CBR B Allocation'!C29</f>
        <v>-572219.14415941469</v>
      </c>
      <c r="E64" s="419" t="s">
        <v>126</v>
      </c>
      <c r="F64" s="420">
        <f>IFERROR(VLOOKUP(F$4,'6.2 CBR B'!$A$17:$K$36,11,FALSE)*'6.2a CBR B Allocation'!$C$29,0)</f>
        <v>-146688.27599678928</v>
      </c>
      <c r="G64" s="420">
        <f>IFERROR(VLOOKUP(G$4,'6.2 CBR B'!$A$17:$K$36,11,FALSE)*'6.2a CBR B Allocation'!$C$29,0)</f>
        <v>-9639.4473850506802</v>
      </c>
      <c r="H64" s="420">
        <f>IFERROR(VLOOKUP(H$4,'6.2 CBR B'!$A$17:$K$36,11,FALSE)*'6.2a CBR B Allocation'!$C$29,0)</f>
        <v>-74425.305615645411</v>
      </c>
      <c r="I64" s="420">
        <f>IFERROR(VLOOKUP(I$4,'6.2 CBR B'!$A$17:$K$36,11,FALSE)*'6.2a CBR B Allocation'!$C$29,0)</f>
        <v>-299930.07024942705</v>
      </c>
      <c r="J64" s="420">
        <f>IFERROR(VLOOKUP(J$4,'6.2 CBR B'!$A$17:$K$36,11,FALSE)*'6.2a CBR B Allocation'!$C$29,0)</f>
        <v>-30569.048387226663</v>
      </c>
      <c r="K64" s="420">
        <f>IFERROR(VLOOKUP(K$4,'6.2 CBR B'!$A$17:$K$36,11,FALSE)*'6.2a CBR B Allocation'!$C$29,0)</f>
        <v>-5890.6692433400813</v>
      </c>
      <c r="L64" s="420">
        <f>IFERROR(VLOOKUP(L$4,'6.2 CBR B'!$A$17:$K$36,11,FALSE)*'6.2a CBR B Allocation'!$C$29,0)</f>
        <v>0</v>
      </c>
      <c r="M64" s="420">
        <f>IFERROR(VLOOKUP(M$4,'6.2 CBR B'!$A$17:$K$36,11,FALSE)*'6.2a CBR B Allocation'!$C$29,0)</f>
        <v>-1313.9674621891013</v>
      </c>
      <c r="N64" s="420">
        <f>IFERROR(VLOOKUP(N$4,'6.2 CBR B'!$A$17:$K$36,11,FALSE)*'6.2a CBR B Allocation'!$C$29,0)</f>
        <v>-3762.359819746413</v>
      </c>
      <c r="O64" s="420">
        <f>IFERROR(VLOOKUP(O$4,'6.2 CBR B'!$A$17:$K$36,11,FALSE)*'6.2a CBR B Allocation'!$C$29,0)</f>
        <v>0</v>
      </c>
      <c r="P64" s="420">
        <f>IFERROR(VLOOKUP(P$4,'6.2 CBR B'!$A$17:$K$36,11,FALSE)*'6.2a CBR B Allocation'!$C$29,0)</f>
        <v>0</v>
      </c>
      <c r="Q64" s="420">
        <f>IFERROR(VLOOKUP(Q$4,'6.2 CBR B'!$A$17:$K$36,11,FALSE)*'6.2a CBR B Allocation'!$C$29,0)</f>
        <v>0</v>
      </c>
      <c r="R64" s="420">
        <f>IFERROR(VLOOKUP(R$4,'6.2 CBR B'!$A$17:$K$36,11,FALSE)*'6.2a CBR B Allocation'!$C$29,0)</f>
        <v>0</v>
      </c>
      <c r="S64" s="420">
        <f>IFERROR(VLOOKUP(S$4,'6.2 CBR B'!$A$17:$K$36,11,FALSE)*'6.2a CBR B Allocation'!$C$29,0)</f>
        <v>0</v>
      </c>
      <c r="T64" s="420">
        <f>IFERROR(VLOOKUP(T$4,'6.2 CBR B'!$A$17:$K$36,11,FALSE)*'6.2a CBR B Allocation'!$C$29,0)</f>
        <v>0</v>
      </c>
      <c r="U64" s="420">
        <f>IFERROR(VLOOKUP(U$4,'6.2 CBR B'!$A$17:$K$36,11,FALSE)*'6.2a CBR B Allocation'!$C$29,0)</f>
        <v>0</v>
      </c>
      <c r="V64" s="420">
        <f>IFERROR(VLOOKUP(V$4,'6.2 CBR B'!$A$17:$K$36,11,FALSE)*'6.2a CBR B Allocation'!$C$29,0)</f>
        <v>0</v>
      </c>
      <c r="W64" s="420">
        <f>IFERROR(VLOOKUP(W$4,'6.2 CBR B'!$A$17:$K$36,11,FALSE)*'6.2a CBR B Allocation'!$C$29,0)</f>
        <v>0</v>
      </c>
      <c r="X64" s="420">
        <f>IFERROR(VLOOKUP(X$4,'6.2 CBR B'!$A$17:$K$36,11,FALSE)*'6.2a CBR B Allocation'!$C$29,0)</f>
        <v>0</v>
      </c>
      <c r="Y64" s="420">
        <f>IFERROR(VLOOKUP(Y$4,'6.2 CBR B'!$A$17:$K$36,11,FALSE)*'6.2a CBR B Allocation'!$C$29,0)</f>
        <v>0</v>
      </c>
    </row>
    <row r="65" spans="1:25" s="400" customFormat="1" x14ac:dyDescent="0.2">
      <c r="A65" s="355">
        <v>42</v>
      </c>
    </row>
    <row r="66" spans="1:25" s="423" customFormat="1" x14ac:dyDescent="0.2">
      <c r="A66" s="355">
        <v>43</v>
      </c>
      <c r="B66" s="869" t="s">
        <v>230</v>
      </c>
      <c r="C66" s="869"/>
      <c r="D66" s="421">
        <f>SUM(F66:Y66)</f>
        <v>26772484.689632718</v>
      </c>
      <c r="E66" s="422"/>
      <c r="F66" s="421">
        <f>SUM(F5,F6,F8,F9,F12:F19)</f>
        <v>4669090.1966751125</v>
      </c>
      <c r="G66" s="421">
        <f>SUM(G5,G6,G8,G9,G12:G19)</f>
        <v>263228.63605159736</v>
      </c>
      <c r="H66" s="421">
        <f t="shared" ref="H66:Y66" si="3">SUM(H5,H6,H8,H9,H12:H19)</f>
        <v>2599737.8831910719</v>
      </c>
      <c r="I66" s="421">
        <f t="shared" si="3"/>
        <v>11211695.643503601</v>
      </c>
      <c r="J66" s="421">
        <f t="shared" si="3"/>
        <v>5333909.7945057424</v>
      </c>
      <c r="K66" s="421">
        <f t="shared" si="3"/>
        <v>2512815.9111691755</v>
      </c>
      <c r="L66" s="421">
        <f t="shared" si="3"/>
        <v>0</v>
      </c>
      <c r="M66" s="421">
        <f t="shared" si="3"/>
        <v>47110.985809516875</v>
      </c>
      <c r="N66" s="421">
        <f t="shared" si="3"/>
        <v>134895.63872690542</v>
      </c>
      <c r="O66" s="421">
        <f t="shared" si="3"/>
        <v>0</v>
      </c>
      <c r="P66" s="421">
        <f t="shared" si="3"/>
        <v>0</v>
      </c>
      <c r="Q66" s="421">
        <f t="shared" si="3"/>
        <v>0</v>
      </c>
      <c r="R66" s="421">
        <f t="shared" si="3"/>
        <v>0</v>
      </c>
      <c r="S66" s="421">
        <f t="shared" si="3"/>
        <v>0</v>
      </c>
      <c r="T66" s="421">
        <f t="shared" si="3"/>
        <v>0</v>
      </c>
      <c r="U66" s="421">
        <f t="shared" si="3"/>
        <v>0</v>
      </c>
      <c r="V66" s="421">
        <f t="shared" si="3"/>
        <v>0</v>
      </c>
      <c r="W66" s="421">
        <f t="shared" si="3"/>
        <v>0</v>
      </c>
      <c r="X66" s="421">
        <f t="shared" si="3"/>
        <v>0</v>
      </c>
      <c r="Y66" s="421">
        <f t="shared" si="3"/>
        <v>0</v>
      </c>
    </row>
    <row r="67" spans="1:25" s="400" customFormat="1" x14ac:dyDescent="0.2">
      <c r="A67" s="370">
        <v>44</v>
      </c>
      <c r="B67" s="869" t="s">
        <v>231</v>
      </c>
      <c r="C67" s="869"/>
      <c r="D67" s="421">
        <f>SUM(F67:Y67)</f>
        <v>-10027220.468111042</v>
      </c>
      <c r="E67" s="421"/>
      <c r="F67" s="421">
        <f>SUM(F7,F10)</f>
        <v>-1943549.6287610449</v>
      </c>
      <c r="G67" s="421">
        <f t="shared" ref="G67:Y67" si="4">SUM(G7,G10)</f>
        <v>-127718.07603142696</v>
      </c>
      <c r="H67" s="421">
        <f t="shared" si="4"/>
        <v>-986099.76916547213</v>
      </c>
      <c r="I67" s="421">
        <f>SUM(I7,I10)</f>
        <v>-4121237.1900288099</v>
      </c>
      <c r="J67" s="421">
        <f t="shared" si="4"/>
        <v>-1970913.7046436723</v>
      </c>
      <c r="K67" s="421">
        <f t="shared" si="4"/>
        <v>-810443.18640639668</v>
      </c>
      <c r="L67" s="421">
        <f t="shared" si="4"/>
        <v>0</v>
      </c>
      <c r="M67" s="421">
        <f t="shared" si="4"/>
        <v>-17409.441592984687</v>
      </c>
      <c r="N67" s="421">
        <f t="shared" si="4"/>
        <v>-49849.471481235945</v>
      </c>
      <c r="O67" s="421">
        <f t="shared" si="4"/>
        <v>0</v>
      </c>
      <c r="P67" s="421">
        <f t="shared" si="4"/>
        <v>0</v>
      </c>
      <c r="Q67" s="421">
        <f t="shared" si="4"/>
        <v>0</v>
      </c>
      <c r="R67" s="421">
        <f t="shared" si="4"/>
        <v>0</v>
      </c>
      <c r="S67" s="421">
        <f t="shared" si="4"/>
        <v>0</v>
      </c>
      <c r="T67" s="421">
        <f t="shared" si="4"/>
        <v>0</v>
      </c>
      <c r="U67" s="421">
        <f t="shared" si="4"/>
        <v>0</v>
      </c>
      <c r="V67" s="421">
        <f t="shared" si="4"/>
        <v>0</v>
      </c>
      <c r="W67" s="421">
        <f t="shared" si="4"/>
        <v>0</v>
      </c>
      <c r="X67" s="421">
        <f t="shared" si="4"/>
        <v>0</v>
      </c>
      <c r="Y67" s="421">
        <f t="shared" si="4"/>
        <v>0</v>
      </c>
    </row>
    <row r="68" spans="1:25" s="424" customFormat="1" x14ac:dyDescent="0.2">
      <c r="A68" s="355">
        <v>45</v>
      </c>
      <c r="B68" s="869" t="s">
        <v>232</v>
      </c>
      <c r="C68" s="869"/>
      <c r="D68" s="421">
        <f>SUM(F68:Y68)</f>
        <v>-22942913.044776622</v>
      </c>
      <c r="E68" s="421"/>
      <c r="F68" s="421">
        <f>F11</f>
        <v>-352207.71336139756</v>
      </c>
      <c r="G68" s="421">
        <f>G11</f>
        <v>-3660.035736809803</v>
      </c>
      <c r="H68" s="421">
        <f t="shared" ref="H68:Y68" si="5">H11</f>
        <v>-992937.14292410424</v>
      </c>
      <c r="I68" s="421">
        <f t="shared" si="5"/>
        <v>-18452040.347542141</v>
      </c>
      <c r="J68" s="421">
        <f t="shared" si="5"/>
        <v>-2218019.8291262249</v>
      </c>
      <c r="K68" s="421">
        <f t="shared" si="5"/>
        <v>-585039.33079131949</v>
      </c>
      <c r="L68" s="421">
        <f t="shared" si="5"/>
        <v>0</v>
      </c>
      <c r="M68" s="421">
        <f t="shared" si="5"/>
        <v>-345.53374739121216</v>
      </c>
      <c r="N68" s="421">
        <f t="shared" si="5"/>
        <v>-338663.11154723604</v>
      </c>
      <c r="O68" s="421">
        <f t="shared" si="5"/>
        <v>0</v>
      </c>
      <c r="P68" s="421">
        <f t="shared" si="5"/>
        <v>0</v>
      </c>
      <c r="Q68" s="421">
        <f t="shared" si="5"/>
        <v>0</v>
      </c>
      <c r="R68" s="421">
        <f t="shared" si="5"/>
        <v>0</v>
      </c>
      <c r="S68" s="421">
        <f t="shared" si="5"/>
        <v>0</v>
      </c>
      <c r="T68" s="421">
        <f t="shared" si="5"/>
        <v>0</v>
      </c>
      <c r="U68" s="421">
        <f t="shared" si="5"/>
        <v>0</v>
      </c>
      <c r="V68" s="421">
        <f t="shared" si="5"/>
        <v>0</v>
      </c>
      <c r="W68" s="421">
        <f t="shared" si="5"/>
        <v>0</v>
      </c>
      <c r="X68" s="421">
        <f t="shared" si="5"/>
        <v>0</v>
      </c>
      <c r="Y68" s="421">
        <f t="shared" si="5"/>
        <v>0</v>
      </c>
    </row>
    <row r="69" spans="1:25" s="400" customFormat="1" x14ac:dyDescent="0.2">
      <c r="A69" s="355">
        <v>46</v>
      </c>
    </row>
    <row r="70" spans="1:25" s="425" customFormat="1" hidden="1" x14ac:dyDescent="0.2">
      <c r="A70" s="425">
        <v>47</v>
      </c>
      <c r="B70" s="870" t="s">
        <v>233</v>
      </c>
      <c r="C70" s="870"/>
      <c r="D70" s="426">
        <f>SUM(F70:Y70)</f>
        <v>0</v>
      </c>
      <c r="E70" s="426"/>
      <c r="F70" s="426"/>
      <c r="G70" s="426"/>
      <c r="H70" s="426"/>
      <c r="I70" s="426"/>
      <c r="J70" s="426"/>
      <c r="K70" s="426"/>
      <c r="L70" s="426"/>
      <c r="M70" s="426"/>
      <c r="N70" s="426"/>
      <c r="O70" s="426"/>
      <c r="P70" s="426"/>
      <c r="Q70" s="426"/>
      <c r="R70" s="426"/>
      <c r="S70" s="426"/>
      <c r="T70" s="426"/>
      <c r="U70" s="426"/>
      <c r="V70" s="426"/>
      <c r="W70" s="426"/>
      <c r="X70" s="426"/>
      <c r="Y70" s="426"/>
    </row>
    <row r="71" spans="1:25" s="400" customFormat="1" hidden="1" x14ac:dyDescent="0.2">
      <c r="A71" s="370">
        <v>48</v>
      </c>
    </row>
    <row r="72" spans="1:25" s="429" customFormat="1" hidden="1" x14ac:dyDescent="0.2">
      <c r="A72" s="382">
        <v>49</v>
      </c>
      <c r="B72" s="866" t="s">
        <v>234</v>
      </c>
      <c r="C72" s="866"/>
      <c r="D72" s="427">
        <f>SUM(F72:Y72)</f>
        <v>0</v>
      </c>
      <c r="E72" s="428"/>
      <c r="F72" s="427">
        <f t="shared" ref="F72:Y72" si="6">SUM(F22:F52)+F57+F63</f>
        <v>0</v>
      </c>
      <c r="G72" s="427">
        <f t="shared" si="6"/>
        <v>0</v>
      </c>
      <c r="H72" s="427">
        <f t="shared" si="6"/>
        <v>0</v>
      </c>
      <c r="I72" s="427">
        <f t="shared" si="6"/>
        <v>0</v>
      </c>
      <c r="J72" s="427">
        <f t="shared" si="6"/>
        <v>0</v>
      </c>
      <c r="K72" s="427">
        <f t="shared" si="6"/>
        <v>0</v>
      </c>
      <c r="L72" s="427">
        <f t="shared" si="6"/>
        <v>0</v>
      </c>
      <c r="M72" s="427">
        <f t="shared" si="6"/>
        <v>0</v>
      </c>
      <c r="N72" s="427">
        <f t="shared" si="6"/>
        <v>0</v>
      </c>
      <c r="O72" s="427">
        <f t="shared" si="6"/>
        <v>0</v>
      </c>
      <c r="P72" s="427">
        <f t="shared" si="6"/>
        <v>0</v>
      </c>
      <c r="Q72" s="427">
        <f t="shared" si="6"/>
        <v>0</v>
      </c>
      <c r="R72" s="427">
        <f t="shared" si="6"/>
        <v>0</v>
      </c>
      <c r="S72" s="427">
        <f t="shared" si="6"/>
        <v>0</v>
      </c>
      <c r="T72" s="427">
        <f t="shared" si="6"/>
        <v>0</v>
      </c>
      <c r="U72" s="427">
        <f t="shared" si="6"/>
        <v>0</v>
      </c>
      <c r="V72" s="427">
        <f t="shared" si="6"/>
        <v>0</v>
      </c>
      <c r="W72" s="427">
        <f t="shared" si="6"/>
        <v>0</v>
      </c>
      <c r="X72" s="427">
        <f t="shared" si="6"/>
        <v>0</v>
      </c>
      <c r="Y72" s="427">
        <f t="shared" si="6"/>
        <v>0</v>
      </c>
    </row>
    <row r="73" spans="1:25" s="408" customFormat="1" hidden="1" x14ac:dyDescent="0.2">
      <c r="A73" s="382">
        <v>50</v>
      </c>
    </row>
    <row r="74" spans="1:25" s="382" customFormat="1" hidden="1" x14ac:dyDescent="0.2">
      <c r="A74" s="382">
        <v>51</v>
      </c>
      <c r="B74" s="391" t="s">
        <v>235</v>
      </c>
      <c r="C74" s="391">
        <v>1575</v>
      </c>
      <c r="D74" s="385"/>
      <c r="E74" s="386" t="s">
        <v>126</v>
      </c>
      <c r="F74" s="385">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85">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85">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85">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85">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85">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85">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85">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85">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85">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85">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85">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85">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85">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85">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85">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85">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85">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85">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85">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82" customFormat="1" hidden="1" x14ac:dyDescent="0.2">
      <c r="A75" s="387">
        <v>52</v>
      </c>
      <c r="B75" s="391" t="s">
        <v>236</v>
      </c>
      <c r="C75" s="391">
        <v>1576</v>
      </c>
      <c r="D75" s="385"/>
      <c r="E75" s="386" t="s">
        <v>126</v>
      </c>
      <c r="F75" s="385">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85">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85">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85">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85">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85">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85">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85">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85">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85">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85">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85">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85">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85">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85">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85">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85">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85">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85">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85">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425" customFormat="1" hidden="1" x14ac:dyDescent="0.2">
      <c r="A76" s="425">
        <v>53</v>
      </c>
      <c r="B76" s="430" t="s">
        <v>237</v>
      </c>
      <c r="C76" s="430"/>
      <c r="D76" s="431">
        <f>SUM(D74:D75)</f>
        <v>0</v>
      </c>
      <c r="E76" s="431"/>
      <c r="F76" s="431">
        <f>SUM(F74:F75)</f>
        <v>0</v>
      </c>
      <c r="G76" s="431">
        <f t="shared" ref="G76:Y76" si="7">SUM(G74:G75)</f>
        <v>0</v>
      </c>
      <c r="H76" s="431">
        <f t="shared" si="7"/>
        <v>0</v>
      </c>
      <c r="I76" s="431">
        <f t="shared" si="7"/>
        <v>0</v>
      </c>
      <c r="J76" s="431">
        <f t="shared" si="7"/>
        <v>0</v>
      </c>
      <c r="K76" s="431">
        <f t="shared" si="7"/>
        <v>0</v>
      </c>
      <c r="L76" s="431">
        <f t="shared" si="7"/>
        <v>0</v>
      </c>
      <c r="M76" s="431">
        <f t="shared" si="7"/>
        <v>0</v>
      </c>
      <c r="N76" s="431">
        <f t="shared" si="7"/>
        <v>0</v>
      </c>
      <c r="O76" s="431">
        <f t="shared" si="7"/>
        <v>0</v>
      </c>
      <c r="P76" s="431">
        <f t="shared" si="7"/>
        <v>0</v>
      </c>
      <c r="Q76" s="431">
        <f t="shared" si="7"/>
        <v>0</v>
      </c>
      <c r="R76" s="431">
        <f t="shared" si="7"/>
        <v>0</v>
      </c>
      <c r="S76" s="431">
        <f t="shared" si="7"/>
        <v>0</v>
      </c>
      <c r="T76" s="431">
        <f t="shared" si="7"/>
        <v>0</v>
      </c>
      <c r="U76" s="431">
        <f t="shared" si="7"/>
        <v>0</v>
      </c>
      <c r="V76" s="431">
        <f t="shared" si="7"/>
        <v>0</v>
      </c>
      <c r="W76" s="431">
        <f t="shared" si="7"/>
        <v>0</v>
      </c>
      <c r="X76" s="431">
        <f t="shared" si="7"/>
        <v>0</v>
      </c>
      <c r="Y76" s="431">
        <f t="shared" si="7"/>
        <v>0</v>
      </c>
    </row>
    <row r="77" spans="1:25" hidden="1" x14ac:dyDescent="0.2"/>
    <row r="78" spans="1:25" hidden="1" x14ac:dyDescent="0.2">
      <c r="B78" s="432" t="s">
        <v>238</v>
      </c>
      <c r="C78" s="432"/>
    </row>
    <row r="79" spans="1:25" hidden="1" x14ac:dyDescent="0.2">
      <c r="B79" s="433" t="s">
        <v>239</v>
      </c>
      <c r="C79" s="434"/>
    </row>
    <row r="80" spans="1:25" hidden="1" x14ac:dyDescent="0.2">
      <c r="B80" s="433" t="s">
        <v>240</v>
      </c>
      <c r="C80" s="435"/>
    </row>
    <row r="81" spans="2:6" ht="15" hidden="1" x14ac:dyDescent="0.25">
      <c r="B81" s="424"/>
      <c r="C81" s="424"/>
      <c r="F81" s="436"/>
    </row>
    <row r="82" spans="2:6" x14ac:dyDescent="0.2">
      <c r="F82" s="358"/>
    </row>
    <row r="83" spans="2:6" ht="15" x14ac:dyDescent="0.2">
      <c r="F83" s="437"/>
    </row>
    <row r="84" spans="2:6" x14ac:dyDescent="0.2">
      <c r="F84" s="358"/>
    </row>
  </sheetData>
  <mergeCells count="7">
    <mergeCell ref="B72:C72"/>
    <mergeCell ref="B60:C60"/>
    <mergeCell ref="B61:C61"/>
    <mergeCell ref="B66:C66"/>
    <mergeCell ref="B67:C67"/>
    <mergeCell ref="B68:C68"/>
    <mergeCell ref="B70:C70"/>
  </mergeCells>
  <dataValidations count="4">
    <dataValidation type="list" allowBlank="1" showInputMessage="1" showErrorMessage="1" sqref="E22:E52" xr:uid="{00000000-0002-0000-0400-000000000000}">
      <formula1>"kWh, kW, Non-RPP kWh, Distribution Rev., # of Customers"</formula1>
    </dataValidation>
    <dataValidation type="list" allowBlank="1" showInputMessage="1" showErrorMessage="1" sqref="E7" xr:uid="{00000000-0002-0000-0400-000001000000}">
      <formula1>"kWh, kW"</formula1>
    </dataValidation>
    <dataValidation type="list" allowBlank="1" showInputMessage="1" showErrorMessage="1" sqref="E53 E74:E75 E55:E57 E63:E64" xr:uid="{00000000-0002-0000-0400-000002000000}">
      <formula1>"kWh, kW, Non-RPP kWh, Distribution Rev."</formula1>
    </dataValidation>
    <dataValidation type="list" allowBlank="1" showInputMessage="1" showErrorMessage="1" sqref="E5 E8:E10" xr:uid="{00000000-0002-0000-0400-000003000000}">
      <formula1>"kWh, kW, Non-RPP kWh"</formula1>
    </dataValidation>
  </dataValidations>
  <pageMargins left="0.70866141732283472" right="0.70866141732283472" top="1.5354330708661419" bottom="0.74803149606299213" header="0.31496062992125984" footer="0.31496062992125984"/>
  <pageSetup paperSize="17" scale="65"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777"/>
  <sheetViews>
    <sheetView showGridLines="0" zoomScale="70" zoomScaleNormal="70" zoomScaleSheetLayoutView="85" zoomScalePageLayoutView="85" workbookViewId="0">
      <selection activeCell="B13" sqref="B13"/>
    </sheetView>
  </sheetViews>
  <sheetFormatPr defaultColWidth="9.140625" defaultRowHeight="14.25" x14ac:dyDescent="0.2"/>
  <cols>
    <col min="1" max="1" width="8.140625" style="440" customWidth="1"/>
    <col min="2" max="2" width="70.140625" style="440" customWidth="1"/>
    <col min="3" max="3" width="20.28515625" style="440" customWidth="1"/>
    <col min="4" max="4" width="54" style="440" bestFit="1" customWidth="1"/>
    <col min="5" max="5" width="21.28515625" style="440" customWidth="1"/>
    <col min="6" max="7" width="20.5703125" style="440" customWidth="1"/>
    <col min="8" max="9" width="9.140625" style="440" customWidth="1"/>
    <col min="10" max="16384" width="9.140625" style="440"/>
  </cols>
  <sheetData>
    <row r="1" spans="1:7" ht="35.25" customHeight="1" x14ac:dyDescent="0.2">
      <c r="A1" s="438" t="s">
        <v>241</v>
      </c>
      <c r="B1" s="439"/>
    </row>
    <row r="2" spans="1:7" ht="30" x14ac:dyDescent="0.25">
      <c r="A2" s="441">
        <v>1</v>
      </c>
      <c r="B2" s="442" t="s">
        <v>242</v>
      </c>
      <c r="C2" s="443">
        <v>2017</v>
      </c>
      <c r="D2" s="878" t="s">
        <v>243</v>
      </c>
      <c r="E2" s="879"/>
      <c r="F2" s="879"/>
      <c r="G2" s="879"/>
    </row>
    <row r="3" spans="1:7" x14ac:dyDescent="0.2">
      <c r="B3" s="444"/>
    </row>
    <row r="4" spans="1:7" ht="30" hidden="1" customHeight="1" x14ac:dyDescent="0.2">
      <c r="B4" s="442"/>
      <c r="C4" s="880"/>
      <c r="D4" s="881"/>
      <c r="E4" s="881"/>
      <c r="F4" s="882"/>
      <c r="G4" s="883"/>
    </row>
    <row r="5" spans="1:7" ht="15" x14ac:dyDescent="0.25">
      <c r="A5" s="441"/>
    </row>
    <row r="6" spans="1:7" x14ac:dyDescent="0.2">
      <c r="E6" s="444"/>
    </row>
    <row r="7" spans="1:7" ht="72" customHeight="1" x14ac:dyDescent="0.25">
      <c r="A7" s="441" t="s">
        <v>244</v>
      </c>
      <c r="B7" s="442" t="s">
        <v>245</v>
      </c>
      <c r="C7" s="443" t="s">
        <v>246</v>
      </c>
      <c r="D7" s="884" t="s">
        <v>247</v>
      </c>
      <c r="E7" s="885"/>
      <c r="F7" s="885"/>
      <c r="G7" s="885"/>
    </row>
    <row r="8" spans="1:7" ht="24" customHeight="1" x14ac:dyDescent="0.2"/>
    <row r="9" spans="1:7" ht="88.5" customHeight="1" x14ac:dyDescent="0.25">
      <c r="A9" s="441" t="s">
        <v>248</v>
      </c>
      <c r="B9" s="442" t="s">
        <v>249</v>
      </c>
      <c r="C9" s="443" t="s">
        <v>246</v>
      </c>
      <c r="D9" s="884" t="s">
        <v>250</v>
      </c>
      <c r="E9" s="885"/>
      <c r="F9" s="885"/>
      <c r="G9" s="885"/>
    </row>
    <row r="10" spans="1:7" x14ac:dyDescent="0.2">
      <c r="B10" s="444"/>
    </row>
    <row r="11" spans="1:7" x14ac:dyDescent="0.2">
      <c r="B11" s="444"/>
    </row>
    <row r="12" spans="1:7" ht="15" x14ac:dyDescent="0.25">
      <c r="A12" s="441"/>
    </row>
    <row r="13" spans="1:7" ht="30" x14ac:dyDescent="0.25">
      <c r="A13" s="441" t="s">
        <v>251</v>
      </c>
      <c r="B13" s="442" t="s">
        <v>252</v>
      </c>
      <c r="C13" s="445">
        <v>127</v>
      </c>
    </row>
    <row r="16" spans="1:7" ht="15" x14ac:dyDescent="0.25">
      <c r="C16" s="446" t="s">
        <v>253</v>
      </c>
    </row>
    <row r="17" spans="1:9" ht="15" x14ac:dyDescent="0.25">
      <c r="B17" s="447"/>
      <c r="C17" s="886" t="s">
        <v>254</v>
      </c>
      <c r="D17" s="886" t="s">
        <v>255</v>
      </c>
      <c r="E17" s="448"/>
      <c r="F17" s="888">
        <v>2018</v>
      </c>
      <c r="G17" s="874"/>
    </row>
    <row r="18" spans="1:9" ht="15" x14ac:dyDescent="0.25">
      <c r="B18" s="447"/>
      <c r="C18" s="887"/>
      <c r="D18" s="887"/>
      <c r="E18" s="449"/>
      <c r="F18" s="450" t="s">
        <v>256</v>
      </c>
      <c r="G18" s="450" t="s">
        <v>257</v>
      </c>
      <c r="I18" s="451">
        <f>SUM(F19,G22,F25,G28,G31)</f>
        <v>511959872.36608297</v>
      </c>
    </row>
    <row r="19" spans="1:9" x14ac:dyDescent="0.2">
      <c r="A19" s="447"/>
      <c r="B19" s="447"/>
      <c r="C19" s="452" t="s">
        <v>258</v>
      </c>
      <c r="D19" s="453" t="s">
        <v>189</v>
      </c>
      <c r="E19" s="454" t="s">
        <v>126</v>
      </c>
      <c r="F19" s="455">
        <v>15237254.157057999</v>
      </c>
      <c r="G19" s="455">
        <v>10750334.308482999</v>
      </c>
    </row>
    <row r="20" spans="1:9" x14ac:dyDescent="0.2">
      <c r="A20" s="447"/>
      <c r="B20" s="447"/>
      <c r="C20" s="456"/>
      <c r="D20" s="457" t="str">
        <f>D19 &amp; "kW"</f>
        <v>GENERAL SERVICE 50 TO 999 KW SERVICE CLASSIFICATIONkW</v>
      </c>
      <c r="E20" s="458" t="s">
        <v>190</v>
      </c>
      <c r="F20" s="455">
        <v>37162.159616999998</v>
      </c>
      <c r="G20" s="455">
        <v>31848.663909000003</v>
      </c>
    </row>
    <row r="21" spans="1:9" x14ac:dyDescent="0.2">
      <c r="A21" s="447"/>
      <c r="B21" s="447"/>
      <c r="C21" s="459"/>
      <c r="D21" s="460"/>
      <c r="E21" s="461" t="s">
        <v>259</v>
      </c>
      <c r="F21" s="443" t="s">
        <v>153</v>
      </c>
      <c r="G21" s="443" t="s">
        <v>154</v>
      </c>
    </row>
    <row r="22" spans="1:9" ht="15" x14ac:dyDescent="0.25">
      <c r="A22" s="447"/>
      <c r="B22" s="447"/>
      <c r="C22" s="452" t="s">
        <v>260</v>
      </c>
      <c r="D22" s="453" t="s">
        <v>189</v>
      </c>
      <c r="E22" s="454" t="s">
        <v>126</v>
      </c>
      <c r="F22" s="462">
        <v>70146307.763592005</v>
      </c>
      <c r="G22" s="462">
        <v>75057095.735089004</v>
      </c>
    </row>
    <row r="23" spans="1:9" ht="15" x14ac:dyDescent="0.25">
      <c r="A23" s="447"/>
      <c r="B23" s="447"/>
      <c r="C23" s="456"/>
      <c r="D23" s="457" t="str">
        <f>D22 &amp; "kW"</f>
        <v>GENERAL SERVICE 50 TO 999 KW SERVICE CLASSIFICATIONkW</v>
      </c>
      <c r="E23" s="458" t="s">
        <v>190</v>
      </c>
      <c r="F23" s="462">
        <v>198801.84334300002</v>
      </c>
      <c r="G23" s="462">
        <v>199630.03641200002</v>
      </c>
    </row>
    <row r="24" spans="1:9" x14ac:dyDescent="0.2">
      <c r="A24" s="447"/>
      <c r="B24" s="447"/>
      <c r="C24" s="459"/>
      <c r="D24" s="460"/>
      <c r="E24" s="461" t="s">
        <v>259</v>
      </c>
      <c r="F24" s="443" t="s">
        <v>154</v>
      </c>
      <c r="G24" s="443" t="s">
        <v>153</v>
      </c>
    </row>
    <row r="25" spans="1:9" ht="15" x14ac:dyDescent="0.25">
      <c r="A25" s="447"/>
      <c r="B25" s="447"/>
      <c r="C25" s="452" t="s">
        <v>261</v>
      </c>
      <c r="D25" s="453" t="s">
        <v>191</v>
      </c>
      <c r="E25" s="454" t="s">
        <v>126</v>
      </c>
      <c r="F25" s="462">
        <v>68119406.704974994</v>
      </c>
      <c r="G25" s="462">
        <v>65561673.804488994</v>
      </c>
    </row>
    <row r="26" spans="1:9" ht="15" x14ac:dyDescent="0.25">
      <c r="A26" s="447"/>
      <c r="B26" s="447"/>
      <c r="C26" s="456"/>
      <c r="D26" s="457" t="str">
        <f>D25 &amp; "kW"</f>
        <v>GENERAL SERVICE 1,000 TO 4,999 KW SERVICE CLASSIFICATIONkW</v>
      </c>
      <c r="E26" s="458" t="s">
        <v>190</v>
      </c>
      <c r="F26" s="462">
        <v>199249.09908999995</v>
      </c>
      <c r="G26" s="462">
        <v>193805.36780000001</v>
      </c>
    </row>
    <row r="27" spans="1:9" x14ac:dyDescent="0.2">
      <c r="A27" s="447"/>
      <c r="B27" s="447"/>
      <c r="C27" s="459"/>
      <c r="D27" s="460"/>
      <c r="E27" s="461" t="s">
        <v>259</v>
      </c>
      <c r="F27" s="443" t="s">
        <v>153</v>
      </c>
      <c r="G27" s="443" t="s">
        <v>154</v>
      </c>
    </row>
    <row r="28" spans="1:9" x14ac:dyDescent="0.2">
      <c r="A28" s="447"/>
      <c r="B28" s="447"/>
      <c r="C28" s="452" t="s">
        <v>262</v>
      </c>
      <c r="D28" s="453" t="s">
        <v>191</v>
      </c>
      <c r="E28" s="454" t="s">
        <v>126</v>
      </c>
      <c r="F28" s="463">
        <v>329125987.96543008</v>
      </c>
      <c r="G28" s="463">
        <v>338347411.92328596</v>
      </c>
    </row>
    <row r="29" spans="1:9" x14ac:dyDescent="0.2">
      <c r="A29" s="447"/>
      <c r="B29" s="447"/>
      <c r="C29" s="456"/>
      <c r="D29" s="457" t="str">
        <f>D28 &amp; "kW"</f>
        <v>GENERAL SERVICE 1,000 TO 4,999 KW SERVICE CLASSIFICATIONkW</v>
      </c>
      <c r="E29" s="458" t="s">
        <v>190</v>
      </c>
      <c r="F29" s="463">
        <v>698098.75057900022</v>
      </c>
      <c r="G29" s="463">
        <v>733006.76035300002</v>
      </c>
    </row>
    <row r="30" spans="1:9" x14ac:dyDescent="0.2">
      <c r="A30" s="447"/>
      <c r="B30" s="447"/>
      <c r="C30" s="459"/>
      <c r="D30" s="460"/>
      <c r="E30" s="461" t="s">
        <v>259</v>
      </c>
      <c r="F30" s="443" t="s">
        <v>154</v>
      </c>
      <c r="G30" s="443" t="s">
        <v>153</v>
      </c>
    </row>
    <row r="31" spans="1:9" x14ac:dyDescent="0.2">
      <c r="A31" s="447"/>
      <c r="B31" s="447"/>
      <c r="C31" s="452" t="s">
        <v>263</v>
      </c>
      <c r="D31" s="453" t="s">
        <v>192</v>
      </c>
      <c r="E31" s="454" t="s">
        <v>126</v>
      </c>
      <c r="F31" s="463">
        <v>14205211.502293</v>
      </c>
      <c r="G31" s="463">
        <v>15198703.845674999</v>
      </c>
    </row>
    <row r="32" spans="1:9" x14ac:dyDescent="0.2">
      <c r="A32" s="447"/>
      <c r="B32" s="447"/>
      <c r="C32" s="456"/>
      <c r="D32" s="457" t="str">
        <f>D31 &amp; "kW"</f>
        <v>LARGE USE SERVICE CLASSIFICATIONkW</v>
      </c>
      <c r="E32" s="458" t="s">
        <v>190</v>
      </c>
      <c r="F32" s="463">
        <v>41745.508824999997</v>
      </c>
      <c r="G32" s="463">
        <v>41027.877081999999</v>
      </c>
    </row>
    <row r="33" spans="1:7" x14ac:dyDescent="0.2">
      <c r="A33" s="447"/>
      <c r="B33" s="447"/>
      <c r="C33" s="459"/>
      <c r="D33" s="460"/>
      <c r="E33" s="461" t="s">
        <v>259</v>
      </c>
      <c r="F33" s="443" t="s">
        <v>154</v>
      </c>
      <c r="G33" s="443" t="s">
        <v>153</v>
      </c>
    </row>
    <row r="34" spans="1:7" hidden="1" x14ac:dyDescent="0.2">
      <c r="A34" s="447"/>
      <c r="B34" s="447"/>
      <c r="C34" s="452" t="s">
        <v>264</v>
      </c>
      <c r="D34" s="453"/>
      <c r="E34" s="454" t="s">
        <v>126</v>
      </c>
      <c r="F34" s="445"/>
      <c r="G34" s="445"/>
    </row>
    <row r="35" spans="1:7" hidden="1" x14ac:dyDescent="0.2">
      <c r="A35" s="447"/>
      <c r="B35" s="447"/>
      <c r="C35" s="456"/>
      <c r="D35" s="457" t="str">
        <f>D34 &amp; "kW"</f>
        <v>kW</v>
      </c>
      <c r="E35" s="458" t="s">
        <v>190</v>
      </c>
      <c r="F35" s="445"/>
      <c r="G35" s="445"/>
    </row>
    <row r="36" spans="1:7" hidden="1" x14ac:dyDescent="0.2">
      <c r="A36" s="447"/>
      <c r="B36" s="447"/>
      <c r="C36" s="459"/>
      <c r="D36" s="460"/>
      <c r="E36" s="461" t="s">
        <v>259</v>
      </c>
      <c r="F36" s="443"/>
      <c r="G36" s="443"/>
    </row>
    <row r="37" spans="1:7" hidden="1" x14ac:dyDescent="0.2">
      <c r="A37" s="447"/>
      <c r="B37" s="447"/>
      <c r="C37" s="452" t="s">
        <v>265</v>
      </c>
      <c r="D37" s="453"/>
      <c r="E37" s="454" t="s">
        <v>126</v>
      </c>
      <c r="F37" s="445"/>
      <c r="G37" s="445"/>
    </row>
    <row r="38" spans="1:7" hidden="1" x14ac:dyDescent="0.2">
      <c r="A38" s="447"/>
      <c r="B38" s="447"/>
      <c r="C38" s="456"/>
      <c r="D38" s="457" t="str">
        <f>D37 &amp; "kW"</f>
        <v>kW</v>
      </c>
      <c r="E38" s="458" t="s">
        <v>190</v>
      </c>
      <c r="F38" s="445"/>
      <c r="G38" s="445"/>
    </row>
    <row r="39" spans="1:7" hidden="1" x14ac:dyDescent="0.2">
      <c r="A39" s="447"/>
      <c r="B39" s="447"/>
      <c r="C39" s="459"/>
      <c r="D39" s="460"/>
      <c r="E39" s="461" t="s">
        <v>259</v>
      </c>
      <c r="F39" s="443"/>
      <c r="G39" s="443"/>
    </row>
    <row r="40" spans="1:7" hidden="1" x14ac:dyDescent="0.2">
      <c r="A40" s="447"/>
      <c r="B40" s="447"/>
      <c r="C40" s="452" t="s">
        <v>266</v>
      </c>
      <c r="D40" s="453"/>
      <c r="E40" s="454" t="s">
        <v>126</v>
      </c>
      <c r="F40" s="445"/>
      <c r="G40" s="445"/>
    </row>
    <row r="41" spans="1:7" hidden="1" x14ac:dyDescent="0.2">
      <c r="A41" s="447"/>
      <c r="B41" s="447"/>
      <c r="C41" s="456"/>
      <c r="D41" s="457" t="str">
        <f>D40 &amp; "kW"</f>
        <v>kW</v>
      </c>
      <c r="E41" s="458" t="s">
        <v>190</v>
      </c>
      <c r="F41" s="445"/>
      <c r="G41" s="445"/>
    </row>
    <row r="42" spans="1:7" hidden="1" x14ac:dyDescent="0.2">
      <c r="A42" s="447"/>
      <c r="B42" s="447"/>
      <c r="C42" s="459"/>
      <c r="D42" s="460"/>
      <c r="E42" s="461" t="s">
        <v>259</v>
      </c>
      <c r="F42" s="443"/>
      <c r="G42" s="443"/>
    </row>
    <row r="43" spans="1:7" hidden="1" x14ac:dyDescent="0.2">
      <c r="A43" s="447"/>
      <c r="B43" s="447"/>
      <c r="C43" s="452" t="s">
        <v>267</v>
      </c>
      <c r="D43" s="453"/>
      <c r="E43" s="454" t="s">
        <v>126</v>
      </c>
      <c r="F43" s="445"/>
      <c r="G43" s="445"/>
    </row>
    <row r="44" spans="1:7" hidden="1" x14ac:dyDescent="0.2">
      <c r="A44" s="447"/>
      <c r="B44" s="447"/>
      <c r="C44" s="456"/>
      <c r="D44" s="457" t="str">
        <f>D43 &amp; "kW"</f>
        <v>kW</v>
      </c>
      <c r="E44" s="458" t="s">
        <v>190</v>
      </c>
      <c r="F44" s="445"/>
      <c r="G44" s="445"/>
    </row>
    <row r="45" spans="1:7" hidden="1" x14ac:dyDescent="0.2">
      <c r="A45" s="447"/>
      <c r="B45" s="447"/>
      <c r="C45" s="459"/>
      <c r="D45" s="460"/>
      <c r="E45" s="461" t="s">
        <v>259</v>
      </c>
      <c r="F45" s="443"/>
      <c r="G45" s="443"/>
    </row>
    <row r="46" spans="1:7" hidden="1" x14ac:dyDescent="0.2">
      <c r="A46" s="447"/>
      <c r="B46" s="447"/>
      <c r="C46" s="452" t="s">
        <v>268</v>
      </c>
      <c r="D46" s="453"/>
      <c r="E46" s="454" t="s">
        <v>126</v>
      </c>
      <c r="F46" s="445"/>
      <c r="G46" s="445"/>
    </row>
    <row r="47" spans="1:7" hidden="1" x14ac:dyDescent="0.2">
      <c r="A47" s="447"/>
      <c r="B47" s="447"/>
      <c r="C47" s="456"/>
      <c r="D47" s="457" t="str">
        <f>D46 &amp; "kW"</f>
        <v>kW</v>
      </c>
      <c r="E47" s="458" t="s">
        <v>190</v>
      </c>
      <c r="F47" s="445"/>
      <c r="G47" s="445"/>
    </row>
    <row r="48" spans="1:7" hidden="1" x14ac:dyDescent="0.2">
      <c r="A48" s="447"/>
      <c r="B48" s="447"/>
      <c r="C48" s="459"/>
      <c r="D48" s="460"/>
      <c r="E48" s="461" t="s">
        <v>259</v>
      </c>
      <c r="F48" s="443"/>
      <c r="G48" s="443"/>
    </row>
    <row r="49" spans="1:19" hidden="1" x14ac:dyDescent="0.2">
      <c r="A49" s="447"/>
      <c r="B49" s="447"/>
      <c r="C49" s="452" t="s">
        <v>269</v>
      </c>
      <c r="D49" s="453"/>
      <c r="E49" s="454" t="s">
        <v>126</v>
      </c>
      <c r="F49" s="445"/>
      <c r="G49" s="445"/>
    </row>
    <row r="50" spans="1:19" hidden="1" x14ac:dyDescent="0.2">
      <c r="A50" s="447"/>
      <c r="B50" s="447"/>
      <c r="C50" s="717"/>
      <c r="D50" s="718" t="str">
        <f>D49 &amp; "kW"</f>
        <v>kW</v>
      </c>
      <c r="E50" s="719" t="s">
        <v>190</v>
      </c>
      <c r="F50" s="720"/>
      <c r="G50" s="720"/>
      <c r="H50" s="721"/>
      <c r="I50" s="721"/>
      <c r="J50" s="721"/>
      <c r="K50" s="721"/>
      <c r="L50" s="721"/>
      <c r="M50" s="721"/>
      <c r="N50" s="721"/>
      <c r="O50" s="721"/>
      <c r="P50" s="721"/>
      <c r="Q50" s="721"/>
      <c r="R50" s="721"/>
      <c r="S50" s="721"/>
    </row>
    <row r="51" spans="1:19" hidden="1" x14ac:dyDescent="0.2">
      <c r="A51" s="447"/>
      <c r="B51" s="447"/>
      <c r="C51" s="722"/>
      <c r="D51" s="723"/>
      <c r="E51" s="724" t="s">
        <v>259</v>
      </c>
      <c r="F51" s="725"/>
      <c r="G51" s="725"/>
      <c r="H51" s="721"/>
      <c r="I51" s="721"/>
      <c r="J51" s="721"/>
      <c r="K51" s="721"/>
      <c r="L51" s="721"/>
      <c r="M51" s="721"/>
      <c r="N51" s="721"/>
      <c r="O51" s="721"/>
      <c r="P51" s="721"/>
      <c r="Q51" s="721"/>
      <c r="R51" s="721"/>
      <c r="S51" s="721"/>
    </row>
    <row r="52" spans="1:19" hidden="1" x14ac:dyDescent="0.2">
      <c r="A52" s="447"/>
      <c r="B52" s="447"/>
      <c r="C52" s="452" t="s">
        <v>270</v>
      </c>
      <c r="D52" s="453"/>
      <c r="E52" s="454" t="s">
        <v>126</v>
      </c>
      <c r="F52" s="445"/>
      <c r="G52" s="445"/>
    </row>
    <row r="53" spans="1:19" hidden="1" x14ac:dyDescent="0.2">
      <c r="A53" s="447"/>
      <c r="B53" s="447"/>
      <c r="C53" s="456"/>
      <c r="D53" s="457" t="str">
        <f>D52 &amp; "kW"</f>
        <v>kW</v>
      </c>
      <c r="E53" s="458" t="s">
        <v>190</v>
      </c>
      <c r="F53" s="445"/>
      <c r="G53" s="445"/>
    </row>
    <row r="54" spans="1:19" hidden="1" x14ac:dyDescent="0.2">
      <c r="A54" s="447"/>
      <c r="B54" s="447"/>
      <c r="C54" s="459"/>
      <c r="D54" s="460"/>
      <c r="E54" s="461" t="s">
        <v>259</v>
      </c>
      <c r="F54" s="443"/>
      <c r="G54" s="443"/>
    </row>
    <row r="55" spans="1:19" hidden="1" x14ac:dyDescent="0.2">
      <c r="A55" s="447"/>
      <c r="B55" s="447"/>
      <c r="C55" s="452" t="s">
        <v>271</v>
      </c>
      <c r="D55" s="453"/>
      <c r="E55" s="454" t="s">
        <v>126</v>
      </c>
      <c r="F55" s="445"/>
      <c r="G55" s="445"/>
    </row>
    <row r="56" spans="1:19" hidden="1" x14ac:dyDescent="0.2">
      <c r="A56" s="447"/>
      <c r="B56" s="447"/>
      <c r="C56" s="456"/>
      <c r="D56" s="457" t="str">
        <f>D55 &amp; "kW"</f>
        <v>kW</v>
      </c>
      <c r="E56" s="458" t="s">
        <v>190</v>
      </c>
      <c r="F56" s="445"/>
      <c r="G56" s="445"/>
    </row>
    <row r="57" spans="1:19" hidden="1" x14ac:dyDescent="0.2">
      <c r="A57" s="447"/>
      <c r="B57" s="447"/>
      <c r="C57" s="459"/>
      <c r="D57" s="460"/>
      <c r="E57" s="461" t="s">
        <v>259</v>
      </c>
      <c r="F57" s="443"/>
      <c r="G57" s="443"/>
    </row>
    <row r="58" spans="1:19" hidden="1" x14ac:dyDescent="0.2">
      <c r="A58" s="447"/>
      <c r="B58" s="447"/>
      <c r="C58" s="452" t="s">
        <v>272</v>
      </c>
      <c r="D58" s="453"/>
      <c r="E58" s="454" t="s">
        <v>126</v>
      </c>
      <c r="F58" s="445"/>
      <c r="G58" s="445"/>
    </row>
    <row r="59" spans="1:19" hidden="1" x14ac:dyDescent="0.2">
      <c r="A59" s="447"/>
      <c r="B59" s="447"/>
      <c r="C59" s="456"/>
      <c r="D59" s="457" t="str">
        <f>D58 &amp; "kW"</f>
        <v>kW</v>
      </c>
      <c r="E59" s="458" t="s">
        <v>190</v>
      </c>
      <c r="F59" s="445"/>
      <c r="G59" s="445"/>
    </row>
    <row r="60" spans="1:19" hidden="1" x14ac:dyDescent="0.2">
      <c r="A60" s="447"/>
      <c r="B60" s="447"/>
      <c r="C60" s="459"/>
      <c r="D60" s="460"/>
      <c r="E60" s="461" t="s">
        <v>259</v>
      </c>
      <c r="F60" s="443"/>
      <c r="G60" s="443"/>
    </row>
    <row r="61" spans="1:19" hidden="1" x14ac:dyDescent="0.2">
      <c r="A61" s="447"/>
      <c r="B61" s="447"/>
      <c r="C61" s="452" t="s">
        <v>273</v>
      </c>
      <c r="D61" s="453"/>
      <c r="E61" s="454" t="s">
        <v>126</v>
      </c>
      <c r="F61" s="445"/>
      <c r="G61" s="445"/>
    </row>
    <row r="62" spans="1:19" hidden="1" x14ac:dyDescent="0.2">
      <c r="A62" s="447"/>
      <c r="B62" s="447"/>
      <c r="C62" s="456"/>
      <c r="D62" s="457" t="str">
        <f>D61 &amp; "kW"</f>
        <v>kW</v>
      </c>
      <c r="E62" s="458" t="s">
        <v>190</v>
      </c>
      <c r="F62" s="445"/>
      <c r="G62" s="445"/>
    </row>
    <row r="63" spans="1:19" hidden="1" x14ac:dyDescent="0.2">
      <c r="A63" s="447"/>
      <c r="B63" s="447"/>
      <c r="C63" s="459"/>
      <c r="D63" s="460"/>
      <c r="E63" s="461" t="s">
        <v>259</v>
      </c>
      <c r="F63" s="443"/>
      <c r="G63" s="443"/>
    </row>
    <row r="64" spans="1:19" hidden="1" x14ac:dyDescent="0.2">
      <c r="A64" s="447"/>
      <c r="B64" s="447"/>
      <c r="C64" s="452" t="s">
        <v>274</v>
      </c>
      <c r="D64" s="453"/>
      <c r="E64" s="454" t="s">
        <v>126</v>
      </c>
      <c r="F64" s="445"/>
      <c r="G64" s="445"/>
    </row>
    <row r="65" spans="1:7" hidden="1" x14ac:dyDescent="0.2">
      <c r="A65" s="447"/>
      <c r="B65" s="447"/>
      <c r="C65" s="456"/>
      <c r="D65" s="457" t="str">
        <f>D64 &amp; "kW"</f>
        <v>kW</v>
      </c>
      <c r="E65" s="458" t="s">
        <v>190</v>
      </c>
      <c r="F65" s="445"/>
      <c r="G65" s="445"/>
    </row>
    <row r="66" spans="1:7" hidden="1" x14ac:dyDescent="0.2">
      <c r="A66" s="447"/>
      <c r="B66" s="447"/>
      <c r="C66" s="459"/>
      <c r="D66" s="460"/>
      <c r="E66" s="461" t="s">
        <v>259</v>
      </c>
      <c r="F66" s="443"/>
      <c r="G66" s="443"/>
    </row>
    <row r="67" spans="1:7" hidden="1" x14ac:dyDescent="0.2">
      <c r="A67" s="447"/>
      <c r="B67" s="447"/>
      <c r="C67" s="452" t="s">
        <v>275</v>
      </c>
      <c r="D67" s="453"/>
      <c r="E67" s="454" t="s">
        <v>126</v>
      </c>
      <c r="F67" s="445"/>
      <c r="G67" s="445"/>
    </row>
    <row r="68" spans="1:7" hidden="1" x14ac:dyDescent="0.2">
      <c r="A68" s="447"/>
      <c r="B68" s="447"/>
      <c r="C68" s="456"/>
      <c r="D68" s="457" t="str">
        <f>D67 &amp; "kW"</f>
        <v>kW</v>
      </c>
      <c r="E68" s="458" t="s">
        <v>190</v>
      </c>
      <c r="F68" s="445"/>
      <c r="G68" s="445"/>
    </row>
    <row r="69" spans="1:7" hidden="1" x14ac:dyDescent="0.2">
      <c r="A69" s="447"/>
      <c r="B69" s="447"/>
      <c r="C69" s="459"/>
      <c r="D69" s="460"/>
      <c r="E69" s="461" t="s">
        <v>259</v>
      </c>
      <c r="F69" s="443"/>
      <c r="G69" s="443"/>
    </row>
    <row r="70" spans="1:7" hidden="1" x14ac:dyDescent="0.2">
      <c r="A70" s="447"/>
      <c r="B70" s="447"/>
      <c r="C70" s="452" t="s">
        <v>276</v>
      </c>
      <c r="D70" s="453"/>
      <c r="E70" s="454" t="s">
        <v>126</v>
      </c>
      <c r="F70" s="445"/>
      <c r="G70" s="445"/>
    </row>
    <row r="71" spans="1:7" hidden="1" x14ac:dyDescent="0.2">
      <c r="A71" s="447"/>
      <c r="B71" s="447"/>
      <c r="C71" s="456"/>
      <c r="D71" s="457" t="str">
        <f>D70 &amp; "kW"</f>
        <v>kW</v>
      </c>
      <c r="E71" s="458" t="s">
        <v>190</v>
      </c>
      <c r="F71" s="445"/>
      <c r="G71" s="445"/>
    </row>
    <row r="72" spans="1:7" hidden="1" x14ac:dyDescent="0.2">
      <c r="A72" s="447"/>
      <c r="B72" s="447"/>
      <c r="C72" s="459"/>
      <c r="D72" s="460"/>
      <c r="E72" s="461" t="s">
        <v>259</v>
      </c>
      <c r="F72" s="443"/>
      <c r="G72" s="443"/>
    </row>
    <row r="73" spans="1:7" hidden="1" x14ac:dyDescent="0.2">
      <c r="A73" s="447"/>
      <c r="B73" s="447"/>
      <c r="C73" s="452" t="s">
        <v>277</v>
      </c>
      <c r="D73" s="453"/>
      <c r="E73" s="454" t="s">
        <v>126</v>
      </c>
      <c r="F73" s="445"/>
      <c r="G73" s="445"/>
    </row>
    <row r="74" spans="1:7" hidden="1" x14ac:dyDescent="0.2">
      <c r="A74" s="447"/>
      <c r="B74" s="447"/>
      <c r="C74" s="456"/>
      <c r="D74" s="457" t="str">
        <f>D73 &amp; "kW"</f>
        <v>kW</v>
      </c>
      <c r="E74" s="458" t="s">
        <v>190</v>
      </c>
      <c r="F74" s="445"/>
      <c r="G74" s="445"/>
    </row>
    <row r="75" spans="1:7" hidden="1" x14ac:dyDescent="0.2">
      <c r="A75" s="447"/>
      <c r="B75" s="447"/>
      <c r="C75" s="459"/>
      <c r="D75" s="460"/>
      <c r="E75" s="461" t="s">
        <v>259</v>
      </c>
      <c r="F75" s="443"/>
      <c r="G75" s="443"/>
    </row>
    <row r="76" spans="1:7" hidden="1" x14ac:dyDescent="0.2">
      <c r="A76" s="447"/>
      <c r="B76" s="447"/>
      <c r="C76" s="452" t="s">
        <v>278</v>
      </c>
      <c r="D76" s="453"/>
      <c r="E76" s="454" t="s">
        <v>126</v>
      </c>
      <c r="F76" s="445"/>
      <c r="G76" s="445"/>
    </row>
    <row r="77" spans="1:7" hidden="1" x14ac:dyDescent="0.2">
      <c r="A77" s="447"/>
      <c r="B77" s="447"/>
      <c r="C77" s="456"/>
      <c r="D77" s="457" t="str">
        <f>D76 &amp; "kW"</f>
        <v>kW</v>
      </c>
      <c r="E77" s="458" t="s">
        <v>190</v>
      </c>
      <c r="F77" s="445"/>
      <c r="G77" s="445"/>
    </row>
    <row r="78" spans="1:7" hidden="1" x14ac:dyDescent="0.2">
      <c r="A78" s="447"/>
      <c r="B78" s="447"/>
      <c r="C78" s="459"/>
      <c r="D78" s="460"/>
      <c r="E78" s="461" t="s">
        <v>259</v>
      </c>
      <c r="F78" s="443"/>
      <c r="G78" s="443"/>
    </row>
    <row r="79" spans="1:7" hidden="1" x14ac:dyDescent="0.2">
      <c r="A79" s="447"/>
      <c r="B79" s="447"/>
      <c r="C79" s="452" t="s">
        <v>279</v>
      </c>
      <c r="D79" s="453"/>
      <c r="E79" s="454" t="s">
        <v>126</v>
      </c>
      <c r="F79" s="445"/>
      <c r="G79" s="445"/>
    </row>
    <row r="80" spans="1:7" hidden="1" x14ac:dyDescent="0.2">
      <c r="A80" s="447"/>
      <c r="B80" s="447"/>
      <c r="C80" s="456"/>
      <c r="D80" s="457" t="str">
        <f>D79 &amp; "kW"</f>
        <v>kW</v>
      </c>
      <c r="E80" s="458" t="s">
        <v>190</v>
      </c>
      <c r="F80" s="445"/>
      <c r="G80" s="445"/>
    </row>
    <row r="81" spans="1:7" hidden="1" x14ac:dyDescent="0.2">
      <c r="A81" s="447"/>
      <c r="B81" s="447"/>
      <c r="C81" s="459"/>
      <c r="D81" s="460"/>
      <c r="E81" s="461" t="s">
        <v>259</v>
      </c>
      <c r="F81" s="443"/>
      <c r="G81" s="443"/>
    </row>
    <row r="82" spans="1:7" hidden="1" x14ac:dyDescent="0.2">
      <c r="A82" s="447"/>
      <c r="B82" s="447"/>
      <c r="C82" s="452" t="s">
        <v>280</v>
      </c>
      <c r="D82" s="453"/>
      <c r="E82" s="454" t="s">
        <v>126</v>
      </c>
      <c r="F82" s="445"/>
      <c r="G82" s="445"/>
    </row>
    <row r="83" spans="1:7" hidden="1" x14ac:dyDescent="0.2">
      <c r="A83" s="447"/>
      <c r="B83" s="447"/>
      <c r="C83" s="456"/>
      <c r="D83" s="457" t="str">
        <f>D82 &amp; "kW"</f>
        <v>kW</v>
      </c>
      <c r="E83" s="458" t="s">
        <v>190</v>
      </c>
      <c r="F83" s="445"/>
      <c r="G83" s="445"/>
    </row>
    <row r="84" spans="1:7" hidden="1" x14ac:dyDescent="0.2">
      <c r="A84" s="447"/>
      <c r="B84" s="447"/>
      <c r="C84" s="459"/>
      <c r="D84" s="460"/>
      <c r="E84" s="461" t="s">
        <v>259</v>
      </c>
      <c r="F84" s="443"/>
      <c r="G84" s="443"/>
    </row>
    <row r="85" spans="1:7" hidden="1" x14ac:dyDescent="0.2">
      <c r="A85" s="447"/>
      <c r="B85" s="447"/>
      <c r="C85" s="452" t="s">
        <v>281</v>
      </c>
      <c r="D85" s="453"/>
      <c r="E85" s="454" t="s">
        <v>126</v>
      </c>
      <c r="F85" s="445"/>
      <c r="G85" s="445"/>
    </row>
    <row r="86" spans="1:7" hidden="1" x14ac:dyDescent="0.2">
      <c r="A86" s="447"/>
      <c r="B86" s="447"/>
      <c r="C86" s="456"/>
      <c r="D86" s="457" t="str">
        <f>D85 &amp; "kW"</f>
        <v>kW</v>
      </c>
      <c r="E86" s="458" t="s">
        <v>190</v>
      </c>
      <c r="F86" s="445"/>
      <c r="G86" s="445"/>
    </row>
    <row r="87" spans="1:7" hidden="1" x14ac:dyDescent="0.2">
      <c r="A87" s="447"/>
      <c r="B87" s="447"/>
      <c r="C87" s="459"/>
      <c r="D87" s="460"/>
      <c r="E87" s="461" t="s">
        <v>259</v>
      </c>
      <c r="F87" s="443"/>
      <c r="G87" s="443"/>
    </row>
    <row r="88" spans="1:7" hidden="1" x14ac:dyDescent="0.2">
      <c r="A88" s="447"/>
      <c r="B88" s="447"/>
      <c r="C88" s="452" t="s">
        <v>282</v>
      </c>
      <c r="D88" s="453"/>
      <c r="E88" s="454" t="s">
        <v>126</v>
      </c>
      <c r="F88" s="445"/>
      <c r="G88" s="445"/>
    </row>
    <row r="89" spans="1:7" hidden="1" x14ac:dyDescent="0.2">
      <c r="A89" s="447"/>
      <c r="B89" s="447"/>
      <c r="C89" s="456"/>
      <c r="D89" s="457" t="str">
        <f>D88 &amp; "kW"</f>
        <v>kW</v>
      </c>
      <c r="E89" s="458" t="s">
        <v>190</v>
      </c>
      <c r="F89" s="445"/>
      <c r="G89" s="445"/>
    </row>
    <row r="90" spans="1:7" hidden="1" x14ac:dyDescent="0.2">
      <c r="A90" s="447"/>
      <c r="B90" s="447"/>
      <c r="C90" s="459"/>
      <c r="D90" s="460"/>
      <c r="E90" s="461" t="s">
        <v>259</v>
      </c>
      <c r="F90" s="443"/>
      <c r="G90" s="443"/>
    </row>
    <row r="91" spans="1:7" hidden="1" x14ac:dyDescent="0.2">
      <c r="A91" s="447"/>
      <c r="B91" s="447"/>
      <c r="C91" s="452" t="s">
        <v>283</v>
      </c>
      <c r="D91" s="453"/>
      <c r="E91" s="454" t="s">
        <v>126</v>
      </c>
      <c r="F91" s="445"/>
      <c r="G91" s="445"/>
    </row>
    <row r="92" spans="1:7" hidden="1" x14ac:dyDescent="0.2">
      <c r="A92" s="447"/>
      <c r="B92" s="447"/>
      <c r="C92" s="456"/>
      <c r="D92" s="457" t="str">
        <f>D91 &amp; "kW"</f>
        <v>kW</v>
      </c>
      <c r="E92" s="458" t="s">
        <v>190</v>
      </c>
      <c r="F92" s="445"/>
      <c r="G92" s="445"/>
    </row>
    <row r="93" spans="1:7" hidden="1" x14ac:dyDescent="0.2">
      <c r="A93" s="447"/>
      <c r="B93" s="447"/>
      <c r="C93" s="459"/>
      <c r="D93" s="460"/>
      <c r="E93" s="461" t="s">
        <v>259</v>
      </c>
      <c r="F93" s="443"/>
      <c r="G93" s="443"/>
    </row>
    <row r="94" spans="1:7" hidden="1" x14ac:dyDescent="0.2">
      <c r="A94" s="447"/>
      <c r="B94" s="447"/>
      <c r="C94" s="452" t="s">
        <v>284</v>
      </c>
      <c r="D94" s="453"/>
      <c r="E94" s="454" t="s">
        <v>126</v>
      </c>
      <c r="F94" s="445"/>
      <c r="G94" s="445"/>
    </row>
    <row r="95" spans="1:7" hidden="1" x14ac:dyDescent="0.2">
      <c r="A95" s="447"/>
      <c r="B95" s="447"/>
      <c r="C95" s="456"/>
      <c r="D95" s="457" t="str">
        <f>D94 &amp; "kW"</f>
        <v>kW</v>
      </c>
      <c r="E95" s="458" t="s">
        <v>190</v>
      </c>
      <c r="F95" s="445"/>
      <c r="G95" s="445"/>
    </row>
    <row r="96" spans="1:7" hidden="1" x14ac:dyDescent="0.2">
      <c r="A96" s="447"/>
      <c r="B96" s="447"/>
      <c r="C96" s="459"/>
      <c r="D96" s="460"/>
      <c r="E96" s="461" t="s">
        <v>259</v>
      </c>
      <c r="F96" s="443"/>
      <c r="G96" s="443"/>
    </row>
    <row r="97" spans="1:7" hidden="1" x14ac:dyDescent="0.2">
      <c r="A97" s="447"/>
      <c r="B97" s="447"/>
      <c r="C97" s="452" t="s">
        <v>285</v>
      </c>
      <c r="D97" s="453"/>
      <c r="E97" s="454" t="s">
        <v>126</v>
      </c>
      <c r="F97" s="445"/>
      <c r="G97" s="445"/>
    </row>
    <row r="98" spans="1:7" hidden="1" x14ac:dyDescent="0.2">
      <c r="A98" s="447"/>
      <c r="B98" s="447"/>
      <c r="C98" s="456"/>
      <c r="D98" s="457" t="str">
        <f>D97 &amp; "kW"</f>
        <v>kW</v>
      </c>
      <c r="E98" s="458" t="s">
        <v>190</v>
      </c>
      <c r="F98" s="445"/>
      <c r="G98" s="445"/>
    </row>
    <row r="99" spans="1:7" hidden="1" x14ac:dyDescent="0.2">
      <c r="A99" s="447"/>
      <c r="B99" s="447"/>
      <c r="C99" s="459"/>
      <c r="D99" s="460"/>
      <c r="E99" s="461" t="s">
        <v>259</v>
      </c>
      <c r="F99" s="443"/>
      <c r="G99" s="443"/>
    </row>
    <row r="100" spans="1:7" hidden="1" x14ac:dyDescent="0.2">
      <c r="A100" s="447"/>
      <c r="B100" s="447"/>
      <c r="C100" s="452" t="s">
        <v>286</v>
      </c>
      <c r="D100" s="453"/>
      <c r="E100" s="454" t="s">
        <v>126</v>
      </c>
      <c r="F100" s="445"/>
      <c r="G100" s="445"/>
    </row>
    <row r="101" spans="1:7" hidden="1" x14ac:dyDescent="0.2">
      <c r="A101" s="447"/>
      <c r="B101" s="447"/>
      <c r="C101" s="456"/>
      <c r="D101" s="457" t="str">
        <f>D100 &amp; "kW"</f>
        <v>kW</v>
      </c>
      <c r="E101" s="458" t="s">
        <v>190</v>
      </c>
      <c r="F101" s="445"/>
      <c r="G101" s="445"/>
    </row>
    <row r="102" spans="1:7" hidden="1" x14ac:dyDescent="0.2">
      <c r="A102" s="447"/>
      <c r="B102" s="447"/>
      <c r="C102" s="459"/>
      <c r="D102" s="460"/>
      <c r="E102" s="461" t="s">
        <v>259</v>
      </c>
      <c r="F102" s="443"/>
      <c r="G102" s="443"/>
    </row>
    <row r="103" spans="1:7" hidden="1" x14ac:dyDescent="0.2">
      <c r="A103" s="447"/>
      <c r="B103" s="447"/>
      <c r="C103" s="452" t="s">
        <v>287</v>
      </c>
      <c r="D103" s="453"/>
      <c r="E103" s="454" t="s">
        <v>126</v>
      </c>
      <c r="F103" s="445"/>
      <c r="G103" s="445"/>
    </row>
    <row r="104" spans="1:7" hidden="1" x14ac:dyDescent="0.2">
      <c r="A104" s="447"/>
      <c r="B104" s="447"/>
      <c r="C104" s="456"/>
      <c r="D104" s="457" t="str">
        <f>D103 &amp; "kW"</f>
        <v>kW</v>
      </c>
      <c r="E104" s="458" t="s">
        <v>190</v>
      </c>
      <c r="F104" s="445"/>
      <c r="G104" s="445"/>
    </row>
    <row r="105" spans="1:7" hidden="1" x14ac:dyDescent="0.2">
      <c r="A105" s="447"/>
      <c r="B105" s="447"/>
      <c r="C105" s="459"/>
      <c r="D105" s="460"/>
      <c r="E105" s="461" t="s">
        <v>259</v>
      </c>
      <c r="F105" s="443"/>
      <c r="G105" s="443"/>
    </row>
    <row r="106" spans="1:7" hidden="1" x14ac:dyDescent="0.2">
      <c r="A106" s="447"/>
      <c r="B106" s="447"/>
      <c r="C106" s="452" t="s">
        <v>288</v>
      </c>
      <c r="D106" s="453"/>
      <c r="E106" s="454" t="s">
        <v>126</v>
      </c>
      <c r="F106" s="445"/>
      <c r="G106" s="445"/>
    </row>
    <row r="107" spans="1:7" hidden="1" x14ac:dyDescent="0.2">
      <c r="A107" s="447"/>
      <c r="B107" s="447"/>
      <c r="C107" s="456"/>
      <c r="D107" s="457" t="str">
        <f>D106 &amp; "kW"</f>
        <v>kW</v>
      </c>
      <c r="E107" s="458" t="s">
        <v>190</v>
      </c>
      <c r="F107" s="445"/>
      <c r="G107" s="445"/>
    </row>
    <row r="108" spans="1:7" hidden="1" x14ac:dyDescent="0.2">
      <c r="A108" s="447"/>
      <c r="B108" s="447"/>
      <c r="C108" s="459"/>
      <c r="D108" s="460"/>
      <c r="E108" s="461" t="s">
        <v>259</v>
      </c>
      <c r="F108" s="443"/>
      <c r="G108" s="443"/>
    </row>
    <row r="109" spans="1:7" hidden="1" x14ac:dyDescent="0.2">
      <c r="A109" s="447"/>
      <c r="B109" s="447"/>
      <c r="C109" s="452" t="s">
        <v>289</v>
      </c>
      <c r="D109" s="453"/>
      <c r="E109" s="454" t="s">
        <v>126</v>
      </c>
      <c r="F109" s="445"/>
      <c r="G109" s="445"/>
    </row>
    <row r="110" spans="1:7" hidden="1" x14ac:dyDescent="0.2">
      <c r="A110" s="447"/>
      <c r="B110" s="447"/>
      <c r="C110" s="456"/>
      <c r="D110" s="457" t="str">
        <f>D109 &amp; "kW"</f>
        <v>kW</v>
      </c>
      <c r="E110" s="458" t="s">
        <v>190</v>
      </c>
      <c r="F110" s="445"/>
      <c r="G110" s="445"/>
    </row>
    <row r="111" spans="1:7" hidden="1" x14ac:dyDescent="0.2">
      <c r="A111" s="447"/>
      <c r="B111" s="447"/>
      <c r="C111" s="459"/>
      <c r="D111" s="460"/>
      <c r="E111" s="461" t="s">
        <v>259</v>
      </c>
      <c r="F111" s="443"/>
      <c r="G111" s="443"/>
    </row>
    <row r="112" spans="1:7" hidden="1" x14ac:dyDescent="0.2">
      <c r="A112" s="447"/>
      <c r="B112" s="447"/>
      <c r="C112" s="452" t="s">
        <v>290</v>
      </c>
      <c r="D112" s="453"/>
      <c r="E112" s="454" t="s">
        <v>126</v>
      </c>
      <c r="F112" s="445"/>
      <c r="G112" s="445"/>
    </row>
    <row r="113" spans="1:7" hidden="1" x14ac:dyDescent="0.2">
      <c r="A113" s="447"/>
      <c r="B113" s="447"/>
      <c r="C113" s="456"/>
      <c r="D113" s="457" t="str">
        <f>D112 &amp; "kW"</f>
        <v>kW</v>
      </c>
      <c r="E113" s="458" t="s">
        <v>190</v>
      </c>
      <c r="F113" s="445"/>
      <c r="G113" s="445"/>
    </row>
    <row r="114" spans="1:7" hidden="1" x14ac:dyDescent="0.2">
      <c r="A114" s="447"/>
      <c r="B114" s="447"/>
      <c r="C114" s="459"/>
      <c r="D114" s="460"/>
      <c r="E114" s="461" t="s">
        <v>259</v>
      </c>
      <c r="F114" s="443"/>
      <c r="G114" s="443"/>
    </row>
    <row r="115" spans="1:7" hidden="1" x14ac:dyDescent="0.2">
      <c r="A115" s="447"/>
      <c r="B115" s="447"/>
      <c r="C115" s="452" t="s">
        <v>291</v>
      </c>
      <c r="D115" s="453"/>
      <c r="E115" s="454" t="s">
        <v>126</v>
      </c>
      <c r="F115" s="445"/>
      <c r="G115" s="445"/>
    </row>
    <row r="116" spans="1:7" hidden="1" x14ac:dyDescent="0.2">
      <c r="A116" s="447"/>
      <c r="B116" s="447"/>
      <c r="C116" s="456"/>
      <c r="D116" s="457" t="str">
        <f>D115 &amp; "kW"</f>
        <v>kW</v>
      </c>
      <c r="E116" s="458" t="s">
        <v>190</v>
      </c>
      <c r="F116" s="445"/>
      <c r="G116" s="445"/>
    </row>
    <row r="117" spans="1:7" hidden="1" x14ac:dyDescent="0.2">
      <c r="A117" s="447"/>
      <c r="B117" s="447"/>
      <c r="C117" s="459"/>
      <c r="D117" s="460"/>
      <c r="E117" s="461" t="s">
        <v>259</v>
      </c>
      <c r="F117" s="443"/>
      <c r="G117" s="443"/>
    </row>
    <row r="118" spans="1:7" hidden="1" x14ac:dyDescent="0.2">
      <c r="A118" s="447"/>
      <c r="B118" s="447"/>
      <c r="C118" s="452" t="s">
        <v>292</v>
      </c>
      <c r="D118" s="453"/>
      <c r="E118" s="454" t="s">
        <v>126</v>
      </c>
      <c r="F118" s="445"/>
      <c r="G118" s="445"/>
    </row>
    <row r="119" spans="1:7" hidden="1" x14ac:dyDescent="0.2">
      <c r="A119" s="447"/>
      <c r="B119" s="447"/>
      <c r="C119" s="456"/>
      <c r="D119" s="457" t="str">
        <f>D118 &amp; "kW"</f>
        <v>kW</v>
      </c>
      <c r="E119" s="458" t="s">
        <v>190</v>
      </c>
      <c r="F119" s="445"/>
      <c r="G119" s="445"/>
    </row>
    <row r="120" spans="1:7" hidden="1" x14ac:dyDescent="0.2">
      <c r="A120" s="447"/>
      <c r="B120" s="447"/>
      <c r="C120" s="459"/>
      <c r="D120" s="460"/>
      <c r="E120" s="461" t="s">
        <v>259</v>
      </c>
      <c r="F120" s="443"/>
      <c r="G120" s="443"/>
    </row>
    <row r="121" spans="1:7" hidden="1" x14ac:dyDescent="0.2">
      <c r="A121" s="447"/>
      <c r="B121" s="447"/>
      <c r="C121" s="452" t="s">
        <v>293</v>
      </c>
      <c r="D121" s="453"/>
      <c r="E121" s="454" t="s">
        <v>126</v>
      </c>
      <c r="F121" s="445"/>
      <c r="G121" s="445"/>
    </row>
    <row r="122" spans="1:7" hidden="1" x14ac:dyDescent="0.2">
      <c r="A122" s="447"/>
      <c r="B122" s="447"/>
      <c r="C122" s="456"/>
      <c r="D122" s="457" t="str">
        <f>D121 &amp; "kW"</f>
        <v>kW</v>
      </c>
      <c r="E122" s="458" t="s">
        <v>190</v>
      </c>
      <c r="F122" s="445"/>
      <c r="G122" s="445"/>
    </row>
    <row r="123" spans="1:7" hidden="1" x14ac:dyDescent="0.2">
      <c r="A123" s="447"/>
      <c r="B123" s="447"/>
      <c r="C123" s="459"/>
      <c r="D123" s="460"/>
      <c r="E123" s="461" t="s">
        <v>259</v>
      </c>
      <c r="F123" s="443"/>
      <c r="G123" s="443"/>
    </row>
    <row r="124" spans="1:7" hidden="1" x14ac:dyDescent="0.2">
      <c r="A124" s="447"/>
      <c r="B124" s="447"/>
      <c r="C124" s="452" t="s">
        <v>294</v>
      </c>
      <c r="D124" s="453"/>
      <c r="E124" s="454" t="s">
        <v>126</v>
      </c>
      <c r="F124" s="445"/>
      <c r="G124" s="445"/>
    </row>
    <row r="125" spans="1:7" hidden="1" x14ac:dyDescent="0.2">
      <c r="A125" s="447"/>
      <c r="B125" s="447"/>
      <c r="C125" s="456"/>
      <c r="D125" s="457" t="str">
        <f>D124 &amp; "kW"</f>
        <v>kW</v>
      </c>
      <c r="E125" s="458" t="s">
        <v>190</v>
      </c>
      <c r="F125" s="445"/>
      <c r="G125" s="445"/>
    </row>
    <row r="126" spans="1:7" hidden="1" x14ac:dyDescent="0.2">
      <c r="A126" s="447"/>
      <c r="B126" s="447"/>
      <c r="C126" s="459"/>
      <c r="D126" s="460"/>
      <c r="E126" s="461" t="s">
        <v>259</v>
      </c>
      <c r="F126" s="443"/>
      <c r="G126" s="443"/>
    </row>
    <row r="127" spans="1:7" hidden="1" x14ac:dyDescent="0.2">
      <c r="A127" s="447"/>
      <c r="B127" s="447"/>
      <c r="C127" s="452" t="s">
        <v>295</v>
      </c>
      <c r="D127" s="453"/>
      <c r="E127" s="454" t="s">
        <v>126</v>
      </c>
      <c r="F127" s="445"/>
      <c r="G127" s="445"/>
    </row>
    <row r="128" spans="1:7" hidden="1" x14ac:dyDescent="0.2">
      <c r="A128" s="447"/>
      <c r="B128" s="447"/>
      <c r="C128" s="456"/>
      <c r="D128" s="457" t="str">
        <f>D127 &amp; "kW"</f>
        <v>kW</v>
      </c>
      <c r="E128" s="458" t="s">
        <v>190</v>
      </c>
      <c r="F128" s="445"/>
      <c r="G128" s="445"/>
    </row>
    <row r="129" spans="1:7" hidden="1" x14ac:dyDescent="0.2">
      <c r="A129" s="447"/>
      <c r="B129" s="447"/>
      <c r="C129" s="459"/>
      <c r="D129" s="460"/>
      <c r="E129" s="461" t="s">
        <v>259</v>
      </c>
      <c r="F129" s="443"/>
      <c r="G129" s="443"/>
    </row>
    <row r="130" spans="1:7" hidden="1" x14ac:dyDescent="0.2">
      <c r="A130" s="447"/>
      <c r="B130" s="447"/>
      <c r="C130" s="452" t="s">
        <v>296</v>
      </c>
      <c r="D130" s="453"/>
      <c r="E130" s="454" t="s">
        <v>126</v>
      </c>
      <c r="F130" s="445"/>
      <c r="G130" s="445"/>
    </row>
    <row r="131" spans="1:7" hidden="1" x14ac:dyDescent="0.2">
      <c r="A131" s="447"/>
      <c r="B131" s="447"/>
      <c r="C131" s="456"/>
      <c r="D131" s="457" t="str">
        <f>D130 &amp; "kW"</f>
        <v>kW</v>
      </c>
      <c r="E131" s="458" t="s">
        <v>190</v>
      </c>
      <c r="F131" s="445"/>
      <c r="G131" s="445"/>
    </row>
    <row r="132" spans="1:7" hidden="1" x14ac:dyDescent="0.2">
      <c r="A132" s="447"/>
      <c r="B132" s="447"/>
      <c r="C132" s="459"/>
      <c r="D132" s="460"/>
      <c r="E132" s="461" t="s">
        <v>259</v>
      </c>
      <c r="F132" s="443"/>
      <c r="G132" s="443"/>
    </row>
    <row r="133" spans="1:7" hidden="1" x14ac:dyDescent="0.2">
      <c r="A133" s="447"/>
      <c r="B133" s="447"/>
      <c r="C133" s="452" t="s">
        <v>297</v>
      </c>
      <c r="D133" s="453"/>
      <c r="E133" s="454" t="s">
        <v>126</v>
      </c>
      <c r="F133" s="445"/>
      <c r="G133" s="445"/>
    </row>
    <row r="134" spans="1:7" hidden="1" x14ac:dyDescent="0.2">
      <c r="A134" s="447"/>
      <c r="B134" s="447"/>
      <c r="C134" s="456"/>
      <c r="D134" s="457" t="str">
        <f>D133 &amp; "kW"</f>
        <v>kW</v>
      </c>
      <c r="E134" s="458" t="s">
        <v>190</v>
      </c>
      <c r="F134" s="445"/>
      <c r="G134" s="445"/>
    </row>
    <row r="135" spans="1:7" hidden="1" x14ac:dyDescent="0.2">
      <c r="A135" s="447"/>
      <c r="B135" s="447"/>
      <c r="C135" s="459"/>
      <c r="D135" s="460"/>
      <c r="E135" s="461" t="s">
        <v>259</v>
      </c>
      <c r="F135" s="443"/>
      <c r="G135" s="443"/>
    </row>
    <row r="136" spans="1:7" hidden="1" x14ac:dyDescent="0.2">
      <c r="A136" s="447"/>
      <c r="B136" s="447"/>
      <c r="C136" s="452" t="s">
        <v>298</v>
      </c>
      <c r="D136" s="453"/>
      <c r="E136" s="454" t="s">
        <v>126</v>
      </c>
      <c r="F136" s="445"/>
      <c r="G136" s="445"/>
    </row>
    <row r="137" spans="1:7" hidden="1" x14ac:dyDescent="0.2">
      <c r="A137" s="447"/>
      <c r="B137" s="447"/>
      <c r="C137" s="456"/>
      <c r="D137" s="457" t="str">
        <f>D136 &amp; "kW"</f>
        <v>kW</v>
      </c>
      <c r="E137" s="458" t="s">
        <v>190</v>
      </c>
      <c r="F137" s="445"/>
      <c r="G137" s="445"/>
    </row>
    <row r="138" spans="1:7" hidden="1" x14ac:dyDescent="0.2">
      <c r="A138" s="447"/>
      <c r="B138" s="447"/>
      <c r="C138" s="459"/>
      <c r="D138" s="460"/>
      <c r="E138" s="461" t="s">
        <v>259</v>
      </c>
      <c r="F138" s="443"/>
      <c r="G138" s="443"/>
    </row>
    <row r="139" spans="1:7" hidden="1" x14ac:dyDescent="0.2">
      <c r="A139" s="447"/>
      <c r="B139" s="447"/>
      <c r="C139" s="452" t="s">
        <v>299</v>
      </c>
      <c r="D139" s="453"/>
      <c r="E139" s="454" t="s">
        <v>126</v>
      </c>
      <c r="F139" s="445"/>
      <c r="G139" s="445"/>
    </row>
    <row r="140" spans="1:7" hidden="1" x14ac:dyDescent="0.2">
      <c r="A140" s="447"/>
      <c r="B140" s="447"/>
      <c r="C140" s="456"/>
      <c r="D140" s="457" t="str">
        <f>D139 &amp; "kW"</f>
        <v>kW</v>
      </c>
      <c r="E140" s="458" t="s">
        <v>190</v>
      </c>
      <c r="F140" s="445"/>
      <c r="G140" s="445"/>
    </row>
    <row r="141" spans="1:7" hidden="1" x14ac:dyDescent="0.2">
      <c r="A141" s="447"/>
      <c r="B141" s="447"/>
      <c r="C141" s="459"/>
      <c r="D141" s="460"/>
      <c r="E141" s="461" t="s">
        <v>259</v>
      </c>
      <c r="F141" s="443"/>
      <c r="G141" s="443"/>
    </row>
    <row r="142" spans="1:7" hidden="1" x14ac:dyDescent="0.2">
      <c r="A142" s="447"/>
      <c r="B142" s="447"/>
      <c r="C142" s="452" t="s">
        <v>300</v>
      </c>
      <c r="D142" s="453"/>
      <c r="E142" s="454" t="s">
        <v>126</v>
      </c>
      <c r="F142" s="445"/>
      <c r="G142" s="445"/>
    </row>
    <row r="143" spans="1:7" hidden="1" x14ac:dyDescent="0.2">
      <c r="A143" s="447"/>
      <c r="B143" s="447"/>
      <c r="C143" s="456"/>
      <c r="D143" s="457" t="str">
        <f>D142 &amp; "kW"</f>
        <v>kW</v>
      </c>
      <c r="E143" s="458" t="s">
        <v>190</v>
      </c>
      <c r="F143" s="445"/>
      <c r="G143" s="445"/>
    </row>
    <row r="144" spans="1:7" hidden="1" x14ac:dyDescent="0.2">
      <c r="A144" s="447"/>
      <c r="B144" s="447"/>
      <c r="C144" s="459"/>
      <c r="D144" s="460"/>
      <c r="E144" s="461" t="s">
        <v>259</v>
      </c>
      <c r="F144" s="443"/>
      <c r="G144" s="443"/>
    </row>
    <row r="145" spans="1:7" hidden="1" x14ac:dyDescent="0.2">
      <c r="A145" s="447"/>
      <c r="B145" s="447"/>
      <c r="C145" s="452" t="s">
        <v>301</v>
      </c>
      <c r="D145" s="453"/>
      <c r="E145" s="454" t="s">
        <v>126</v>
      </c>
      <c r="F145" s="445"/>
      <c r="G145" s="445"/>
    </row>
    <row r="146" spans="1:7" hidden="1" x14ac:dyDescent="0.2">
      <c r="A146" s="447"/>
      <c r="B146" s="447"/>
      <c r="C146" s="456"/>
      <c r="D146" s="457" t="str">
        <f>D145 &amp; "kW"</f>
        <v>kW</v>
      </c>
      <c r="E146" s="458" t="s">
        <v>190</v>
      </c>
      <c r="F146" s="445"/>
      <c r="G146" s="445"/>
    </row>
    <row r="147" spans="1:7" hidden="1" x14ac:dyDescent="0.2">
      <c r="A147" s="447"/>
      <c r="B147" s="447"/>
      <c r="C147" s="459"/>
      <c r="D147" s="460"/>
      <c r="E147" s="461" t="s">
        <v>259</v>
      </c>
      <c r="F147" s="443"/>
      <c r="G147" s="443"/>
    </row>
    <row r="148" spans="1:7" hidden="1" x14ac:dyDescent="0.2">
      <c r="A148" s="447"/>
      <c r="B148" s="447"/>
      <c r="C148" s="452" t="s">
        <v>302</v>
      </c>
      <c r="D148" s="453"/>
      <c r="E148" s="454" t="s">
        <v>126</v>
      </c>
      <c r="F148" s="445"/>
      <c r="G148" s="445"/>
    </row>
    <row r="149" spans="1:7" hidden="1" x14ac:dyDescent="0.2">
      <c r="A149" s="447"/>
      <c r="B149" s="447"/>
      <c r="C149" s="456"/>
      <c r="D149" s="457" t="str">
        <f>D148 &amp; "kW"</f>
        <v>kW</v>
      </c>
      <c r="E149" s="458" t="s">
        <v>190</v>
      </c>
      <c r="F149" s="445"/>
      <c r="G149" s="445"/>
    </row>
    <row r="150" spans="1:7" hidden="1" x14ac:dyDescent="0.2">
      <c r="A150" s="447"/>
      <c r="B150" s="447"/>
      <c r="C150" s="459"/>
      <c r="D150" s="460"/>
      <c r="E150" s="461" t="s">
        <v>259</v>
      </c>
      <c r="F150" s="443"/>
      <c r="G150" s="443"/>
    </row>
    <row r="151" spans="1:7" hidden="1" x14ac:dyDescent="0.2">
      <c r="A151" s="447"/>
      <c r="B151" s="447"/>
      <c r="C151" s="452" t="s">
        <v>303</v>
      </c>
      <c r="D151" s="453"/>
      <c r="E151" s="454" t="s">
        <v>126</v>
      </c>
      <c r="F151" s="445"/>
      <c r="G151" s="445"/>
    </row>
    <row r="152" spans="1:7" hidden="1" x14ac:dyDescent="0.2">
      <c r="A152" s="447"/>
      <c r="B152" s="447"/>
      <c r="C152" s="456"/>
      <c r="D152" s="457" t="str">
        <f>D151 &amp; "kW"</f>
        <v>kW</v>
      </c>
      <c r="E152" s="458" t="s">
        <v>190</v>
      </c>
      <c r="F152" s="445"/>
      <c r="G152" s="445"/>
    </row>
    <row r="153" spans="1:7" hidden="1" x14ac:dyDescent="0.2">
      <c r="A153" s="447"/>
      <c r="B153" s="447"/>
      <c r="C153" s="459"/>
      <c r="D153" s="460"/>
      <c r="E153" s="461" t="s">
        <v>259</v>
      </c>
      <c r="F153" s="443"/>
      <c r="G153" s="443"/>
    </row>
    <row r="154" spans="1:7" hidden="1" x14ac:dyDescent="0.2">
      <c r="A154" s="447"/>
      <c r="B154" s="447"/>
      <c r="C154" s="452" t="s">
        <v>304</v>
      </c>
      <c r="D154" s="453"/>
      <c r="E154" s="454" t="s">
        <v>126</v>
      </c>
      <c r="F154" s="445"/>
      <c r="G154" s="445"/>
    </row>
    <row r="155" spans="1:7" hidden="1" x14ac:dyDescent="0.2">
      <c r="A155" s="447"/>
      <c r="B155" s="447"/>
      <c r="C155" s="456"/>
      <c r="D155" s="457" t="str">
        <f>D154 &amp; "kW"</f>
        <v>kW</v>
      </c>
      <c r="E155" s="458" t="s">
        <v>190</v>
      </c>
      <c r="F155" s="445"/>
      <c r="G155" s="445"/>
    </row>
    <row r="156" spans="1:7" hidden="1" x14ac:dyDescent="0.2">
      <c r="A156" s="447"/>
      <c r="B156" s="447"/>
      <c r="C156" s="459"/>
      <c r="D156" s="460"/>
      <c r="E156" s="461" t="s">
        <v>259</v>
      </c>
      <c r="F156" s="443"/>
      <c r="G156" s="443"/>
    </row>
    <row r="157" spans="1:7" hidden="1" x14ac:dyDescent="0.2">
      <c r="A157" s="447"/>
      <c r="B157" s="447"/>
      <c r="C157" s="452" t="s">
        <v>305</v>
      </c>
      <c r="D157" s="453"/>
      <c r="E157" s="454" t="s">
        <v>126</v>
      </c>
      <c r="F157" s="445"/>
      <c r="G157" s="445"/>
    </row>
    <row r="158" spans="1:7" hidden="1" x14ac:dyDescent="0.2">
      <c r="A158" s="447"/>
      <c r="B158" s="447"/>
      <c r="C158" s="456"/>
      <c r="D158" s="457" t="str">
        <f>D157 &amp; "kW"</f>
        <v>kW</v>
      </c>
      <c r="E158" s="458" t="s">
        <v>190</v>
      </c>
      <c r="F158" s="445"/>
      <c r="G158" s="445"/>
    </row>
    <row r="159" spans="1:7" hidden="1" x14ac:dyDescent="0.2">
      <c r="A159" s="447"/>
      <c r="B159" s="447"/>
      <c r="C159" s="459"/>
      <c r="D159" s="460"/>
      <c r="E159" s="461" t="s">
        <v>259</v>
      </c>
      <c r="F159" s="443"/>
      <c r="G159" s="443"/>
    </row>
    <row r="160" spans="1:7" hidden="1" x14ac:dyDescent="0.2">
      <c r="A160" s="447"/>
      <c r="B160" s="447"/>
      <c r="C160" s="452" t="s">
        <v>306</v>
      </c>
      <c r="D160" s="453"/>
      <c r="E160" s="454" t="s">
        <v>126</v>
      </c>
      <c r="F160" s="445"/>
      <c r="G160" s="445"/>
    </row>
    <row r="161" spans="1:7" hidden="1" x14ac:dyDescent="0.2">
      <c r="A161" s="447"/>
      <c r="B161" s="447"/>
      <c r="C161" s="456"/>
      <c r="D161" s="457" t="str">
        <f>D160 &amp; "kW"</f>
        <v>kW</v>
      </c>
      <c r="E161" s="458" t="s">
        <v>190</v>
      </c>
      <c r="F161" s="445"/>
      <c r="G161" s="445"/>
    </row>
    <row r="162" spans="1:7" hidden="1" x14ac:dyDescent="0.2">
      <c r="A162" s="447"/>
      <c r="B162" s="447"/>
      <c r="C162" s="459"/>
      <c r="D162" s="460"/>
      <c r="E162" s="461" t="s">
        <v>259</v>
      </c>
      <c r="F162" s="443"/>
      <c r="G162" s="443"/>
    </row>
    <row r="163" spans="1:7" hidden="1" x14ac:dyDescent="0.2">
      <c r="A163" s="447"/>
      <c r="B163" s="447"/>
      <c r="C163" s="452" t="s">
        <v>307</v>
      </c>
      <c r="D163" s="453"/>
      <c r="E163" s="454" t="s">
        <v>126</v>
      </c>
      <c r="F163" s="445"/>
      <c r="G163" s="445"/>
    </row>
    <row r="164" spans="1:7" hidden="1" x14ac:dyDescent="0.2">
      <c r="A164" s="447"/>
      <c r="B164" s="447"/>
      <c r="C164" s="456"/>
      <c r="D164" s="457" t="str">
        <f>D163 &amp; "kW"</f>
        <v>kW</v>
      </c>
      <c r="E164" s="458" t="s">
        <v>190</v>
      </c>
      <c r="F164" s="445"/>
      <c r="G164" s="445"/>
    </row>
    <row r="165" spans="1:7" hidden="1" x14ac:dyDescent="0.2">
      <c r="A165" s="447"/>
      <c r="B165" s="447"/>
      <c r="C165" s="459"/>
      <c r="D165" s="460"/>
      <c r="E165" s="461" t="s">
        <v>259</v>
      </c>
      <c r="F165" s="443"/>
      <c r="G165" s="443"/>
    </row>
    <row r="166" spans="1:7" hidden="1" x14ac:dyDescent="0.2">
      <c r="A166" s="447"/>
      <c r="B166" s="447"/>
      <c r="C166" s="452" t="s">
        <v>308</v>
      </c>
      <c r="D166" s="453"/>
      <c r="E166" s="454" t="s">
        <v>126</v>
      </c>
      <c r="F166" s="445"/>
      <c r="G166" s="445"/>
    </row>
    <row r="167" spans="1:7" hidden="1" x14ac:dyDescent="0.2">
      <c r="A167" s="447"/>
      <c r="B167" s="447"/>
      <c r="C167" s="456"/>
      <c r="D167" s="457" t="str">
        <f>D166 &amp; "kW"</f>
        <v>kW</v>
      </c>
      <c r="E167" s="458" t="s">
        <v>190</v>
      </c>
      <c r="F167" s="445"/>
      <c r="G167" s="445"/>
    </row>
    <row r="168" spans="1:7" hidden="1" x14ac:dyDescent="0.2">
      <c r="A168" s="447"/>
      <c r="B168" s="447"/>
      <c r="C168" s="459"/>
      <c r="D168" s="460"/>
      <c r="E168" s="461" t="s">
        <v>259</v>
      </c>
      <c r="F168" s="443"/>
      <c r="G168" s="443"/>
    </row>
    <row r="169" spans="1:7" hidden="1" x14ac:dyDescent="0.2">
      <c r="A169" s="447"/>
      <c r="B169" s="447"/>
      <c r="C169" s="452" t="s">
        <v>309</v>
      </c>
      <c r="D169" s="453"/>
      <c r="E169" s="454" t="s">
        <v>126</v>
      </c>
      <c r="F169" s="445"/>
      <c r="G169" s="445"/>
    </row>
    <row r="170" spans="1:7" hidden="1" x14ac:dyDescent="0.2">
      <c r="A170" s="447"/>
      <c r="B170" s="447"/>
      <c r="C170" s="456"/>
      <c r="D170" s="457" t="str">
        <f>D169 &amp; "kW"</f>
        <v>kW</v>
      </c>
      <c r="E170" s="458" t="s">
        <v>190</v>
      </c>
      <c r="F170" s="445"/>
      <c r="G170" s="445"/>
    </row>
    <row r="171" spans="1:7" hidden="1" x14ac:dyDescent="0.2">
      <c r="A171" s="447"/>
      <c r="B171" s="447"/>
      <c r="C171" s="459"/>
      <c r="D171" s="460"/>
      <c r="E171" s="461" t="s">
        <v>259</v>
      </c>
      <c r="F171" s="443"/>
      <c r="G171" s="443"/>
    </row>
    <row r="172" spans="1:7" hidden="1" x14ac:dyDescent="0.2">
      <c r="A172" s="447"/>
      <c r="B172" s="447"/>
      <c r="C172" s="452" t="s">
        <v>310</v>
      </c>
      <c r="D172" s="453"/>
      <c r="E172" s="454" t="s">
        <v>126</v>
      </c>
      <c r="F172" s="445"/>
      <c r="G172" s="445"/>
    </row>
    <row r="173" spans="1:7" hidden="1" x14ac:dyDescent="0.2">
      <c r="A173" s="447"/>
      <c r="B173" s="447"/>
      <c r="C173" s="456"/>
      <c r="D173" s="457" t="str">
        <f>D172 &amp; "kW"</f>
        <v>kW</v>
      </c>
      <c r="E173" s="458" t="s">
        <v>190</v>
      </c>
      <c r="F173" s="445"/>
      <c r="G173" s="445"/>
    </row>
    <row r="174" spans="1:7" hidden="1" x14ac:dyDescent="0.2">
      <c r="A174" s="447"/>
      <c r="B174" s="447"/>
      <c r="C174" s="459"/>
      <c r="D174" s="460"/>
      <c r="E174" s="461" t="s">
        <v>259</v>
      </c>
      <c r="F174" s="443"/>
      <c r="G174" s="443"/>
    </row>
    <row r="175" spans="1:7" hidden="1" x14ac:dyDescent="0.2">
      <c r="A175" s="447"/>
      <c r="B175" s="447"/>
      <c r="C175" s="452" t="s">
        <v>311</v>
      </c>
      <c r="D175" s="453"/>
      <c r="E175" s="454" t="s">
        <v>126</v>
      </c>
      <c r="F175" s="445"/>
      <c r="G175" s="445"/>
    </row>
    <row r="176" spans="1:7" hidden="1" x14ac:dyDescent="0.2">
      <c r="A176" s="447"/>
      <c r="B176" s="447"/>
      <c r="C176" s="456"/>
      <c r="D176" s="457" t="str">
        <f>D175 &amp; "kW"</f>
        <v>kW</v>
      </c>
      <c r="E176" s="458" t="s">
        <v>190</v>
      </c>
      <c r="F176" s="445"/>
      <c r="G176" s="445"/>
    </row>
    <row r="177" spans="1:7" hidden="1" x14ac:dyDescent="0.2">
      <c r="A177" s="447"/>
      <c r="B177" s="447"/>
      <c r="C177" s="459"/>
      <c r="D177" s="460"/>
      <c r="E177" s="461" t="s">
        <v>259</v>
      </c>
      <c r="F177" s="443"/>
      <c r="G177" s="443"/>
    </row>
    <row r="178" spans="1:7" hidden="1" x14ac:dyDescent="0.2">
      <c r="A178" s="447"/>
      <c r="B178" s="447"/>
      <c r="C178" s="452" t="s">
        <v>312</v>
      </c>
      <c r="D178" s="453"/>
      <c r="E178" s="454" t="s">
        <v>126</v>
      </c>
      <c r="F178" s="445"/>
      <c r="G178" s="445"/>
    </row>
    <row r="179" spans="1:7" hidden="1" x14ac:dyDescent="0.2">
      <c r="A179" s="447"/>
      <c r="B179" s="447"/>
      <c r="C179" s="456"/>
      <c r="D179" s="457" t="str">
        <f>D178 &amp; "kW"</f>
        <v>kW</v>
      </c>
      <c r="E179" s="458" t="s">
        <v>190</v>
      </c>
      <c r="F179" s="445"/>
      <c r="G179" s="445"/>
    </row>
    <row r="180" spans="1:7" hidden="1" x14ac:dyDescent="0.2">
      <c r="A180" s="447"/>
      <c r="B180" s="447"/>
      <c r="C180" s="459"/>
      <c r="D180" s="460"/>
      <c r="E180" s="461" t="s">
        <v>259</v>
      </c>
      <c r="F180" s="443"/>
      <c r="G180" s="443"/>
    </row>
    <row r="181" spans="1:7" hidden="1" x14ac:dyDescent="0.2">
      <c r="A181" s="447"/>
      <c r="B181" s="447"/>
      <c r="C181" s="452" t="s">
        <v>313</v>
      </c>
      <c r="D181" s="453"/>
      <c r="E181" s="454" t="s">
        <v>126</v>
      </c>
      <c r="F181" s="445"/>
      <c r="G181" s="445"/>
    </row>
    <row r="182" spans="1:7" hidden="1" x14ac:dyDescent="0.2">
      <c r="A182" s="447"/>
      <c r="B182" s="447"/>
      <c r="C182" s="456"/>
      <c r="D182" s="457" t="str">
        <f>D181 &amp; "kW"</f>
        <v>kW</v>
      </c>
      <c r="E182" s="458" t="s">
        <v>190</v>
      </c>
      <c r="F182" s="445"/>
      <c r="G182" s="445"/>
    </row>
    <row r="183" spans="1:7" hidden="1" x14ac:dyDescent="0.2">
      <c r="A183" s="447"/>
      <c r="B183" s="447"/>
      <c r="C183" s="459"/>
      <c r="D183" s="460"/>
      <c r="E183" s="461" t="s">
        <v>259</v>
      </c>
      <c r="F183" s="443"/>
      <c r="G183" s="443"/>
    </row>
    <row r="184" spans="1:7" hidden="1" x14ac:dyDescent="0.2">
      <c r="A184" s="447"/>
      <c r="B184" s="447"/>
      <c r="C184" s="452" t="s">
        <v>314</v>
      </c>
      <c r="D184" s="453"/>
      <c r="E184" s="454" t="s">
        <v>126</v>
      </c>
      <c r="F184" s="445"/>
      <c r="G184" s="445"/>
    </row>
    <row r="185" spans="1:7" hidden="1" x14ac:dyDescent="0.2">
      <c r="A185" s="447"/>
      <c r="B185" s="447"/>
      <c r="C185" s="456"/>
      <c r="D185" s="457" t="str">
        <f>D184 &amp; "kW"</f>
        <v>kW</v>
      </c>
      <c r="E185" s="458" t="s">
        <v>190</v>
      </c>
      <c r="F185" s="445"/>
      <c r="G185" s="445"/>
    </row>
    <row r="186" spans="1:7" hidden="1" x14ac:dyDescent="0.2">
      <c r="A186" s="447"/>
      <c r="B186" s="447"/>
      <c r="C186" s="459"/>
      <c r="D186" s="460"/>
      <c r="E186" s="461" t="s">
        <v>259</v>
      </c>
      <c r="F186" s="443"/>
      <c r="G186" s="443"/>
    </row>
    <row r="187" spans="1:7" hidden="1" x14ac:dyDescent="0.2">
      <c r="A187" s="447"/>
      <c r="B187" s="447"/>
      <c r="C187" s="452" t="s">
        <v>315</v>
      </c>
      <c r="D187" s="453"/>
      <c r="E187" s="454" t="s">
        <v>126</v>
      </c>
      <c r="F187" s="445"/>
      <c r="G187" s="445"/>
    </row>
    <row r="188" spans="1:7" hidden="1" x14ac:dyDescent="0.2">
      <c r="A188" s="447"/>
      <c r="B188" s="447"/>
      <c r="C188" s="456"/>
      <c r="D188" s="457" t="str">
        <f>D187 &amp; "kW"</f>
        <v>kW</v>
      </c>
      <c r="E188" s="458" t="s">
        <v>190</v>
      </c>
      <c r="F188" s="445"/>
      <c r="G188" s="445"/>
    </row>
    <row r="189" spans="1:7" hidden="1" x14ac:dyDescent="0.2">
      <c r="A189" s="447"/>
      <c r="B189" s="447"/>
      <c r="C189" s="459"/>
      <c r="D189" s="460"/>
      <c r="E189" s="461" t="s">
        <v>259</v>
      </c>
      <c r="F189" s="443"/>
      <c r="G189" s="443"/>
    </row>
    <row r="190" spans="1:7" hidden="1" x14ac:dyDescent="0.2">
      <c r="A190" s="447"/>
      <c r="B190" s="447"/>
      <c r="C190" s="452" t="s">
        <v>316</v>
      </c>
      <c r="D190" s="453"/>
      <c r="E190" s="454" t="s">
        <v>126</v>
      </c>
      <c r="F190" s="445"/>
      <c r="G190" s="445"/>
    </row>
    <row r="191" spans="1:7" hidden="1" x14ac:dyDescent="0.2">
      <c r="A191" s="447"/>
      <c r="B191" s="447"/>
      <c r="C191" s="456"/>
      <c r="D191" s="457" t="str">
        <f>D190 &amp; "kW"</f>
        <v>kW</v>
      </c>
      <c r="E191" s="458" t="s">
        <v>190</v>
      </c>
      <c r="F191" s="445"/>
      <c r="G191" s="445"/>
    </row>
    <row r="192" spans="1:7" hidden="1" x14ac:dyDescent="0.2">
      <c r="A192" s="447"/>
      <c r="B192" s="447"/>
      <c r="C192" s="459"/>
      <c r="D192" s="460"/>
      <c r="E192" s="461" t="s">
        <v>259</v>
      </c>
      <c r="F192" s="443"/>
      <c r="G192" s="443"/>
    </row>
    <row r="193" spans="1:7" hidden="1" x14ac:dyDescent="0.2">
      <c r="A193" s="447"/>
      <c r="B193" s="447"/>
      <c r="C193" s="452" t="s">
        <v>317</v>
      </c>
      <c r="D193" s="453"/>
      <c r="E193" s="454" t="s">
        <v>126</v>
      </c>
      <c r="F193" s="445"/>
      <c r="G193" s="445"/>
    </row>
    <row r="194" spans="1:7" hidden="1" x14ac:dyDescent="0.2">
      <c r="A194" s="447"/>
      <c r="B194" s="447"/>
      <c r="C194" s="456"/>
      <c r="D194" s="457" t="str">
        <f>D193 &amp; "kW"</f>
        <v>kW</v>
      </c>
      <c r="E194" s="458" t="s">
        <v>190</v>
      </c>
      <c r="F194" s="445"/>
      <c r="G194" s="445"/>
    </row>
    <row r="195" spans="1:7" hidden="1" x14ac:dyDescent="0.2">
      <c r="A195" s="447"/>
      <c r="B195" s="447"/>
      <c r="C195" s="459"/>
      <c r="D195" s="460"/>
      <c r="E195" s="461" t="s">
        <v>259</v>
      </c>
      <c r="F195" s="443"/>
      <c r="G195" s="443"/>
    </row>
    <row r="196" spans="1:7" hidden="1" x14ac:dyDescent="0.2">
      <c r="A196" s="447"/>
      <c r="B196" s="447"/>
      <c r="C196" s="452" t="s">
        <v>318</v>
      </c>
      <c r="D196" s="453"/>
      <c r="E196" s="454" t="s">
        <v>126</v>
      </c>
      <c r="F196" s="445"/>
      <c r="G196" s="445"/>
    </row>
    <row r="197" spans="1:7" hidden="1" x14ac:dyDescent="0.2">
      <c r="A197" s="447"/>
      <c r="B197" s="447"/>
      <c r="C197" s="456"/>
      <c r="D197" s="457" t="str">
        <f>D196 &amp; "kW"</f>
        <v>kW</v>
      </c>
      <c r="E197" s="458" t="s">
        <v>190</v>
      </c>
      <c r="F197" s="445"/>
      <c r="G197" s="445"/>
    </row>
    <row r="198" spans="1:7" hidden="1" x14ac:dyDescent="0.2">
      <c r="A198" s="447"/>
      <c r="B198" s="447"/>
      <c r="C198" s="459"/>
      <c r="D198" s="460"/>
      <c r="E198" s="461" t="s">
        <v>259</v>
      </c>
      <c r="F198" s="443"/>
      <c r="G198" s="443"/>
    </row>
    <row r="199" spans="1:7" hidden="1" x14ac:dyDescent="0.2">
      <c r="A199" s="447"/>
      <c r="B199" s="447"/>
      <c r="C199" s="452" t="s">
        <v>319</v>
      </c>
      <c r="D199" s="453"/>
      <c r="E199" s="454" t="s">
        <v>126</v>
      </c>
      <c r="F199" s="445"/>
      <c r="G199" s="445"/>
    </row>
    <row r="200" spans="1:7" hidden="1" x14ac:dyDescent="0.2">
      <c r="A200" s="447"/>
      <c r="B200" s="447"/>
      <c r="C200" s="456"/>
      <c r="D200" s="457" t="str">
        <f>D199 &amp; "kW"</f>
        <v>kW</v>
      </c>
      <c r="E200" s="458" t="s">
        <v>190</v>
      </c>
      <c r="F200" s="445"/>
      <c r="G200" s="445"/>
    </row>
    <row r="201" spans="1:7" hidden="1" x14ac:dyDescent="0.2">
      <c r="A201" s="447"/>
      <c r="B201" s="447"/>
      <c r="C201" s="459"/>
      <c r="D201" s="460"/>
      <c r="E201" s="461" t="s">
        <v>259</v>
      </c>
      <c r="F201" s="443"/>
      <c r="G201" s="443"/>
    </row>
    <row r="202" spans="1:7" hidden="1" x14ac:dyDescent="0.2">
      <c r="A202" s="447"/>
      <c r="B202" s="447"/>
      <c r="C202" s="452" t="s">
        <v>320</v>
      </c>
      <c r="D202" s="453"/>
      <c r="E202" s="454" t="s">
        <v>126</v>
      </c>
      <c r="F202" s="445"/>
      <c r="G202" s="445"/>
    </row>
    <row r="203" spans="1:7" hidden="1" x14ac:dyDescent="0.2">
      <c r="A203" s="447"/>
      <c r="B203" s="447"/>
      <c r="C203" s="456"/>
      <c r="D203" s="457" t="str">
        <f>D202 &amp; "kW"</f>
        <v>kW</v>
      </c>
      <c r="E203" s="458" t="s">
        <v>190</v>
      </c>
      <c r="F203" s="445"/>
      <c r="G203" s="445"/>
    </row>
    <row r="204" spans="1:7" hidden="1" x14ac:dyDescent="0.2">
      <c r="A204" s="447"/>
      <c r="B204" s="447"/>
      <c r="C204" s="459"/>
      <c r="D204" s="460"/>
      <c r="E204" s="461" t="s">
        <v>259</v>
      </c>
      <c r="F204" s="443"/>
      <c r="G204" s="443"/>
    </row>
    <row r="205" spans="1:7" hidden="1" x14ac:dyDescent="0.2">
      <c r="A205" s="447"/>
      <c r="B205" s="447"/>
      <c r="C205" s="452" t="s">
        <v>321</v>
      </c>
      <c r="D205" s="453"/>
      <c r="E205" s="454" t="s">
        <v>126</v>
      </c>
      <c r="F205" s="445"/>
      <c r="G205" s="445"/>
    </row>
    <row r="206" spans="1:7" hidden="1" x14ac:dyDescent="0.2">
      <c r="A206" s="447"/>
      <c r="B206" s="447"/>
      <c r="C206" s="456"/>
      <c r="D206" s="457" t="str">
        <f>D205 &amp; "kW"</f>
        <v>kW</v>
      </c>
      <c r="E206" s="458" t="s">
        <v>190</v>
      </c>
      <c r="F206" s="445"/>
      <c r="G206" s="445"/>
    </row>
    <row r="207" spans="1:7" hidden="1" x14ac:dyDescent="0.2">
      <c r="A207" s="447"/>
      <c r="B207" s="447"/>
      <c r="C207" s="459"/>
      <c r="D207" s="460"/>
      <c r="E207" s="461" t="s">
        <v>259</v>
      </c>
      <c r="F207" s="443"/>
      <c r="G207" s="443"/>
    </row>
    <row r="208" spans="1:7" hidden="1" x14ac:dyDescent="0.2">
      <c r="A208" s="447"/>
      <c r="B208" s="447"/>
      <c r="C208" s="452" t="s">
        <v>322</v>
      </c>
      <c r="D208" s="453"/>
      <c r="E208" s="454" t="s">
        <v>126</v>
      </c>
      <c r="F208" s="445"/>
      <c r="G208" s="445"/>
    </row>
    <row r="209" spans="1:7" hidden="1" x14ac:dyDescent="0.2">
      <c r="A209" s="447"/>
      <c r="B209" s="447"/>
      <c r="C209" s="456"/>
      <c r="D209" s="457" t="str">
        <f>D208 &amp; "kW"</f>
        <v>kW</v>
      </c>
      <c r="E209" s="458" t="s">
        <v>190</v>
      </c>
      <c r="F209" s="445"/>
      <c r="G209" s="445"/>
    </row>
    <row r="210" spans="1:7" hidden="1" x14ac:dyDescent="0.2">
      <c r="A210" s="447"/>
      <c r="B210" s="447"/>
      <c r="C210" s="459"/>
      <c r="D210" s="460"/>
      <c r="E210" s="461" t="s">
        <v>259</v>
      </c>
      <c r="F210" s="443"/>
      <c r="G210" s="443"/>
    </row>
    <row r="211" spans="1:7" hidden="1" x14ac:dyDescent="0.2">
      <c r="A211" s="447"/>
      <c r="B211" s="447"/>
      <c r="C211" s="452" t="s">
        <v>323</v>
      </c>
      <c r="D211" s="453"/>
      <c r="E211" s="454" t="s">
        <v>126</v>
      </c>
      <c r="F211" s="445"/>
      <c r="G211" s="445"/>
    </row>
    <row r="212" spans="1:7" hidden="1" x14ac:dyDescent="0.2">
      <c r="A212" s="447"/>
      <c r="B212" s="447"/>
      <c r="C212" s="456"/>
      <c r="D212" s="457" t="str">
        <f>D211 &amp; "kW"</f>
        <v>kW</v>
      </c>
      <c r="E212" s="458" t="s">
        <v>190</v>
      </c>
      <c r="F212" s="445"/>
      <c r="G212" s="445"/>
    </row>
    <row r="213" spans="1:7" hidden="1" x14ac:dyDescent="0.2">
      <c r="A213" s="447"/>
      <c r="B213" s="447"/>
      <c r="C213" s="459"/>
      <c r="D213" s="460"/>
      <c r="E213" s="461" t="s">
        <v>259</v>
      </c>
      <c r="F213" s="443"/>
      <c r="G213" s="443"/>
    </row>
    <row r="214" spans="1:7" hidden="1" x14ac:dyDescent="0.2">
      <c r="A214" s="447"/>
      <c r="B214" s="447"/>
      <c r="C214" s="452" t="s">
        <v>324</v>
      </c>
      <c r="D214" s="453"/>
      <c r="E214" s="454" t="s">
        <v>126</v>
      </c>
      <c r="F214" s="445"/>
      <c r="G214" s="445"/>
    </row>
    <row r="215" spans="1:7" hidden="1" x14ac:dyDescent="0.2">
      <c r="A215" s="447"/>
      <c r="B215" s="447"/>
      <c r="C215" s="456"/>
      <c r="D215" s="457" t="str">
        <f>D214 &amp; "kW"</f>
        <v>kW</v>
      </c>
      <c r="E215" s="458" t="s">
        <v>190</v>
      </c>
      <c r="F215" s="445"/>
      <c r="G215" s="445"/>
    </row>
    <row r="216" spans="1:7" hidden="1" x14ac:dyDescent="0.2">
      <c r="A216" s="447"/>
      <c r="B216" s="447"/>
      <c r="C216" s="459"/>
      <c r="D216" s="460"/>
      <c r="E216" s="461" t="s">
        <v>259</v>
      </c>
      <c r="F216" s="443"/>
      <c r="G216" s="443"/>
    </row>
    <row r="217" spans="1:7" hidden="1" x14ac:dyDescent="0.2">
      <c r="A217" s="447"/>
      <c r="B217" s="447"/>
      <c r="C217" s="452" t="s">
        <v>325</v>
      </c>
      <c r="D217" s="453"/>
      <c r="E217" s="454" t="s">
        <v>126</v>
      </c>
      <c r="F217" s="445"/>
      <c r="G217" s="445"/>
    </row>
    <row r="218" spans="1:7" hidden="1" x14ac:dyDescent="0.2">
      <c r="A218" s="447"/>
      <c r="B218" s="447"/>
      <c r="C218" s="456"/>
      <c r="D218" s="457" t="str">
        <f>D217 &amp; "kW"</f>
        <v>kW</v>
      </c>
      <c r="E218" s="458" t="s">
        <v>190</v>
      </c>
      <c r="F218" s="445"/>
      <c r="G218" s="445"/>
    </row>
    <row r="219" spans="1:7" hidden="1" x14ac:dyDescent="0.2">
      <c r="A219" s="447"/>
      <c r="B219" s="447"/>
      <c r="C219" s="459"/>
      <c r="D219" s="460"/>
      <c r="E219" s="461" t="s">
        <v>259</v>
      </c>
      <c r="F219" s="443"/>
      <c r="G219" s="443"/>
    </row>
    <row r="220" spans="1:7" hidden="1" x14ac:dyDescent="0.2">
      <c r="A220" s="447"/>
      <c r="B220" s="447"/>
      <c r="C220" s="452" t="s">
        <v>326</v>
      </c>
      <c r="D220" s="453"/>
      <c r="E220" s="454" t="s">
        <v>126</v>
      </c>
      <c r="F220" s="445"/>
      <c r="G220" s="445"/>
    </row>
    <row r="221" spans="1:7" hidden="1" x14ac:dyDescent="0.2">
      <c r="A221" s="447"/>
      <c r="B221" s="447"/>
      <c r="C221" s="456"/>
      <c r="D221" s="457" t="str">
        <f>D220 &amp; "kW"</f>
        <v>kW</v>
      </c>
      <c r="E221" s="458" t="s">
        <v>190</v>
      </c>
      <c r="F221" s="445"/>
      <c r="G221" s="445"/>
    </row>
    <row r="222" spans="1:7" hidden="1" x14ac:dyDescent="0.2">
      <c r="A222" s="447"/>
      <c r="B222" s="447"/>
      <c r="C222" s="459"/>
      <c r="D222" s="460"/>
      <c r="E222" s="461" t="s">
        <v>259</v>
      </c>
      <c r="F222" s="443"/>
      <c r="G222" s="443"/>
    </row>
    <row r="223" spans="1:7" hidden="1" x14ac:dyDescent="0.2">
      <c r="A223" s="447"/>
      <c r="B223" s="447"/>
      <c r="C223" s="452" t="s">
        <v>327</v>
      </c>
      <c r="D223" s="453"/>
      <c r="E223" s="454" t="s">
        <v>126</v>
      </c>
      <c r="F223" s="445"/>
      <c r="G223" s="445"/>
    </row>
    <row r="224" spans="1:7" hidden="1" x14ac:dyDescent="0.2">
      <c r="A224" s="447"/>
      <c r="B224" s="447"/>
      <c r="C224" s="456"/>
      <c r="D224" s="457" t="str">
        <f>D223 &amp; "kW"</f>
        <v>kW</v>
      </c>
      <c r="E224" s="458" t="s">
        <v>190</v>
      </c>
      <c r="F224" s="445"/>
      <c r="G224" s="445"/>
    </row>
    <row r="225" spans="1:7" hidden="1" x14ac:dyDescent="0.2">
      <c r="A225" s="447"/>
      <c r="B225" s="447"/>
      <c r="C225" s="459"/>
      <c r="D225" s="460"/>
      <c r="E225" s="461" t="s">
        <v>259</v>
      </c>
      <c r="F225" s="443"/>
      <c r="G225" s="443"/>
    </row>
    <row r="226" spans="1:7" hidden="1" x14ac:dyDescent="0.2">
      <c r="A226" s="447"/>
      <c r="B226" s="447"/>
      <c r="C226" s="452" t="s">
        <v>328</v>
      </c>
      <c r="D226" s="453"/>
      <c r="E226" s="454" t="s">
        <v>126</v>
      </c>
      <c r="F226" s="445"/>
      <c r="G226" s="445"/>
    </row>
    <row r="227" spans="1:7" hidden="1" x14ac:dyDescent="0.2">
      <c r="A227" s="447"/>
      <c r="B227" s="447"/>
      <c r="C227" s="456"/>
      <c r="D227" s="457" t="str">
        <f>D226 &amp; "kW"</f>
        <v>kW</v>
      </c>
      <c r="E227" s="458" t="s">
        <v>190</v>
      </c>
      <c r="F227" s="445"/>
      <c r="G227" s="445"/>
    </row>
    <row r="228" spans="1:7" hidden="1" x14ac:dyDescent="0.2">
      <c r="A228" s="447"/>
      <c r="B228" s="447"/>
      <c r="C228" s="459"/>
      <c r="D228" s="460"/>
      <c r="E228" s="461" t="s">
        <v>259</v>
      </c>
      <c r="F228" s="443"/>
      <c r="G228" s="443"/>
    </row>
    <row r="229" spans="1:7" hidden="1" x14ac:dyDescent="0.2">
      <c r="A229" s="447"/>
      <c r="B229" s="447"/>
      <c r="C229" s="452" t="s">
        <v>329</v>
      </c>
      <c r="D229" s="453"/>
      <c r="E229" s="454" t="s">
        <v>126</v>
      </c>
      <c r="F229" s="445"/>
      <c r="G229" s="445"/>
    </row>
    <row r="230" spans="1:7" hidden="1" x14ac:dyDescent="0.2">
      <c r="A230" s="447"/>
      <c r="B230" s="447"/>
      <c r="C230" s="456"/>
      <c r="D230" s="464" t="str">
        <f>D229 &amp; "kW"</f>
        <v>kW</v>
      </c>
      <c r="E230" s="458" t="s">
        <v>190</v>
      </c>
      <c r="F230" s="445"/>
      <c r="G230" s="445"/>
    </row>
    <row r="231" spans="1:7" hidden="1" x14ac:dyDescent="0.2">
      <c r="A231" s="447"/>
      <c r="B231" s="447"/>
      <c r="C231" s="459"/>
      <c r="D231" s="460"/>
      <c r="E231" s="461" t="s">
        <v>259</v>
      </c>
      <c r="F231" s="443"/>
      <c r="G231" s="443"/>
    </row>
    <row r="232" spans="1:7" hidden="1" x14ac:dyDescent="0.2">
      <c r="A232" s="447"/>
      <c r="B232" s="447"/>
      <c r="C232" s="452" t="s">
        <v>330</v>
      </c>
      <c r="D232" s="453"/>
      <c r="E232" s="454" t="s">
        <v>126</v>
      </c>
      <c r="F232" s="445"/>
      <c r="G232" s="445"/>
    </row>
    <row r="233" spans="1:7" hidden="1" x14ac:dyDescent="0.2">
      <c r="A233" s="447"/>
      <c r="B233" s="447"/>
      <c r="C233" s="456"/>
      <c r="D233" s="457" t="str">
        <f>D232 &amp; "kW"</f>
        <v>kW</v>
      </c>
      <c r="E233" s="458" t="s">
        <v>190</v>
      </c>
      <c r="F233" s="445"/>
      <c r="G233" s="445"/>
    </row>
    <row r="234" spans="1:7" hidden="1" x14ac:dyDescent="0.2">
      <c r="A234" s="447"/>
      <c r="B234" s="447"/>
      <c r="C234" s="459"/>
      <c r="D234" s="460"/>
      <c r="E234" s="461" t="s">
        <v>259</v>
      </c>
      <c r="F234" s="443"/>
      <c r="G234" s="443"/>
    </row>
    <row r="235" spans="1:7" hidden="1" x14ac:dyDescent="0.2">
      <c r="A235" s="447"/>
      <c r="B235" s="447"/>
      <c r="C235" s="452" t="s">
        <v>331</v>
      </c>
      <c r="D235" s="453"/>
      <c r="E235" s="454" t="s">
        <v>126</v>
      </c>
      <c r="F235" s="445"/>
      <c r="G235" s="445"/>
    </row>
    <row r="236" spans="1:7" hidden="1" x14ac:dyDescent="0.2">
      <c r="A236" s="447"/>
      <c r="B236" s="447"/>
      <c r="C236" s="456"/>
      <c r="D236" s="457" t="str">
        <f>D235 &amp; "kW"</f>
        <v>kW</v>
      </c>
      <c r="E236" s="458" t="s">
        <v>190</v>
      </c>
      <c r="F236" s="445"/>
      <c r="G236" s="445"/>
    </row>
    <row r="237" spans="1:7" hidden="1" x14ac:dyDescent="0.2">
      <c r="A237" s="447"/>
      <c r="B237" s="447"/>
      <c r="C237" s="459"/>
      <c r="D237" s="460"/>
      <c r="E237" s="461" t="s">
        <v>259</v>
      </c>
      <c r="F237" s="443"/>
      <c r="G237" s="443"/>
    </row>
    <row r="238" spans="1:7" hidden="1" x14ac:dyDescent="0.2">
      <c r="A238" s="447"/>
      <c r="B238" s="447"/>
      <c r="C238" s="452" t="s">
        <v>332</v>
      </c>
      <c r="D238" s="453"/>
      <c r="E238" s="454" t="s">
        <v>126</v>
      </c>
      <c r="F238" s="445"/>
      <c r="G238" s="445"/>
    </row>
    <row r="239" spans="1:7" hidden="1" x14ac:dyDescent="0.2">
      <c r="A239" s="447"/>
      <c r="B239" s="447"/>
      <c r="C239" s="456"/>
      <c r="D239" s="457" t="str">
        <f>D238 &amp; "kW"</f>
        <v>kW</v>
      </c>
      <c r="E239" s="458" t="s">
        <v>190</v>
      </c>
      <c r="F239" s="445"/>
      <c r="G239" s="445"/>
    </row>
    <row r="240" spans="1:7" hidden="1" x14ac:dyDescent="0.2">
      <c r="A240" s="447"/>
      <c r="B240" s="447"/>
      <c r="C240" s="459"/>
      <c r="D240" s="460"/>
      <c r="E240" s="461" t="s">
        <v>259</v>
      </c>
      <c r="F240" s="443"/>
      <c r="G240" s="443"/>
    </row>
    <row r="241" spans="1:7" hidden="1" x14ac:dyDescent="0.2">
      <c r="A241" s="447"/>
      <c r="B241" s="447"/>
      <c r="C241" s="452" t="s">
        <v>333</v>
      </c>
      <c r="D241" s="453"/>
      <c r="E241" s="454" t="s">
        <v>126</v>
      </c>
      <c r="F241" s="445"/>
      <c r="G241" s="445"/>
    </row>
    <row r="242" spans="1:7" hidden="1" x14ac:dyDescent="0.2">
      <c r="A242" s="447"/>
      <c r="B242" s="447"/>
      <c r="C242" s="456"/>
      <c r="D242" s="457" t="str">
        <f>D241 &amp; "kW"</f>
        <v>kW</v>
      </c>
      <c r="E242" s="458" t="s">
        <v>190</v>
      </c>
      <c r="F242" s="445"/>
      <c r="G242" s="445"/>
    </row>
    <row r="243" spans="1:7" hidden="1" x14ac:dyDescent="0.2">
      <c r="A243" s="447"/>
      <c r="B243" s="447"/>
      <c r="C243" s="459"/>
      <c r="D243" s="460"/>
      <c r="E243" s="461" t="s">
        <v>259</v>
      </c>
      <c r="F243" s="443"/>
      <c r="G243" s="443"/>
    </row>
    <row r="244" spans="1:7" hidden="1" x14ac:dyDescent="0.2">
      <c r="A244" s="447"/>
      <c r="B244" s="447"/>
      <c r="C244" s="452" t="s">
        <v>334</v>
      </c>
      <c r="D244" s="453"/>
      <c r="E244" s="454" t="s">
        <v>126</v>
      </c>
      <c r="F244" s="445"/>
      <c r="G244" s="445"/>
    </row>
    <row r="245" spans="1:7" hidden="1" x14ac:dyDescent="0.2">
      <c r="A245" s="447"/>
      <c r="B245" s="447"/>
      <c r="C245" s="456"/>
      <c r="D245" s="457" t="str">
        <f>D244 &amp; "kW"</f>
        <v>kW</v>
      </c>
      <c r="E245" s="458" t="s">
        <v>190</v>
      </c>
      <c r="F245" s="445"/>
      <c r="G245" s="445"/>
    </row>
    <row r="246" spans="1:7" hidden="1" x14ac:dyDescent="0.2">
      <c r="A246" s="447"/>
      <c r="B246" s="447"/>
      <c r="C246" s="459"/>
      <c r="D246" s="460"/>
      <c r="E246" s="461" t="s">
        <v>259</v>
      </c>
      <c r="F246" s="443"/>
      <c r="G246" s="443"/>
    </row>
    <row r="247" spans="1:7" hidden="1" x14ac:dyDescent="0.2">
      <c r="A247" s="447"/>
      <c r="B247" s="447"/>
      <c r="C247" s="452" t="s">
        <v>335</v>
      </c>
      <c r="D247" s="453"/>
      <c r="E247" s="454" t="s">
        <v>126</v>
      </c>
      <c r="F247" s="445"/>
      <c r="G247" s="445"/>
    </row>
    <row r="248" spans="1:7" hidden="1" x14ac:dyDescent="0.2">
      <c r="A248" s="447"/>
      <c r="B248" s="447"/>
      <c r="C248" s="456"/>
      <c r="D248" s="457" t="str">
        <f>D247 &amp; "kW"</f>
        <v>kW</v>
      </c>
      <c r="E248" s="458" t="s">
        <v>190</v>
      </c>
      <c r="F248" s="445"/>
      <c r="G248" s="445"/>
    </row>
    <row r="249" spans="1:7" hidden="1" x14ac:dyDescent="0.2">
      <c r="A249" s="447"/>
      <c r="B249" s="447"/>
      <c r="C249" s="459"/>
      <c r="D249" s="460"/>
      <c r="E249" s="461" t="s">
        <v>259</v>
      </c>
      <c r="F249" s="443"/>
      <c r="G249" s="443"/>
    </row>
    <row r="250" spans="1:7" hidden="1" x14ac:dyDescent="0.2">
      <c r="A250" s="447"/>
      <c r="B250" s="447"/>
      <c r="C250" s="452" t="s">
        <v>336</v>
      </c>
      <c r="D250" s="453"/>
      <c r="E250" s="454" t="s">
        <v>126</v>
      </c>
      <c r="F250" s="445"/>
      <c r="G250" s="445"/>
    </row>
    <row r="251" spans="1:7" hidden="1" x14ac:dyDescent="0.2">
      <c r="A251" s="447"/>
      <c r="B251" s="447"/>
      <c r="C251" s="456"/>
      <c r="D251" s="457" t="str">
        <f>D250 &amp; "kW"</f>
        <v>kW</v>
      </c>
      <c r="E251" s="458" t="s">
        <v>190</v>
      </c>
      <c r="F251" s="445"/>
      <c r="G251" s="445"/>
    </row>
    <row r="252" spans="1:7" hidden="1" x14ac:dyDescent="0.2">
      <c r="A252" s="447"/>
      <c r="B252" s="447"/>
      <c r="C252" s="459"/>
      <c r="D252" s="460"/>
      <c r="E252" s="461" t="s">
        <v>259</v>
      </c>
      <c r="F252" s="443"/>
      <c r="G252" s="443"/>
    </row>
    <row r="253" spans="1:7" hidden="1" x14ac:dyDescent="0.2">
      <c r="A253" s="447"/>
      <c r="B253" s="447"/>
      <c r="C253" s="452" t="s">
        <v>337</v>
      </c>
      <c r="D253" s="453"/>
      <c r="E253" s="454" t="s">
        <v>126</v>
      </c>
      <c r="F253" s="445"/>
      <c r="G253" s="445"/>
    </row>
    <row r="254" spans="1:7" hidden="1" x14ac:dyDescent="0.2">
      <c r="A254" s="447"/>
      <c r="B254" s="447"/>
      <c r="C254" s="456"/>
      <c r="D254" s="457" t="str">
        <f>D253 &amp; "kW"</f>
        <v>kW</v>
      </c>
      <c r="E254" s="458" t="s">
        <v>190</v>
      </c>
      <c r="F254" s="445"/>
      <c r="G254" s="445"/>
    </row>
    <row r="255" spans="1:7" hidden="1" x14ac:dyDescent="0.2">
      <c r="A255" s="447"/>
      <c r="B255" s="447"/>
      <c r="C255" s="459"/>
      <c r="D255" s="460"/>
      <c r="E255" s="461" t="s">
        <v>259</v>
      </c>
      <c r="F255" s="443"/>
      <c r="G255" s="443"/>
    </row>
    <row r="256" spans="1:7" hidden="1" x14ac:dyDescent="0.2">
      <c r="A256" s="447"/>
      <c r="B256" s="447"/>
      <c r="C256" s="452" t="s">
        <v>338</v>
      </c>
      <c r="D256" s="453"/>
      <c r="E256" s="454" t="s">
        <v>126</v>
      </c>
      <c r="F256" s="445"/>
      <c r="G256" s="445"/>
    </row>
    <row r="257" spans="1:7" hidden="1" x14ac:dyDescent="0.2">
      <c r="A257" s="447"/>
      <c r="B257" s="447"/>
      <c r="C257" s="456"/>
      <c r="D257" s="457" t="str">
        <f>D256 &amp; "kW"</f>
        <v>kW</v>
      </c>
      <c r="E257" s="458" t="s">
        <v>190</v>
      </c>
      <c r="F257" s="445"/>
      <c r="G257" s="445"/>
    </row>
    <row r="258" spans="1:7" hidden="1" x14ac:dyDescent="0.2">
      <c r="A258" s="447"/>
      <c r="B258" s="447"/>
      <c r="C258" s="459"/>
      <c r="D258" s="460"/>
      <c r="E258" s="461" t="s">
        <v>259</v>
      </c>
      <c r="F258" s="443"/>
      <c r="G258" s="443"/>
    </row>
    <row r="259" spans="1:7" hidden="1" x14ac:dyDescent="0.2">
      <c r="A259" s="447"/>
      <c r="B259" s="447"/>
      <c r="C259" s="452" t="s">
        <v>339</v>
      </c>
      <c r="D259" s="453"/>
      <c r="E259" s="454" t="s">
        <v>126</v>
      </c>
      <c r="F259" s="445"/>
      <c r="G259" s="445"/>
    </row>
    <row r="260" spans="1:7" hidden="1" x14ac:dyDescent="0.2">
      <c r="A260" s="447"/>
      <c r="B260" s="447"/>
      <c r="C260" s="456"/>
      <c r="D260" s="457" t="str">
        <f>D259 &amp; "kW"</f>
        <v>kW</v>
      </c>
      <c r="E260" s="458" t="s">
        <v>190</v>
      </c>
      <c r="F260" s="445"/>
      <c r="G260" s="445"/>
    </row>
    <row r="261" spans="1:7" hidden="1" x14ac:dyDescent="0.2">
      <c r="A261" s="447"/>
      <c r="B261" s="447"/>
      <c r="C261" s="459"/>
      <c r="D261" s="460"/>
      <c r="E261" s="461" t="s">
        <v>259</v>
      </c>
      <c r="F261" s="443"/>
      <c r="G261" s="443"/>
    </row>
    <row r="262" spans="1:7" hidden="1" x14ac:dyDescent="0.2">
      <c r="A262" s="447"/>
      <c r="B262" s="447"/>
      <c r="C262" s="452" t="s">
        <v>340</v>
      </c>
      <c r="D262" s="453"/>
      <c r="E262" s="454" t="s">
        <v>126</v>
      </c>
      <c r="F262" s="445"/>
      <c r="G262" s="445"/>
    </row>
    <row r="263" spans="1:7" hidden="1" x14ac:dyDescent="0.2">
      <c r="A263" s="447"/>
      <c r="B263" s="447"/>
      <c r="C263" s="456"/>
      <c r="D263" s="457" t="str">
        <f>D262 &amp; "kW"</f>
        <v>kW</v>
      </c>
      <c r="E263" s="458" t="s">
        <v>190</v>
      </c>
      <c r="F263" s="445"/>
      <c r="G263" s="445"/>
    </row>
    <row r="264" spans="1:7" hidden="1" x14ac:dyDescent="0.2">
      <c r="A264" s="447"/>
      <c r="B264" s="447"/>
      <c r="C264" s="459"/>
      <c r="D264" s="460"/>
      <c r="E264" s="461" t="s">
        <v>259</v>
      </c>
      <c r="F264" s="443"/>
      <c r="G264" s="443"/>
    </row>
    <row r="265" spans="1:7" hidden="1" x14ac:dyDescent="0.2">
      <c r="A265" s="447"/>
      <c r="B265" s="447"/>
      <c r="C265" s="452" t="s">
        <v>341</v>
      </c>
      <c r="D265" s="453"/>
      <c r="E265" s="454" t="s">
        <v>126</v>
      </c>
      <c r="F265" s="445"/>
      <c r="G265" s="445"/>
    </row>
    <row r="266" spans="1:7" hidden="1" x14ac:dyDescent="0.2">
      <c r="A266" s="447"/>
      <c r="B266" s="447"/>
      <c r="C266" s="456"/>
      <c r="D266" s="457" t="str">
        <f>D265 &amp; "kW"</f>
        <v>kW</v>
      </c>
      <c r="E266" s="458" t="s">
        <v>190</v>
      </c>
      <c r="F266" s="445"/>
      <c r="G266" s="445"/>
    </row>
    <row r="267" spans="1:7" hidden="1" x14ac:dyDescent="0.2">
      <c r="A267" s="447"/>
      <c r="B267" s="447"/>
      <c r="C267" s="459"/>
      <c r="D267" s="460"/>
      <c r="E267" s="461" t="s">
        <v>259</v>
      </c>
      <c r="F267" s="443"/>
      <c r="G267" s="443"/>
    </row>
    <row r="268" spans="1:7" hidden="1" x14ac:dyDescent="0.2">
      <c r="A268" s="447"/>
      <c r="B268" s="447"/>
      <c r="C268" s="452" t="s">
        <v>342</v>
      </c>
      <c r="D268" s="453"/>
      <c r="E268" s="454" t="s">
        <v>126</v>
      </c>
      <c r="F268" s="445"/>
      <c r="G268" s="445"/>
    </row>
    <row r="269" spans="1:7" hidden="1" x14ac:dyDescent="0.2">
      <c r="A269" s="447"/>
      <c r="B269" s="447"/>
      <c r="C269" s="456"/>
      <c r="D269" s="457" t="str">
        <f>D268 &amp; "kW"</f>
        <v>kW</v>
      </c>
      <c r="E269" s="458" t="s">
        <v>190</v>
      </c>
      <c r="F269" s="445"/>
      <c r="G269" s="445"/>
    </row>
    <row r="270" spans="1:7" hidden="1" x14ac:dyDescent="0.2">
      <c r="A270" s="447"/>
      <c r="B270" s="447"/>
      <c r="C270" s="459"/>
      <c r="D270" s="460"/>
      <c r="E270" s="461" t="s">
        <v>259</v>
      </c>
      <c r="F270" s="443"/>
      <c r="G270" s="443"/>
    </row>
    <row r="271" spans="1:7" hidden="1" x14ac:dyDescent="0.2">
      <c r="A271" s="447"/>
      <c r="B271" s="447"/>
      <c r="C271" s="452" t="s">
        <v>343</v>
      </c>
      <c r="D271" s="453"/>
      <c r="E271" s="454" t="s">
        <v>126</v>
      </c>
      <c r="F271" s="445"/>
      <c r="G271" s="445"/>
    </row>
    <row r="272" spans="1:7" hidden="1" x14ac:dyDescent="0.2">
      <c r="A272" s="447"/>
      <c r="B272" s="447"/>
      <c r="C272" s="456"/>
      <c r="D272" s="457" t="str">
        <f>D271 &amp; "kW"</f>
        <v>kW</v>
      </c>
      <c r="E272" s="458" t="s">
        <v>190</v>
      </c>
      <c r="F272" s="445"/>
      <c r="G272" s="445"/>
    </row>
    <row r="273" spans="1:7" hidden="1" x14ac:dyDescent="0.2">
      <c r="A273" s="447"/>
      <c r="B273" s="447"/>
      <c r="C273" s="459"/>
      <c r="D273" s="460"/>
      <c r="E273" s="461" t="s">
        <v>259</v>
      </c>
      <c r="F273" s="443"/>
      <c r="G273" s="443"/>
    </row>
    <row r="274" spans="1:7" hidden="1" x14ac:dyDescent="0.2">
      <c r="A274" s="447"/>
      <c r="B274" s="447"/>
      <c r="C274" s="452" t="s">
        <v>344</v>
      </c>
      <c r="D274" s="453"/>
      <c r="E274" s="454" t="s">
        <v>126</v>
      </c>
      <c r="F274" s="445"/>
      <c r="G274" s="445"/>
    </row>
    <row r="275" spans="1:7" hidden="1" x14ac:dyDescent="0.2">
      <c r="A275" s="447"/>
      <c r="B275" s="447"/>
      <c r="C275" s="456"/>
      <c r="D275" s="457" t="str">
        <f>D274 &amp; "kW"</f>
        <v>kW</v>
      </c>
      <c r="E275" s="458" t="s">
        <v>190</v>
      </c>
      <c r="F275" s="445"/>
      <c r="G275" s="445"/>
    </row>
    <row r="276" spans="1:7" hidden="1" x14ac:dyDescent="0.2">
      <c r="A276" s="447"/>
      <c r="B276" s="447"/>
      <c r="C276" s="459"/>
      <c r="D276" s="460"/>
      <c r="E276" s="461" t="s">
        <v>259</v>
      </c>
      <c r="F276" s="443"/>
      <c r="G276" s="443"/>
    </row>
    <row r="277" spans="1:7" hidden="1" x14ac:dyDescent="0.2">
      <c r="A277" s="447"/>
      <c r="B277" s="447"/>
      <c r="C277" s="452" t="s">
        <v>345</v>
      </c>
      <c r="D277" s="453"/>
      <c r="E277" s="454" t="s">
        <v>126</v>
      </c>
      <c r="F277" s="445"/>
      <c r="G277" s="445"/>
    </row>
    <row r="278" spans="1:7" hidden="1" x14ac:dyDescent="0.2">
      <c r="A278" s="447"/>
      <c r="B278" s="447"/>
      <c r="C278" s="456"/>
      <c r="D278" s="457" t="str">
        <f>D277 &amp; "kW"</f>
        <v>kW</v>
      </c>
      <c r="E278" s="458" t="s">
        <v>190</v>
      </c>
      <c r="F278" s="445"/>
      <c r="G278" s="445"/>
    </row>
    <row r="279" spans="1:7" hidden="1" x14ac:dyDescent="0.2">
      <c r="A279" s="447"/>
      <c r="B279" s="447"/>
      <c r="C279" s="459"/>
      <c r="D279" s="460"/>
      <c r="E279" s="461" t="s">
        <v>259</v>
      </c>
      <c r="F279" s="443"/>
      <c r="G279" s="443"/>
    </row>
    <row r="280" spans="1:7" hidden="1" x14ac:dyDescent="0.2">
      <c r="A280" s="447"/>
      <c r="B280" s="447"/>
      <c r="C280" s="452" t="s">
        <v>346</v>
      </c>
      <c r="D280" s="453"/>
      <c r="E280" s="454" t="s">
        <v>126</v>
      </c>
      <c r="F280" s="445"/>
      <c r="G280" s="445"/>
    </row>
    <row r="281" spans="1:7" hidden="1" x14ac:dyDescent="0.2">
      <c r="A281" s="447"/>
      <c r="B281" s="447"/>
      <c r="C281" s="456"/>
      <c r="D281" s="457" t="str">
        <f>D280 &amp; "kW"</f>
        <v>kW</v>
      </c>
      <c r="E281" s="458" t="s">
        <v>190</v>
      </c>
      <c r="F281" s="445"/>
      <c r="G281" s="445"/>
    </row>
    <row r="282" spans="1:7" hidden="1" x14ac:dyDescent="0.2">
      <c r="A282" s="447"/>
      <c r="B282" s="447"/>
      <c r="C282" s="459"/>
      <c r="D282" s="460"/>
      <c r="E282" s="461" t="s">
        <v>259</v>
      </c>
      <c r="F282" s="443"/>
      <c r="G282" s="443"/>
    </row>
    <row r="283" spans="1:7" hidden="1" x14ac:dyDescent="0.2">
      <c r="A283" s="447"/>
      <c r="B283" s="447"/>
      <c r="C283" s="452" t="s">
        <v>347</v>
      </c>
      <c r="D283" s="453"/>
      <c r="E283" s="454" t="s">
        <v>126</v>
      </c>
      <c r="F283" s="445"/>
      <c r="G283" s="445"/>
    </row>
    <row r="284" spans="1:7" hidden="1" x14ac:dyDescent="0.2">
      <c r="A284" s="447"/>
      <c r="B284" s="447"/>
      <c r="C284" s="456"/>
      <c r="D284" s="457" t="str">
        <f>D283 &amp; "kW"</f>
        <v>kW</v>
      </c>
      <c r="E284" s="458" t="s">
        <v>190</v>
      </c>
      <c r="F284" s="445"/>
      <c r="G284" s="445"/>
    </row>
    <row r="285" spans="1:7" hidden="1" x14ac:dyDescent="0.2">
      <c r="A285" s="447"/>
      <c r="B285" s="447"/>
      <c r="C285" s="459"/>
      <c r="D285" s="460"/>
      <c r="E285" s="461" t="s">
        <v>259</v>
      </c>
      <c r="F285" s="443"/>
      <c r="G285" s="443"/>
    </row>
    <row r="286" spans="1:7" hidden="1" x14ac:dyDescent="0.2">
      <c r="A286" s="447"/>
      <c r="B286" s="447"/>
      <c r="C286" s="452" t="s">
        <v>348</v>
      </c>
      <c r="D286" s="453"/>
      <c r="E286" s="454" t="s">
        <v>126</v>
      </c>
      <c r="F286" s="445"/>
      <c r="G286" s="445"/>
    </row>
    <row r="287" spans="1:7" hidden="1" x14ac:dyDescent="0.2">
      <c r="A287" s="447"/>
      <c r="B287" s="447"/>
      <c r="C287" s="456"/>
      <c r="D287" s="457" t="str">
        <f>D286 &amp; "kW"</f>
        <v>kW</v>
      </c>
      <c r="E287" s="458" t="s">
        <v>190</v>
      </c>
      <c r="F287" s="445"/>
      <c r="G287" s="445"/>
    </row>
    <row r="288" spans="1:7" hidden="1" x14ac:dyDescent="0.2">
      <c r="A288" s="447"/>
      <c r="B288" s="447"/>
      <c r="C288" s="459"/>
      <c r="D288" s="460"/>
      <c r="E288" s="461" t="s">
        <v>259</v>
      </c>
      <c r="F288" s="443"/>
      <c r="G288" s="443"/>
    </row>
    <row r="289" spans="1:7" hidden="1" x14ac:dyDescent="0.2">
      <c r="A289" s="447"/>
      <c r="B289" s="447"/>
      <c r="C289" s="452" t="s">
        <v>349</v>
      </c>
      <c r="D289" s="453"/>
      <c r="E289" s="454" t="s">
        <v>126</v>
      </c>
      <c r="F289" s="445"/>
      <c r="G289" s="445"/>
    </row>
    <row r="290" spans="1:7" hidden="1" x14ac:dyDescent="0.2">
      <c r="A290" s="447"/>
      <c r="B290" s="447"/>
      <c r="C290" s="456"/>
      <c r="D290" s="457" t="str">
        <f>D289 &amp; "kW"</f>
        <v>kW</v>
      </c>
      <c r="E290" s="458" t="s">
        <v>190</v>
      </c>
      <c r="F290" s="445"/>
      <c r="G290" s="445"/>
    </row>
    <row r="291" spans="1:7" hidden="1" x14ac:dyDescent="0.2">
      <c r="A291" s="447"/>
      <c r="B291" s="447"/>
      <c r="C291" s="459"/>
      <c r="D291" s="460"/>
      <c r="E291" s="461" t="s">
        <v>259</v>
      </c>
      <c r="F291" s="443"/>
      <c r="G291" s="443"/>
    </row>
    <row r="292" spans="1:7" hidden="1" x14ac:dyDescent="0.2">
      <c r="A292" s="447"/>
      <c r="B292" s="447"/>
      <c r="C292" s="452" t="s">
        <v>350</v>
      </c>
      <c r="D292" s="453"/>
      <c r="E292" s="454" t="s">
        <v>126</v>
      </c>
      <c r="F292" s="445"/>
      <c r="G292" s="445"/>
    </row>
    <row r="293" spans="1:7" hidden="1" x14ac:dyDescent="0.2">
      <c r="A293" s="447"/>
      <c r="B293" s="447"/>
      <c r="C293" s="456"/>
      <c r="D293" s="457" t="str">
        <f>D292 &amp; "kW"</f>
        <v>kW</v>
      </c>
      <c r="E293" s="458" t="s">
        <v>190</v>
      </c>
      <c r="F293" s="445"/>
      <c r="G293" s="445"/>
    </row>
    <row r="294" spans="1:7" hidden="1" x14ac:dyDescent="0.2">
      <c r="A294" s="447"/>
      <c r="B294" s="447"/>
      <c r="C294" s="459"/>
      <c r="D294" s="460"/>
      <c r="E294" s="461" t="s">
        <v>259</v>
      </c>
      <c r="F294" s="443"/>
      <c r="G294" s="443"/>
    </row>
    <row r="295" spans="1:7" hidden="1" x14ac:dyDescent="0.2">
      <c r="A295" s="447"/>
      <c r="B295" s="447"/>
      <c r="C295" s="452" t="s">
        <v>351</v>
      </c>
      <c r="D295" s="453"/>
      <c r="E295" s="454" t="s">
        <v>126</v>
      </c>
      <c r="F295" s="445"/>
      <c r="G295" s="445"/>
    </row>
    <row r="296" spans="1:7" hidden="1" x14ac:dyDescent="0.2">
      <c r="A296" s="447"/>
      <c r="B296" s="447"/>
      <c r="C296" s="456"/>
      <c r="D296" s="457" t="str">
        <f>D295 &amp; "kW"</f>
        <v>kW</v>
      </c>
      <c r="E296" s="458" t="s">
        <v>190</v>
      </c>
      <c r="F296" s="445"/>
      <c r="G296" s="445"/>
    </row>
    <row r="297" spans="1:7" hidden="1" x14ac:dyDescent="0.2">
      <c r="A297" s="447"/>
      <c r="B297" s="447"/>
      <c r="C297" s="459"/>
      <c r="D297" s="460"/>
      <c r="E297" s="461" t="s">
        <v>259</v>
      </c>
      <c r="F297" s="443"/>
      <c r="G297" s="443"/>
    </row>
    <row r="298" spans="1:7" hidden="1" x14ac:dyDescent="0.2">
      <c r="A298" s="447"/>
      <c r="B298" s="447"/>
      <c r="C298" s="452" t="s">
        <v>352</v>
      </c>
      <c r="D298" s="453"/>
      <c r="E298" s="454" t="s">
        <v>126</v>
      </c>
      <c r="F298" s="445"/>
      <c r="G298" s="445"/>
    </row>
    <row r="299" spans="1:7" hidden="1" x14ac:dyDescent="0.2">
      <c r="A299" s="447"/>
      <c r="B299" s="447"/>
      <c r="C299" s="456"/>
      <c r="D299" s="457" t="str">
        <f>D298 &amp; "kW"</f>
        <v>kW</v>
      </c>
      <c r="E299" s="458" t="s">
        <v>190</v>
      </c>
      <c r="F299" s="445"/>
      <c r="G299" s="445"/>
    </row>
    <row r="300" spans="1:7" hidden="1" x14ac:dyDescent="0.2">
      <c r="A300" s="447"/>
      <c r="B300" s="447"/>
      <c r="C300" s="459"/>
      <c r="D300" s="460"/>
      <c r="E300" s="461" t="s">
        <v>259</v>
      </c>
      <c r="F300" s="443"/>
      <c r="G300" s="443"/>
    </row>
    <row r="301" spans="1:7" hidden="1" x14ac:dyDescent="0.2">
      <c r="A301" s="447"/>
      <c r="B301" s="447"/>
      <c r="C301" s="452" t="s">
        <v>353</v>
      </c>
      <c r="D301" s="453"/>
      <c r="E301" s="454" t="s">
        <v>126</v>
      </c>
      <c r="F301" s="445"/>
      <c r="G301" s="445"/>
    </row>
    <row r="302" spans="1:7" hidden="1" x14ac:dyDescent="0.2">
      <c r="A302" s="447"/>
      <c r="B302" s="447"/>
      <c r="C302" s="456"/>
      <c r="D302" s="457" t="str">
        <f>D301 &amp; "kW"</f>
        <v>kW</v>
      </c>
      <c r="E302" s="458" t="s">
        <v>190</v>
      </c>
      <c r="F302" s="445"/>
      <c r="G302" s="445"/>
    </row>
    <row r="303" spans="1:7" hidden="1" x14ac:dyDescent="0.2">
      <c r="A303" s="447"/>
      <c r="B303" s="447"/>
      <c r="C303" s="459"/>
      <c r="D303" s="460"/>
      <c r="E303" s="461" t="s">
        <v>259</v>
      </c>
      <c r="F303" s="443"/>
      <c r="G303" s="443"/>
    </row>
    <row r="304" spans="1:7" hidden="1" x14ac:dyDescent="0.2">
      <c r="A304" s="447"/>
      <c r="B304" s="447"/>
      <c r="C304" s="452" t="s">
        <v>354</v>
      </c>
      <c r="D304" s="453"/>
      <c r="E304" s="454" t="s">
        <v>126</v>
      </c>
      <c r="F304" s="445"/>
      <c r="G304" s="445"/>
    </row>
    <row r="305" spans="1:7" hidden="1" x14ac:dyDescent="0.2">
      <c r="A305" s="447"/>
      <c r="B305" s="447"/>
      <c r="C305" s="456"/>
      <c r="D305" s="457" t="str">
        <f>D304 &amp; "kW"</f>
        <v>kW</v>
      </c>
      <c r="E305" s="458" t="s">
        <v>190</v>
      </c>
      <c r="F305" s="445"/>
      <c r="G305" s="445"/>
    </row>
    <row r="306" spans="1:7" hidden="1" x14ac:dyDescent="0.2">
      <c r="A306" s="447"/>
      <c r="B306" s="447"/>
      <c r="C306" s="459"/>
      <c r="D306" s="460"/>
      <c r="E306" s="461" t="s">
        <v>259</v>
      </c>
      <c r="F306" s="443"/>
      <c r="G306" s="443"/>
    </row>
    <row r="307" spans="1:7" hidden="1" x14ac:dyDescent="0.2">
      <c r="A307" s="447"/>
      <c r="B307" s="447"/>
      <c r="C307" s="452" t="s">
        <v>355</v>
      </c>
      <c r="D307" s="453"/>
      <c r="E307" s="454" t="s">
        <v>126</v>
      </c>
      <c r="F307" s="445"/>
      <c r="G307" s="445"/>
    </row>
    <row r="308" spans="1:7" hidden="1" x14ac:dyDescent="0.2">
      <c r="A308" s="447"/>
      <c r="B308" s="447"/>
      <c r="C308" s="456"/>
      <c r="D308" s="457" t="str">
        <f>D307 &amp; "kW"</f>
        <v>kW</v>
      </c>
      <c r="E308" s="458" t="s">
        <v>190</v>
      </c>
      <c r="F308" s="445"/>
      <c r="G308" s="445"/>
    </row>
    <row r="309" spans="1:7" hidden="1" x14ac:dyDescent="0.2">
      <c r="A309" s="447"/>
      <c r="B309" s="447"/>
      <c r="C309" s="459"/>
      <c r="D309" s="460"/>
      <c r="E309" s="461" t="s">
        <v>259</v>
      </c>
      <c r="F309" s="443"/>
      <c r="G309" s="443"/>
    </row>
    <row r="310" spans="1:7" hidden="1" x14ac:dyDescent="0.2">
      <c r="A310" s="447"/>
      <c r="B310" s="447"/>
      <c r="C310" s="452" t="s">
        <v>356</v>
      </c>
      <c r="D310" s="453"/>
      <c r="E310" s="454" t="s">
        <v>126</v>
      </c>
      <c r="F310" s="445"/>
      <c r="G310" s="445"/>
    </row>
    <row r="311" spans="1:7" hidden="1" x14ac:dyDescent="0.2">
      <c r="A311" s="447"/>
      <c r="B311" s="447"/>
      <c r="C311" s="456"/>
      <c r="D311" s="457" t="str">
        <f>D310 &amp; "kW"</f>
        <v>kW</v>
      </c>
      <c r="E311" s="458" t="s">
        <v>190</v>
      </c>
      <c r="F311" s="445"/>
      <c r="G311" s="445"/>
    </row>
    <row r="312" spans="1:7" hidden="1" x14ac:dyDescent="0.2">
      <c r="A312" s="447"/>
      <c r="B312" s="447"/>
      <c r="C312" s="459"/>
      <c r="D312" s="460"/>
      <c r="E312" s="461" t="s">
        <v>259</v>
      </c>
      <c r="F312" s="443"/>
      <c r="G312" s="443"/>
    </row>
    <row r="313" spans="1:7" hidden="1" x14ac:dyDescent="0.2">
      <c r="A313" s="447"/>
      <c r="B313" s="447"/>
      <c r="C313" s="452" t="s">
        <v>357</v>
      </c>
      <c r="D313" s="453"/>
      <c r="E313" s="454" t="s">
        <v>126</v>
      </c>
      <c r="F313" s="445"/>
      <c r="G313" s="445"/>
    </row>
    <row r="314" spans="1:7" hidden="1" x14ac:dyDescent="0.2">
      <c r="A314" s="447"/>
      <c r="B314" s="447"/>
      <c r="C314" s="456"/>
      <c r="D314" s="457" t="str">
        <f>D313 &amp; "kW"</f>
        <v>kW</v>
      </c>
      <c r="E314" s="458" t="s">
        <v>190</v>
      </c>
      <c r="F314" s="445"/>
      <c r="G314" s="445"/>
    </row>
    <row r="315" spans="1:7" hidden="1" x14ac:dyDescent="0.2">
      <c r="A315" s="447"/>
      <c r="B315" s="447"/>
      <c r="C315" s="459"/>
      <c r="D315" s="460"/>
      <c r="E315" s="461" t="s">
        <v>259</v>
      </c>
      <c r="F315" s="443"/>
      <c r="G315" s="443"/>
    </row>
    <row r="316" spans="1:7" hidden="1" x14ac:dyDescent="0.2">
      <c r="A316" s="447"/>
      <c r="B316" s="447"/>
      <c r="C316" s="452" t="s">
        <v>358</v>
      </c>
      <c r="D316" s="453"/>
      <c r="E316" s="454" t="s">
        <v>126</v>
      </c>
      <c r="F316" s="445"/>
      <c r="G316" s="445"/>
    </row>
    <row r="317" spans="1:7" hidden="1" x14ac:dyDescent="0.2">
      <c r="A317" s="447"/>
      <c r="B317" s="447"/>
      <c r="C317" s="456"/>
      <c r="D317" s="457" t="str">
        <f>D316 &amp; "kW"</f>
        <v>kW</v>
      </c>
      <c r="E317" s="458" t="s">
        <v>190</v>
      </c>
      <c r="F317" s="445"/>
      <c r="G317" s="445"/>
    </row>
    <row r="318" spans="1:7" hidden="1" x14ac:dyDescent="0.2">
      <c r="A318" s="447"/>
      <c r="B318" s="447"/>
      <c r="C318" s="459"/>
      <c r="D318" s="460"/>
      <c r="E318" s="461" t="s">
        <v>259</v>
      </c>
      <c r="F318" s="443"/>
      <c r="G318" s="443"/>
    </row>
    <row r="319" spans="1:7" hidden="1" x14ac:dyDescent="0.2">
      <c r="A319" s="447"/>
      <c r="B319" s="447"/>
      <c r="C319" s="452" t="s">
        <v>359</v>
      </c>
      <c r="D319" s="453"/>
      <c r="E319" s="454" t="s">
        <v>126</v>
      </c>
      <c r="F319" s="445"/>
      <c r="G319" s="445"/>
    </row>
    <row r="320" spans="1:7" hidden="1" x14ac:dyDescent="0.2">
      <c r="A320" s="447"/>
      <c r="B320" s="447"/>
      <c r="C320" s="456"/>
      <c r="D320" s="457" t="str">
        <f>D319 &amp; "kW"</f>
        <v>kW</v>
      </c>
      <c r="E320" s="458" t="s">
        <v>190</v>
      </c>
      <c r="F320" s="445"/>
      <c r="G320" s="445"/>
    </row>
    <row r="321" spans="1:7" hidden="1" x14ac:dyDescent="0.2">
      <c r="A321" s="447"/>
      <c r="B321" s="447"/>
      <c r="C321" s="459"/>
      <c r="D321" s="460"/>
      <c r="E321" s="461" t="s">
        <v>259</v>
      </c>
      <c r="F321" s="443"/>
      <c r="G321" s="443"/>
    </row>
    <row r="322" spans="1:7" hidden="1" x14ac:dyDescent="0.2">
      <c r="A322" s="447"/>
      <c r="B322" s="447"/>
      <c r="C322" s="452" t="s">
        <v>360</v>
      </c>
      <c r="D322" s="453"/>
      <c r="E322" s="454" t="s">
        <v>126</v>
      </c>
      <c r="F322" s="445"/>
      <c r="G322" s="445"/>
    </row>
    <row r="323" spans="1:7" hidden="1" x14ac:dyDescent="0.2">
      <c r="A323" s="447"/>
      <c r="B323" s="447"/>
      <c r="C323" s="456"/>
      <c r="D323" s="457" t="str">
        <f>D322 &amp; "kW"</f>
        <v>kW</v>
      </c>
      <c r="E323" s="458" t="s">
        <v>190</v>
      </c>
      <c r="F323" s="445"/>
      <c r="G323" s="445"/>
    </row>
    <row r="324" spans="1:7" hidden="1" x14ac:dyDescent="0.2">
      <c r="A324" s="447"/>
      <c r="B324" s="447"/>
      <c r="C324" s="459"/>
      <c r="D324" s="460"/>
      <c r="E324" s="461" t="s">
        <v>259</v>
      </c>
      <c r="F324" s="443"/>
      <c r="G324" s="443"/>
    </row>
    <row r="325" spans="1:7" hidden="1" x14ac:dyDescent="0.2">
      <c r="A325" s="447"/>
      <c r="B325" s="447"/>
      <c r="C325" s="452" t="s">
        <v>361</v>
      </c>
      <c r="D325" s="453"/>
      <c r="E325" s="454" t="s">
        <v>126</v>
      </c>
      <c r="F325" s="445"/>
      <c r="G325" s="445"/>
    </row>
    <row r="326" spans="1:7" hidden="1" x14ac:dyDescent="0.2">
      <c r="A326" s="447"/>
      <c r="B326" s="447"/>
      <c r="C326" s="456"/>
      <c r="D326" s="457" t="str">
        <f>D325 &amp; "kW"</f>
        <v>kW</v>
      </c>
      <c r="E326" s="458" t="s">
        <v>190</v>
      </c>
      <c r="F326" s="445"/>
      <c r="G326" s="445"/>
    </row>
    <row r="327" spans="1:7" hidden="1" x14ac:dyDescent="0.2">
      <c r="A327" s="447"/>
      <c r="B327" s="447"/>
      <c r="C327" s="459"/>
      <c r="D327" s="460"/>
      <c r="E327" s="461" t="s">
        <v>259</v>
      </c>
      <c r="F327" s="443"/>
      <c r="G327" s="443"/>
    </row>
    <row r="328" spans="1:7" hidden="1" x14ac:dyDescent="0.2">
      <c r="A328" s="447"/>
      <c r="B328" s="447"/>
      <c r="C328" s="452" t="s">
        <v>362</v>
      </c>
      <c r="D328" s="453"/>
      <c r="E328" s="454" t="s">
        <v>126</v>
      </c>
      <c r="F328" s="445"/>
      <c r="G328" s="445"/>
    </row>
    <row r="329" spans="1:7" hidden="1" x14ac:dyDescent="0.2">
      <c r="A329" s="447"/>
      <c r="B329" s="447"/>
      <c r="C329" s="456"/>
      <c r="D329" s="457" t="str">
        <f>D328 &amp; "kW"</f>
        <v>kW</v>
      </c>
      <c r="E329" s="458" t="s">
        <v>190</v>
      </c>
      <c r="F329" s="445"/>
      <c r="G329" s="445"/>
    </row>
    <row r="330" spans="1:7" hidden="1" x14ac:dyDescent="0.2">
      <c r="A330" s="447"/>
      <c r="B330" s="447"/>
      <c r="C330" s="459"/>
      <c r="D330" s="460"/>
      <c r="E330" s="461" t="s">
        <v>259</v>
      </c>
      <c r="F330" s="443"/>
      <c r="G330" s="443"/>
    </row>
    <row r="331" spans="1:7" hidden="1" x14ac:dyDescent="0.2">
      <c r="A331" s="447"/>
      <c r="B331" s="447"/>
      <c r="C331" s="452" t="s">
        <v>363</v>
      </c>
      <c r="D331" s="453"/>
      <c r="E331" s="454" t="s">
        <v>126</v>
      </c>
      <c r="F331" s="445"/>
      <c r="G331" s="445"/>
    </row>
    <row r="332" spans="1:7" hidden="1" x14ac:dyDescent="0.2">
      <c r="A332" s="447"/>
      <c r="B332" s="447"/>
      <c r="C332" s="456"/>
      <c r="D332" s="457" t="str">
        <f>D331 &amp; "kW"</f>
        <v>kW</v>
      </c>
      <c r="E332" s="458" t="s">
        <v>190</v>
      </c>
      <c r="F332" s="445"/>
      <c r="G332" s="445"/>
    </row>
    <row r="333" spans="1:7" hidden="1" x14ac:dyDescent="0.2">
      <c r="A333" s="447"/>
      <c r="B333" s="447"/>
      <c r="C333" s="459"/>
      <c r="D333" s="460"/>
      <c r="E333" s="461" t="s">
        <v>259</v>
      </c>
      <c r="F333" s="443"/>
      <c r="G333" s="443"/>
    </row>
    <row r="334" spans="1:7" hidden="1" x14ac:dyDescent="0.2">
      <c r="A334" s="447"/>
      <c r="B334" s="447"/>
      <c r="C334" s="452" t="s">
        <v>364</v>
      </c>
      <c r="D334" s="453"/>
      <c r="E334" s="454" t="s">
        <v>126</v>
      </c>
      <c r="F334" s="445"/>
      <c r="G334" s="445"/>
    </row>
    <row r="335" spans="1:7" hidden="1" x14ac:dyDescent="0.2">
      <c r="A335" s="447"/>
      <c r="B335" s="447"/>
      <c r="C335" s="456"/>
      <c r="D335" s="457" t="str">
        <f>D334 &amp; "kW"</f>
        <v>kW</v>
      </c>
      <c r="E335" s="458" t="s">
        <v>190</v>
      </c>
      <c r="F335" s="445"/>
      <c r="G335" s="445"/>
    </row>
    <row r="336" spans="1:7" hidden="1" x14ac:dyDescent="0.2">
      <c r="A336" s="447"/>
      <c r="B336" s="447"/>
      <c r="C336" s="459"/>
      <c r="D336" s="460"/>
      <c r="E336" s="461" t="s">
        <v>259</v>
      </c>
      <c r="F336" s="443"/>
      <c r="G336" s="443"/>
    </row>
    <row r="337" spans="1:7" hidden="1" x14ac:dyDescent="0.2">
      <c r="A337" s="447"/>
      <c r="B337" s="447"/>
      <c r="C337" s="452" t="s">
        <v>365</v>
      </c>
      <c r="D337" s="453"/>
      <c r="E337" s="454" t="s">
        <v>126</v>
      </c>
      <c r="F337" s="445"/>
      <c r="G337" s="445"/>
    </row>
    <row r="338" spans="1:7" hidden="1" x14ac:dyDescent="0.2">
      <c r="A338" s="447"/>
      <c r="B338" s="447"/>
      <c r="C338" s="456"/>
      <c r="D338" s="464" t="str">
        <f>D337 &amp; "kW"</f>
        <v>kW</v>
      </c>
      <c r="E338" s="458" t="s">
        <v>190</v>
      </c>
      <c r="F338" s="445"/>
      <c r="G338" s="445"/>
    </row>
    <row r="339" spans="1:7" hidden="1" x14ac:dyDescent="0.2">
      <c r="A339" s="447"/>
      <c r="B339" s="447"/>
      <c r="C339" s="459"/>
      <c r="D339" s="460"/>
      <c r="E339" s="461" t="s">
        <v>259</v>
      </c>
      <c r="F339" s="443"/>
      <c r="G339" s="443"/>
    </row>
    <row r="340" spans="1:7" hidden="1" x14ac:dyDescent="0.2">
      <c r="A340" s="447"/>
      <c r="B340" s="447"/>
      <c r="C340" s="452" t="s">
        <v>366</v>
      </c>
      <c r="D340" s="453"/>
      <c r="E340" s="454" t="s">
        <v>126</v>
      </c>
      <c r="F340" s="445"/>
      <c r="G340" s="445"/>
    </row>
    <row r="341" spans="1:7" hidden="1" x14ac:dyDescent="0.2">
      <c r="A341" s="447"/>
      <c r="B341" s="447"/>
      <c r="C341" s="456"/>
      <c r="D341" s="457" t="str">
        <f>D340 &amp; "kW"</f>
        <v>kW</v>
      </c>
      <c r="E341" s="458" t="s">
        <v>190</v>
      </c>
      <c r="F341" s="445"/>
      <c r="G341" s="445"/>
    </row>
    <row r="342" spans="1:7" hidden="1" x14ac:dyDescent="0.2">
      <c r="A342" s="447"/>
      <c r="B342" s="447"/>
      <c r="C342" s="459"/>
      <c r="D342" s="460"/>
      <c r="E342" s="461" t="s">
        <v>259</v>
      </c>
      <c r="F342" s="443"/>
      <c r="G342" s="443"/>
    </row>
    <row r="343" spans="1:7" hidden="1" x14ac:dyDescent="0.2">
      <c r="A343" s="447"/>
      <c r="B343" s="447"/>
      <c r="C343" s="452" t="s">
        <v>367</v>
      </c>
      <c r="D343" s="453"/>
      <c r="E343" s="454" t="s">
        <v>126</v>
      </c>
      <c r="F343" s="445"/>
      <c r="G343" s="445"/>
    </row>
    <row r="344" spans="1:7" hidden="1" x14ac:dyDescent="0.2">
      <c r="A344" s="447"/>
      <c r="B344" s="447"/>
      <c r="C344" s="456"/>
      <c r="D344" s="457" t="str">
        <f>D343 &amp; "kW"</f>
        <v>kW</v>
      </c>
      <c r="E344" s="458" t="s">
        <v>190</v>
      </c>
      <c r="F344" s="445"/>
      <c r="G344" s="445"/>
    </row>
    <row r="345" spans="1:7" hidden="1" x14ac:dyDescent="0.2">
      <c r="A345" s="447"/>
      <c r="B345" s="447"/>
      <c r="C345" s="459"/>
      <c r="D345" s="460"/>
      <c r="E345" s="461" t="s">
        <v>259</v>
      </c>
      <c r="F345" s="443"/>
      <c r="G345" s="443"/>
    </row>
    <row r="346" spans="1:7" hidden="1" x14ac:dyDescent="0.2">
      <c r="A346" s="447"/>
      <c r="B346" s="447"/>
      <c r="C346" s="452" t="s">
        <v>368</v>
      </c>
      <c r="D346" s="453"/>
      <c r="E346" s="454" t="s">
        <v>126</v>
      </c>
      <c r="F346" s="445"/>
      <c r="G346" s="445"/>
    </row>
    <row r="347" spans="1:7" hidden="1" x14ac:dyDescent="0.2">
      <c r="A347" s="447"/>
      <c r="B347" s="447"/>
      <c r="C347" s="456"/>
      <c r="D347" s="457" t="str">
        <f>D346 &amp; "kW"</f>
        <v>kW</v>
      </c>
      <c r="E347" s="458" t="s">
        <v>190</v>
      </c>
      <c r="F347" s="445"/>
      <c r="G347" s="445"/>
    </row>
    <row r="348" spans="1:7" hidden="1" x14ac:dyDescent="0.2">
      <c r="A348" s="447"/>
      <c r="B348" s="447"/>
      <c r="C348" s="459"/>
      <c r="D348" s="460"/>
      <c r="E348" s="461" t="s">
        <v>259</v>
      </c>
      <c r="F348" s="443"/>
      <c r="G348" s="443"/>
    </row>
    <row r="349" spans="1:7" hidden="1" x14ac:dyDescent="0.2">
      <c r="A349" s="447"/>
      <c r="B349" s="447"/>
      <c r="C349" s="452" t="s">
        <v>369</v>
      </c>
      <c r="D349" s="453"/>
      <c r="E349" s="454" t="s">
        <v>126</v>
      </c>
      <c r="F349" s="445"/>
      <c r="G349" s="445"/>
    </row>
    <row r="350" spans="1:7" hidden="1" x14ac:dyDescent="0.2">
      <c r="A350" s="447"/>
      <c r="B350" s="447"/>
      <c r="C350" s="456"/>
      <c r="D350" s="457" t="str">
        <f>D349 &amp; "kW"</f>
        <v>kW</v>
      </c>
      <c r="E350" s="458" t="s">
        <v>190</v>
      </c>
      <c r="F350" s="445"/>
      <c r="G350" s="445"/>
    </row>
    <row r="351" spans="1:7" hidden="1" x14ac:dyDescent="0.2">
      <c r="A351" s="447"/>
      <c r="B351" s="447"/>
      <c r="C351" s="459"/>
      <c r="D351" s="460"/>
      <c r="E351" s="461" t="s">
        <v>259</v>
      </c>
      <c r="F351" s="443"/>
      <c r="G351" s="443"/>
    </row>
    <row r="352" spans="1:7" hidden="1" x14ac:dyDescent="0.2">
      <c r="A352" s="447"/>
      <c r="B352" s="447"/>
      <c r="C352" s="452" t="s">
        <v>370</v>
      </c>
      <c r="D352" s="453"/>
      <c r="E352" s="454" t="s">
        <v>126</v>
      </c>
      <c r="F352" s="445"/>
      <c r="G352" s="445"/>
    </row>
    <row r="353" spans="1:7" hidden="1" x14ac:dyDescent="0.2">
      <c r="A353" s="447"/>
      <c r="B353" s="447"/>
      <c r="C353" s="456"/>
      <c r="D353" s="464" t="str">
        <f>D352 &amp; "kW"</f>
        <v>kW</v>
      </c>
      <c r="E353" s="458" t="s">
        <v>190</v>
      </c>
      <c r="F353" s="445"/>
      <c r="G353" s="445"/>
    </row>
    <row r="354" spans="1:7" hidden="1" x14ac:dyDescent="0.2">
      <c r="A354" s="447"/>
      <c r="B354" s="447"/>
      <c r="C354" s="459"/>
      <c r="D354" s="460"/>
      <c r="E354" s="461" t="s">
        <v>259</v>
      </c>
      <c r="F354" s="443"/>
      <c r="G354" s="443"/>
    </row>
    <row r="355" spans="1:7" hidden="1" x14ac:dyDescent="0.2">
      <c r="A355" s="447"/>
      <c r="B355" s="447"/>
      <c r="C355" s="452" t="s">
        <v>371</v>
      </c>
      <c r="D355" s="453"/>
      <c r="E355" s="454" t="s">
        <v>126</v>
      </c>
      <c r="F355" s="445"/>
      <c r="G355" s="445"/>
    </row>
    <row r="356" spans="1:7" hidden="1" x14ac:dyDescent="0.2">
      <c r="A356" s="447"/>
      <c r="B356" s="447"/>
      <c r="C356" s="456"/>
      <c r="D356" s="457" t="str">
        <f>D355 &amp; "kW"</f>
        <v>kW</v>
      </c>
      <c r="E356" s="458" t="s">
        <v>190</v>
      </c>
      <c r="F356" s="445"/>
      <c r="G356" s="445"/>
    </row>
    <row r="357" spans="1:7" hidden="1" x14ac:dyDescent="0.2">
      <c r="A357" s="447"/>
      <c r="B357" s="447"/>
      <c r="C357" s="459"/>
      <c r="D357" s="460"/>
      <c r="E357" s="461" t="s">
        <v>259</v>
      </c>
      <c r="F357" s="443"/>
      <c r="G357" s="443"/>
    </row>
    <row r="358" spans="1:7" hidden="1" x14ac:dyDescent="0.2">
      <c r="A358" s="447"/>
      <c r="B358" s="447"/>
      <c r="C358" s="452" t="s">
        <v>372</v>
      </c>
      <c r="D358" s="453"/>
      <c r="E358" s="454" t="s">
        <v>126</v>
      </c>
      <c r="F358" s="445"/>
      <c r="G358" s="445"/>
    </row>
    <row r="359" spans="1:7" hidden="1" x14ac:dyDescent="0.2">
      <c r="A359" s="447"/>
      <c r="B359" s="447"/>
      <c r="C359" s="456"/>
      <c r="D359" s="457" t="str">
        <f>D358 &amp; "kW"</f>
        <v>kW</v>
      </c>
      <c r="E359" s="458" t="s">
        <v>190</v>
      </c>
      <c r="F359" s="445"/>
      <c r="G359" s="445"/>
    </row>
    <row r="360" spans="1:7" hidden="1" x14ac:dyDescent="0.2">
      <c r="A360" s="447"/>
      <c r="B360" s="447"/>
      <c r="C360" s="459"/>
      <c r="D360" s="460"/>
      <c r="E360" s="461" t="s">
        <v>259</v>
      </c>
      <c r="F360" s="443"/>
      <c r="G360" s="443"/>
    </row>
    <row r="361" spans="1:7" hidden="1" x14ac:dyDescent="0.2">
      <c r="A361" s="447"/>
      <c r="B361" s="447"/>
      <c r="C361" s="452" t="s">
        <v>373</v>
      </c>
      <c r="D361" s="453"/>
      <c r="E361" s="454" t="s">
        <v>126</v>
      </c>
      <c r="F361" s="445"/>
      <c r="G361" s="445"/>
    </row>
    <row r="362" spans="1:7" hidden="1" x14ac:dyDescent="0.2">
      <c r="A362" s="447"/>
      <c r="B362" s="447"/>
      <c r="C362" s="456"/>
      <c r="D362" s="457" t="str">
        <f>D361 &amp; "kW"</f>
        <v>kW</v>
      </c>
      <c r="E362" s="458" t="s">
        <v>190</v>
      </c>
      <c r="F362" s="445"/>
      <c r="G362" s="445"/>
    </row>
    <row r="363" spans="1:7" hidden="1" x14ac:dyDescent="0.2">
      <c r="A363" s="447"/>
      <c r="B363" s="447"/>
      <c r="C363" s="459"/>
      <c r="D363" s="460"/>
      <c r="E363" s="461" t="s">
        <v>259</v>
      </c>
      <c r="F363" s="443"/>
      <c r="G363" s="443"/>
    </row>
    <row r="364" spans="1:7" hidden="1" x14ac:dyDescent="0.2">
      <c r="A364" s="447"/>
      <c r="B364" s="447"/>
      <c r="C364" s="452" t="s">
        <v>374</v>
      </c>
      <c r="D364" s="453"/>
      <c r="E364" s="454" t="s">
        <v>126</v>
      </c>
      <c r="F364" s="445"/>
      <c r="G364" s="445"/>
    </row>
    <row r="365" spans="1:7" hidden="1" x14ac:dyDescent="0.2">
      <c r="A365" s="447"/>
      <c r="B365" s="447"/>
      <c r="C365" s="456"/>
      <c r="D365" s="457" t="str">
        <f>D364 &amp; "kW"</f>
        <v>kW</v>
      </c>
      <c r="E365" s="458" t="s">
        <v>190</v>
      </c>
      <c r="F365" s="445"/>
      <c r="G365" s="445"/>
    </row>
    <row r="366" spans="1:7" hidden="1" x14ac:dyDescent="0.2">
      <c r="A366" s="447"/>
      <c r="B366" s="447"/>
      <c r="C366" s="459"/>
      <c r="D366" s="460"/>
      <c r="E366" s="461" t="s">
        <v>259</v>
      </c>
      <c r="F366" s="443"/>
      <c r="G366" s="443"/>
    </row>
    <row r="367" spans="1:7" hidden="1" x14ac:dyDescent="0.2">
      <c r="A367" s="447"/>
      <c r="B367" s="447"/>
      <c r="C367" s="452" t="s">
        <v>375</v>
      </c>
      <c r="D367" s="453"/>
      <c r="E367" s="454" t="s">
        <v>126</v>
      </c>
      <c r="F367" s="445"/>
      <c r="G367" s="445"/>
    </row>
    <row r="368" spans="1:7" hidden="1" x14ac:dyDescent="0.2">
      <c r="A368" s="447"/>
      <c r="B368" s="447"/>
      <c r="C368" s="456"/>
      <c r="D368" s="457" t="str">
        <f>D367 &amp; "kW"</f>
        <v>kW</v>
      </c>
      <c r="E368" s="458" t="s">
        <v>190</v>
      </c>
      <c r="F368" s="445"/>
      <c r="G368" s="445"/>
    </row>
    <row r="369" spans="1:7" hidden="1" x14ac:dyDescent="0.2">
      <c r="A369" s="447"/>
      <c r="B369" s="447"/>
      <c r="C369" s="459"/>
      <c r="D369" s="460"/>
      <c r="E369" s="461" t="s">
        <v>259</v>
      </c>
      <c r="F369" s="443"/>
      <c r="G369" s="443"/>
    </row>
    <row r="370" spans="1:7" hidden="1" x14ac:dyDescent="0.2">
      <c r="A370" s="447"/>
      <c r="B370" s="447"/>
      <c r="C370" s="452" t="s">
        <v>376</v>
      </c>
      <c r="D370" s="453"/>
      <c r="E370" s="454" t="s">
        <v>126</v>
      </c>
      <c r="F370" s="445"/>
      <c r="G370" s="445"/>
    </row>
    <row r="371" spans="1:7" hidden="1" x14ac:dyDescent="0.2">
      <c r="A371" s="447"/>
      <c r="B371" s="447"/>
      <c r="C371" s="456"/>
      <c r="D371" s="457" t="str">
        <f>D370 &amp; "kW"</f>
        <v>kW</v>
      </c>
      <c r="E371" s="458" t="s">
        <v>190</v>
      </c>
      <c r="F371" s="445"/>
      <c r="G371" s="445"/>
    </row>
    <row r="372" spans="1:7" hidden="1" x14ac:dyDescent="0.2">
      <c r="A372" s="447"/>
      <c r="B372" s="447"/>
      <c r="C372" s="459"/>
      <c r="D372" s="460"/>
      <c r="E372" s="461" t="s">
        <v>259</v>
      </c>
      <c r="F372" s="443"/>
      <c r="G372" s="443"/>
    </row>
    <row r="373" spans="1:7" hidden="1" x14ac:dyDescent="0.2">
      <c r="A373" s="447"/>
      <c r="B373" s="447"/>
      <c r="C373" s="452" t="s">
        <v>377</v>
      </c>
      <c r="D373" s="453"/>
      <c r="E373" s="454" t="s">
        <v>126</v>
      </c>
      <c r="F373" s="445"/>
      <c r="G373" s="445"/>
    </row>
    <row r="374" spans="1:7" hidden="1" x14ac:dyDescent="0.2">
      <c r="A374" s="447"/>
      <c r="B374" s="447"/>
      <c r="C374" s="456"/>
      <c r="D374" s="457" t="str">
        <f>D373 &amp; "kW"</f>
        <v>kW</v>
      </c>
      <c r="E374" s="458" t="s">
        <v>190</v>
      </c>
      <c r="F374" s="445"/>
      <c r="G374" s="445"/>
    </row>
    <row r="375" spans="1:7" hidden="1" x14ac:dyDescent="0.2">
      <c r="A375" s="447"/>
      <c r="B375" s="447"/>
      <c r="C375" s="459"/>
      <c r="D375" s="460"/>
      <c r="E375" s="461" t="s">
        <v>259</v>
      </c>
      <c r="F375" s="443"/>
      <c r="G375" s="443"/>
    </row>
    <row r="376" spans="1:7" hidden="1" x14ac:dyDescent="0.2">
      <c r="A376" s="447"/>
      <c r="B376" s="447"/>
      <c r="C376" s="452" t="s">
        <v>378</v>
      </c>
      <c r="D376" s="453"/>
      <c r="E376" s="454" t="s">
        <v>126</v>
      </c>
      <c r="F376" s="445"/>
      <c r="G376" s="445"/>
    </row>
    <row r="377" spans="1:7" hidden="1" x14ac:dyDescent="0.2">
      <c r="A377" s="447"/>
      <c r="B377" s="447"/>
      <c r="C377" s="456"/>
      <c r="D377" s="457" t="str">
        <f>D376 &amp; "kW"</f>
        <v>kW</v>
      </c>
      <c r="E377" s="458" t="s">
        <v>190</v>
      </c>
      <c r="F377" s="445"/>
      <c r="G377" s="445"/>
    </row>
    <row r="378" spans="1:7" hidden="1" x14ac:dyDescent="0.2">
      <c r="A378" s="447"/>
      <c r="B378" s="447"/>
      <c r="C378" s="459"/>
      <c r="D378" s="460"/>
      <c r="E378" s="461" t="s">
        <v>259</v>
      </c>
      <c r="F378" s="443"/>
      <c r="G378" s="443"/>
    </row>
    <row r="379" spans="1:7" hidden="1" x14ac:dyDescent="0.2">
      <c r="A379" s="447"/>
      <c r="B379" s="447"/>
      <c r="C379" s="452" t="s">
        <v>379</v>
      </c>
      <c r="D379" s="453"/>
      <c r="E379" s="454" t="s">
        <v>126</v>
      </c>
      <c r="F379" s="445"/>
      <c r="G379" s="445"/>
    </row>
    <row r="380" spans="1:7" hidden="1" x14ac:dyDescent="0.2">
      <c r="A380" s="447"/>
      <c r="B380" s="447"/>
      <c r="C380" s="456"/>
      <c r="D380" s="457" t="str">
        <f>D379 &amp; "kW"</f>
        <v>kW</v>
      </c>
      <c r="E380" s="458" t="s">
        <v>190</v>
      </c>
      <c r="F380" s="445"/>
      <c r="G380" s="445"/>
    </row>
    <row r="381" spans="1:7" hidden="1" x14ac:dyDescent="0.2">
      <c r="A381" s="447"/>
      <c r="B381" s="447"/>
      <c r="C381" s="459"/>
      <c r="D381" s="460"/>
      <c r="E381" s="461" t="s">
        <v>259</v>
      </c>
      <c r="F381" s="443"/>
      <c r="G381" s="443"/>
    </row>
    <row r="382" spans="1:7" hidden="1" x14ac:dyDescent="0.2">
      <c r="A382" s="447"/>
      <c r="B382" s="447"/>
      <c r="C382" s="452" t="s">
        <v>380</v>
      </c>
      <c r="D382" s="453"/>
      <c r="E382" s="454" t="s">
        <v>126</v>
      </c>
      <c r="F382" s="445"/>
      <c r="G382" s="445"/>
    </row>
    <row r="383" spans="1:7" hidden="1" x14ac:dyDescent="0.2">
      <c r="A383" s="447"/>
      <c r="B383" s="447"/>
      <c r="C383" s="456"/>
      <c r="D383" s="457" t="str">
        <f>D382 &amp; "kW"</f>
        <v>kW</v>
      </c>
      <c r="E383" s="458" t="s">
        <v>190</v>
      </c>
      <c r="F383" s="445"/>
      <c r="G383" s="445"/>
    </row>
    <row r="384" spans="1:7" hidden="1" x14ac:dyDescent="0.2">
      <c r="A384" s="447"/>
      <c r="B384" s="447"/>
      <c r="C384" s="459"/>
      <c r="D384" s="460"/>
      <c r="E384" s="461" t="s">
        <v>259</v>
      </c>
      <c r="F384" s="443"/>
      <c r="G384" s="443"/>
    </row>
    <row r="385" spans="1:7" hidden="1" x14ac:dyDescent="0.2">
      <c r="A385" s="447"/>
      <c r="B385" s="447"/>
      <c r="C385" s="452" t="s">
        <v>381</v>
      </c>
      <c r="D385" s="453"/>
      <c r="E385" s="454" t="s">
        <v>126</v>
      </c>
      <c r="F385" s="445"/>
      <c r="G385" s="445"/>
    </row>
    <row r="386" spans="1:7" hidden="1" x14ac:dyDescent="0.2">
      <c r="A386" s="447"/>
      <c r="B386" s="447"/>
      <c r="C386" s="456"/>
      <c r="D386" s="457" t="str">
        <f>D385 &amp; "kW"</f>
        <v>kW</v>
      </c>
      <c r="E386" s="458" t="s">
        <v>190</v>
      </c>
      <c r="F386" s="445"/>
      <c r="G386" s="445"/>
    </row>
    <row r="387" spans="1:7" hidden="1" x14ac:dyDescent="0.2">
      <c r="A387" s="447"/>
      <c r="B387" s="447"/>
      <c r="C387" s="459"/>
      <c r="D387" s="460"/>
      <c r="E387" s="461" t="s">
        <v>259</v>
      </c>
      <c r="F387" s="443"/>
      <c r="G387" s="443"/>
    </row>
    <row r="388" spans="1:7" hidden="1" x14ac:dyDescent="0.2">
      <c r="A388" s="447"/>
      <c r="B388" s="447"/>
      <c r="C388" s="452" t="s">
        <v>382</v>
      </c>
      <c r="D388" s="453"/>
      <c r="E388" s="454" t="s">
        <v>126</v>
      </c>
      <c r="F388" s="445"/>
      <c r="G388" s="445"/>
    </row>
    <row r="389" spans="1:7" hidden="1" x14ac:dyDescent="0.2">
      <c r="A389" s="447"/>
      <c r="B389" s="447"/>
      <c r="C389" s="456"/>
      <c r="D389" s="457" t="str">
        <f>D388 &amp; "kW"</f>
        <v>kW</v>
      </c>
      <c r="E389" s="458" t="s">
        <v>190</v>
      </c>
      <c r="F389" s="445"/>
      <c r="G389" s="445"/>
    </row>
    <row r="390" spans="1:7" hidden="1" x14ac:dyDescent="0.2">
      <c r="A390" s="447"/>
      <c r="B390" s="447"/>
      <c r="C390" s="459"/>
      <c r="D390" s="460"/>
      <c r="E390" s="461" t="s">
        <v>259</v>
      </c>
      <c r="F390" s="443"/>
      <c r="G390" s="443"/>
    </row>
    <row r="391" spans="1:7" hidden="1" x14ac:dyDescent="0.2">
      <c r="A391" s="447"/>
      <c r="B391" s="447"/>
      <c r="C391" s="452" t="s">
        <v>383</v>
      </c>
      <c r="D391" s="453"/>
      <c r="E391" s="454" t="s">
        <v>126</v>
      </c>
      <c r="F391" s="445"/>
      <c r="G391" s="445"/>
    </row>
    <row r="392" spans="1:7" hidden="1" x14ac:dyDescent="0.2">
      <c r="A392" s="447"/>
      <c r="B392" s="447"/>
      <c r="C392" s="456"/>
      <c r="D392" s="457" t="str">
        <f>D391 &amp; "kW"</f>
        <v>kW</v>
      </c>
      <c r="E392" s="458" t="s">
        <v>190</v>
      </c>
      <c r="F392" s="445"/>
      <c r="G392" s="445"/>
    </row>
    <row r="393" spans="1:7" hidden="1" x14ac:dyDescent="0.2">
      <c r="A393" s="447"/>
      <c r="B393" s="447"/>
      <c r="C393" s="459"/>
      <c r="D393" s="460"/>
      <c r="E393" s="461" t="s">
        <v>259</v>
      </c>
      <c r="F393" s="443"/>
      <c r="G393" s="443"/>
    </row>
    <row r="394" spans="1:7" hidden="1" x14ac:dyDescent="0.2">
      <c r="A394" s="447"/>
      <c r="B394" s="447"/>
      <c r="C394" s="452" t="s">
        <v>384</v>
      </c>
      <c r="D394" s="453"/>
      <c r="E394" s="454" t="s">
        <v>126</v>
      </c>
      <c r="F394" s="445"/>
      <c r="G394" s="445"/>
    </row>
    <row r="395" spans="1:7" hidden="1" x14ac:dyDescent="0.2">
      <c r="A395" s="447"/>
      <c r="B395" s="447"/>
      <c r="C395" s="456"/>
      <c r="D395" s="457" t="str">
        <f>D394 &amp; "kW"</f>
        <v>kW</v>
      </c>
      <c r="E395" s="458" t="s">
        <v>190</v>
      </c>
      <c r="F395" s="445"/>
      <c r="G395" s="445"/>
    </row>
    <row r="396" spans="1:7" hidden="1" x14ac:dyDescent="0.2">
      <c r="A396" s="447"/>
      <c r="B396" s="447"/>
      <c r="C396" s="459"/>
      <c r="D396" s="460"/>
      <c r="E396" s="461" t="s">
        <v>259</v>
      </c>
      <c r="F396" s="443"/>
      <c r="G396" s="443"/>
    </row>
    <row r="397" spans="1:7" hidden="1" x14ac:dyDescent="0.2">
      <c r="A397" s="447"/>
      <c r="B397" s="447"/>
      <c r="C397" s="452" t="s">
        <v>385</v>
      </c>
      <c r="D397" s="453"/>
      <c r="E397" s="454" t="s">
        <v>126</v>
      </c>
      <c r="F397" s="445"/>
      <c r="G397" s="445"/>
    </row>
    <row r="398" spans="1:7" hidden="1" x14ac:dyDescent="0.2">
      <c r="A398" s="447"/>
      <c r="B398" s="447"/>
      <c r="C398" s="456"/>
      <c r="D398" s="457" t="str">
        <f>D397 &amp; "kW"</f>
        <v>kW</v>
      </c>
      <c r="E398" s="458" t="s">
        <v>190</v>
      </c>
      <c r="F398" s="445"/>
      <c r="G398" s="445"/>
    </row>
    <row r="399" spans="1:7" hidden="1" x14ac:dyDescent="0.2">
      <c r="A399" s="447"/>
      <c r="B399" s="447"/>
      <c r="C399" s="459"/>
      <c r="D399" s="460"/>
      <c r="E399" s="461" t="s">
        <v>259</v>
      </c>
      <c r="F399" s="443"/>
      <c r="G399" s="443"/>
    </row>
    <row r="400" spans="1:7" hidden="1" x14ac:dyDescent="0.2">
      <c r="A400" s="447"/>
      <c r="B400" s="447"/>
      <c r="C400" s="452" t="s">
        <v>386</v>
      </c>
      <c r="D400" s="453"/>
      <c r="E400" s="454" t="s">
        <v>126</v>
      </c>
      <c r="F400" s="445"/>
      <c r="G400" s="445"/>
    </row>
    <row r="401" spans="1:7" hidden="1" x14ac:dyDescent="0.2">
      <c r="A401" s="447"/>
      <c r="B401" s="447"/>
      <c r="C401" s="456"/>
      <c r="D401" s="457" t="str">
        <f>D400 &amp; "kW"</f>
        <v>kW</v>
      </c>
      <c r="E401" s="458" t="s">
        <v>190</v>
      </c>
      <c r="F401" s="445"/>
      <c r="G401" s="445"/>
    </row>
    <row r="402" spans="1:7" hidden="1" x14ac:dyDescent="0.2">
      <c r="A402" s="447"/>
      <c r="B402" s="447"/>
      <c r="C402" s="459"/>
      <c r="D402" s="460"/>
      <c r="E402" s="461" t="s">
        <v>259</v>
      </c>
      <c r="F402" s="443"/>
      <c r="G402" s="443"/>
    </row>
    <row r="403" spans="1:7" hidden="1" x14ac:dyDescent="0.2">
      <c r="A403" s="447"/>
      <c r="B403" s="447"/>
      <c r="C403" s="452" t="s">
        <v>387</v>
      </c>
      <c r="D403" s="453"/>
      <c r="E403" s="454" t="s">
        <v>126</v>
      </c>
      <c r="F403" s="445"/>
      <c r="G403" s="445"/>
    </row>
    <row r="404" spans="1:7" hidden="1" x14ac:dyDescent="0.2">
      <c r="A404" s="447"/>
      <c r="B404" s="447"/>
      <c r="C404" s="456"/>
      <c r="D404" s="457" t="str">
        <f>D403 &amp; "kW"</f>
        <v>kW</v>
      </c>
      <c r="E404" s="458" t="s">
        <v>190</v>
      </c>
      <c r="F404" s="445"/>
      <c r="G404" s="445"/>
    </row>
    <row r="405" spans="1:7" hidden="1" x14ac:dyDescent="0.2">
      <c r="A405" s="447"/>
      <c r="B405" s="447"/>
      <c r="C405" s="459"/>
      <c r="D405" s="460"/>
      <c r="E405" s="461" t="s">
        <v>259</v>
      </c>
      <c r="F405" s="443"/>
      <c r="G405" s="443"/>
    </row>
    <row r="406" spans="1:7" hidden="1" x14ac:dyDescent="0.2">
      <c r="A406" s="447"/>
      <c r="B406" s="447"/>
      <c r="C406" s="452" t="s">
        <v>388</v>
      </c>
      <c r="D406" s="453"/>
      <c r="E406" s="454" t="s">
        <v>126</v>
      </c>
      <c r="F406" s="445"/>
      <c r="G406" s="445"/>
    </row>
    <row r="407" spans="1:7" hidden="1" x14ac:dyDescent="0.2">
      <c r="A407" s="447"/>
      <c r="B407" s="447"/>
      <c r="C407" s="456"/>
      <c r="D407" s="457" t="str">
        <f>D406 &amp; "kW"</f>
        <v>kW</v>
      </c>
      <c r="E407" s="458" t="s">
        <v>190</v>
      </c>
      <c r="F407" s="445"/>
      <c r="G407" s="445"/>
    </row>
    <row r="408" spans="1:7" hidden="1" x14ac:dyDescent="0.2">
      <c r="A408" s="447"/>
      <c r="B408" s="447"/>
      <c r="C408" s="459"/>
      <c r="D408" s="460"/>
      <c r="E408" s="461" t="s">
        <v>259</v>
      </c>
      <c r="F408" s="443"/>
      <c r="G408" s="443"/>
    </row>
    <row r="409" spans="1:7" hidden="1" x14ac:dyDescent="0.2">
      <c r="A409" s="447"/>
      <c r="B409" s="447"/>
      <c r="C409" s="452" t="s">
        <v>389</v>
      </c>
      <c r="D409" s="453"/>
      <c r="E409" s="454" t="s">
        <v>126</v>
      </c>
      <c r="F409" s="445"/>
      <c r="G409" s="445"/>
    </row>
    <row r="410" spans="1:7" hidden="1" x14ac:dyDescent="0.2">
      <c r="A410" s="447"/>
      <c r="B410" s="447"/>
      <c r="C410" s="456"/>
      <c r="D410" s="457" t="str">
        <f>D409 &amp; "kW"</f>
        <v>kW</v>
      </c>
      <c r="E410" s="458" t="s">
        <v>190</v>
      </c>
      <c r="F410" s="445"/>
      <c r="G410" s="445"/>
    </row>
    <row r="411" spans="1:7" hidden="1" x14ac:dyDescent="0.2">
      <c r="A411" s="447"/>
      <c r="B411" s="447"/>
      <c r="C411" s="459"/>
      <c r="D411" s="460"/>
      <c r="E411" s="461" t="s">
        <v>259</v>
      </c>
      <c r="F411" s="443"/>
      <c r="G411" s="443"/>
    </row>
    <row r="412" spans="1:7" hidden="1" x14ac:dyDescent="0.2">
      <c r="A412" s="447"/>
      <c r="B412" s="447"/>
      <c r="C412" s="452" t="s">
        <v>390</v>
      </c>
      <c r="D412" s="453"/>
      <c r="E412" s="454" t="s">
        <v>126</v>
      </c>
      <c r="F412" s="445"/>
      <c r="G412" s="445"/>
    </row>
    <row r="413" spans="1:7" hidden="1" x14ac:dyDescent="0.2">
      <c r="A413" s="447"/>
      <c r="B413" s="447"/>
      <c r="C413" s="456"/>
      <c r="D413" s="457" t="str">
        <f>D412 &amp; "kW"</f>
        <v>kW</v>
      </c>
      <c r="E413" s="458" t="s">
        <v>190</v>
      </c>
      <c r="F413" s="445"/>
      <c r="G413" s="445"/>
    </row>
    <row r="414" spans="1:7" hidden="1" x14ac:dyDescent="0.2">
      <c r="A414" s="447"/>
      <c r="B414" s="447"/>
      <c r="C414" s="459"/>
      <c r="D414" s="460"/>
      <c r="E414" s="461" t="s">
        <v>259</v>
      </c>
      <c r="F414" s="443"/>
      <c r="G414" s="443"/>
    </row>
    <row r="415" spans="1:7" hidden="1" x14ac:dyDescent="0.2">
      <c r="A415" s="447"/>
      <c r="B415" s="447"/>
      <c r="C415" s="452" t="s">
        <v>391</v>
      </c>
      <c r="D415" s="453"/>
      <c r="E415" s="454" t="s">
        <v>126</v>
      </c>
      <c r="F415" s="445"/>
      <c r="G415" s="445"/>
    </row>
    <row r="416" spans="1:7" hidden="1" x14ac:dyDescent="0.2">
      <c r="A416" s="447"/>
      <c r="B416" s="447"/>
      <c r="C416" s="456"/>
      <c r="D416" s="457" t="str">
        <f>D415 &amp; "kW"</f>
        <v>kW</v>
      </c>
      <c r="E416" s="458" t="s">
        <v>190</v>
      </c>
      <c r="F416" s="445"/>
      <c r="G416" s="445"/>
    </row>
    <row r="417" spans="1:7" hidden="1" x14ac:dyDescent="0.2">
      <c r="A417" s="447"/>
      <c r="B417" s="447"/>
      <c r="C417" s="459"/>
      <c r="D417" s="460"/>
      <c r="E417" s="461" t="s">
        <v>259</v>
      </c>
      <c r="F417" s="443"/>
      <c r="G417" s="443"/>
    </row>
    <row r="418" spans="1:7" hidden="1" x14ac:dyDescent="0.2">
      <c r="A418" s="447"/>
      <c r="B418" s="447"/>
      <c r="C418" s="452" t="s">
        <v>392</v>
      </c>
      <c r="D418" s="453"/>
      <c r="E418" s="454" t="s">
        <v>126</v>
      </c>
      <c r="F418" s="445"/>
      <c r="G418" s="445"/>
    </row>
    <row r="419" spans="1:7" hidden="1" x14ac:dyDescent="0.2">
      <c r="A419" s="447"/>
      <c r="B419" s="447"/>
      <c r="C419" s="456"/>
      <c r="D419" s="457" t="str">
        <f>D418 &amp; "kW"</f>
        <v>kW</v>
      </c>
      <c r="E419" s="458" t="s">
        <v>190</v>
      </c>
      <c r="F419" s="445"/>
      <c r="G419" s="445"/>
    </row>
    <row r="420" spans="1:7" hidden="1" x14ac:dyDescent="0.2">
      <c r="A420" s="447"/>
      <c r="B420" s="447"/>
      <c r="C420" s="459"/>
      <c r="D420" s="460"/>
      <c r="E420" s="461" t="s">
        <v>259</v>
      </c>
      <c r="F420" s="443"/>
      <c r="G420" s="443"/>
    </row>
    <row r="421" spans="1:7" hidden="1" x14ac:dyDescent="0.2">
      <c r="A421" s="447"/>
      <c r="B421" s="447"/>
      <c r="C421" s="452" t="s">
        <v>393</v>
      </c>
      <c r="D421" s="453"/>
      <c r="E421" s="454" t="s">
        <v>126</v>
      </c>
      <c r="F421" s="445"/>
      <c r="G421" s="445"/>
    </row>
    <row r="422" spans="1:7" hidden="1" x14ac:dyDescent="0.2">
      <c r="A422" s="447"/>
      <c r="B422" s="447"/>
      <c r="C422" s="456"/>
      <c r="D422" s="457" t="str">
        <f>D421 &amp; "kW"</f>
        <v>kW</v>
      </c>
      <c r="E422" s="458" t="s">
        <v>190</v>
      </c>
      <c r="F422" s="445"/>
      <c r="G422" s="445"/>
    </row>
    <row r="423" spans="1:7" hidden="1" x14ac:dyDescent="0.2">
      <c r="A423" s="447"/>
      <c r="B423" s="447"/>
      <c r="C423" s="459"/>
      <c r="D423" s="460"/>
      <c r="E423" s="461" t="s">
        <v>259</v>
      </c>
      <c r="F423" s="443"/>
      <c r="G423" s="443"/>
    </row>
    <row r="424" spans="1:7" hidden="1" x14ac:dyDescent="0.2">
      <c r="A424" s="447"/>
      <c r="B424" s="447"/>
      <c r="C424" s="452" t="s">
        <v>394</v>
      </c>
      <c r="D424" s="453"/>
      <c r="E424" s="454" t="s">
        <v>126</v>
      </c>
      <c r="F424" s="445"/>
      <c r="G424" s="445"/>
    </row>
    <row r="425" spans="1:7" hidden="1" x14ac:dyDescent="0.2">
      <c r="A425" s="447"/>
      <c r="B425" s="447"/>
      <c r="C425" s="456"/>
      <c r="D425" s="457" t="str">
        <f>D424 &amp; "kW"</f>
        <v>kW</v>
      </c>
      <c r="E425" s="458" t="s">
        <v>190</v>
      </c>
      <c r="F425" s="445"/>
      <c r="G425" s="445"/>
    </row>
    <row r="426" spans="1:7" hidden="1" x14ac:dyDescent="0.2">
      <c r="A426" s="447"/>
      <c r="B426" s="447"/>
      <c r="C426" s="459"/>
      <c r="D426" s="460"/>
      <c r="E426" s="461" t="s">
        <v>259</v>
      </c>
      <c r="F426" s="443"/>
      <c r="G426" s="443"/>
    </row>
    <row r="427" spans="1:7" hidden="1" x14ac:dyDescent="0.2">
      <c r="A427" s="447"/>
      <c r="B427" s="447"/>
      <c r="C427" s="452" t="s">
        <v>395</v>
      </c>
      <c r="D427" s="453"/>
      <c r="E427" s="454" t="s">
        <v>126</v>
      </c>
      <c r="F427" s="445"/>
      <c r="G427" s="445"/>
    </row>
    <row r="428" spans="1:7" hidden="1" x14ac:dyDescent="0.2">
      <c r="A428" s="447"/>
      <c r="B428" s="447"/>
      <c r="C428" s="456"/>
      <c r="D428" s="457" t="str">
        <f>D427 &amp; "kW"</f>
        <v>kW</v>
      </c>
      <c r="E428" s="458" t="s">
        <v>190</v>
      </c>
      <c r="F428" s="445"/>
      <c r="G428" s="445"/>
    </row>
    <row r="429" spans="1:7" hidden="1" x14ac:dyDescent="0.2">
      <c r="A429" s="447"/>
      <c r="B429" s="447"/>
      <c r="C429" s="459"/>
      <c r="D429" s="460"/>
      <c r="E429" s="461" t="s">
        <v>259</v>
      </c>
      <c r="F429" s="443"/>
      <c r="G429" s="443"/>
    </row>
    <row r="430" spans="1:7" hidden="1" x14ac:dyDescent="0.2">
      <c r="A430" s="447"/>
      <c r="B430" s="447"/>
      <c r="C430" s="452" t="s">
        <v>396</v>
      </c>
      <c r="D430" s="453"/>
      <c r="E430" s="454" t="s">
        <v>126</v>
      </c>
      <c r="F430" s="445"/>
      <c r="G430" s="445"/>
    </row>
    <row r="431" spans="1:7" hidden="1" x14ac:dyDescent="0.2">
      <c r="A431" s="447"/>
      <c r="B431" s="447"/>
      <c r="C431" s="456"/>
      <c r="D431" s="457" t="str">
        <f>D430 &amp; "kW"</f>
        <v>kW</v>
      </c>
      <c r="E431" s="458" t="s">
        <v>190</v>
      </c>
      <c r="F431" s="445"/>
      <c r="G431" s="445"/>
    </row>
    <row r="432" spans="1:7" hidden="1" x14ac:dyDescent="0.2">
      <c r="A432" s="447"/>
      <c r="B432" s="447"/>
      <c r="C432" s="459"/>
      <c r="D432" s="460"/>
      <c r="E432" s="461" t="s">
        <v>259</v>
      </c>
      <c r="F432" s="443"/>
      <c r="G432" s="443"/>
    </row>
    <row r="433" spans="1:7" hidden="1" x14ac:dyDescent="0.2">
      <c r="A433" s="447"/>
      <c r="B433" s="447"/>
      <c r="C433" s="452" t="s">
        <v>397</v>
      </c>
      <c r="D433" s="453"/>
      <c r="E433" s="454" t="s">
        <v>126</v>
      </c>
      <c r="F433" s="445"/>
      <c r="G433" s="445"/>
    </row>
    <row r="434" spans="1:7" hidden="1" x14ac:dyDescent="0.2">
      <c r="A434" s="447"/>
      <c r="B434" s="447"/>
      <c r="C434" s="456"/>
      <c r="D434" s="457" t="str">
        <f>D433 &amp; "kW"</f>
        <v>kW</v>
      </c>
      <c r="E434" s="458" t="s">
        <v>190</v>
      </c>
      <c r="F434" s="445"/>
      <c r="G434" s="445"/>
    </row>
    <row r="435" spans="1:7" hidden="1" x14ac:dyDescent="0.2">
      <c r="A435" s="447"/>
      <c r="B435" s="447"/>
      <c r="C435" s="459"/>
      <c r="D435" s="460"/>
      <c r="E435" s="461" t="s">
        <v>259</v>
      </c>
      <c r="F435" s="443"/>
      <c r="G435" s="443"/>
    </row>
    <row r="436" spans="1:7" hidden="1" x14ac:dyDescent="0.2">
      <c r="A436" s="447"/>
      <c r="B436" s="447"/>
      <c r="C436" s="452" t="s">
        <v>398</v>
      </c>
      <c r="D436" s="453"/>
      <c r="E436" s="454" t="s">
        <v>126</v>
      </c>
      <c r="F436" s="445"/>
      <c r="G436" s="445"/>
    </row>
    <row r="437" spans="1:7" hidden="1" x14ac:dyDescent="0.2">
      <c r="A437" s="447"/>
      <c r="B437" s="447"/>
      <c r="C437" s="456"/>
      <c r="D437" s="457" t="str">
        <f>D436 &amp; "kW"</f>
        <v>kW</v>
      </c>
      <c r="E437" s="458" t="s">
        <v>190</v>
      </c>
      <c r="F437" s="445"/>
      <c r="G437" s="445"/>
    </row>
    <row r="438" spans="1:7" hidden="1" x14ac:dyDescent="0.2">
      <c r="A438" s="447"/>
      <c r="B438" s="447"/>
      <c r="C438" s="459"/>
      <c r="D438" s="460"/>
      <c r="E438" s="461" t="s">
        <v>259</v>
      </c>
      <c r="F438" s="443"/>
      <c r="G438" s="443"/>
    </row>
    <row r="439" spans="1:7" hidden="1" x14ac:dyDescent="0.2">
      <c r="A439" s="447"/>
      <c r="B439" s="447"/>
      <c r="C439" s="452" t="s">
        <v>399</v>
      </c>
      <c r="D439" s="453"/>
      <c r="E439" s="454" t="s">
        <v>126</v>
      </c>
      <c r="F439" s="445"/>
      <c r="G439" s="445"/>
    </row>
    <row r="440" spans="1:7" hidden="1" x14ac:dyDescent="0.2">
      <c r="A440" s="447"/>
      <c r="B440" s="447"/>
      <c r="C440" s="456"/>
      <c r="D440" s="457" t="str">
        <f>D439 &amp; "kW"</f>
        <v>kW</v>
      </c>
      <c r="E440" s="458" t="s">
        <v>190</v>
      </c>
      <c r="F440" s="445"/>
      <c r="G440" s="445"/>
    </row>
    <row r="441" spans="1:7" hidden="1" x14ac:dyDescent="0.2">
      <c r="A441" s="447"/>
      <c r="B441" s="447"/>
      <c r="C441" s="459"/>
      <c r="D441" s="460"/>
      <c r="E441" s="461" t="s">
        <v>259</v>
      </c>
      <c r="F441" s="443"/>
      <c r="G441" s="443"/>
    </row>
    <row r="442" spans="1:7" hidden="1" x14ac:dyDescent="0.2">
      <c r="A442" s="447"/>
      <c r="B442" s="447"/>
      <c r="C442" s="452" t="s">
        <v>400</v>
      </c>
      <c r="D442" s="453"/>
      <c r="E442" s="454" t="s">
        <v>126</v>
      </c>
      <c r="F442" s="445"/>
      <c r="G442" s="445"/>
    </row>
    <row r="443" spans="1:7" hidden="1" x14ac:dyDescent="0.2">
      <c r="A443" s="447"/>
      <c r="B443" s="447"/>
      <c r="C443" s="456"/>
      <c r="D443" s="457" t="str">
        <f>D442 &amp; "kW"</f>
        <v>kW</v>
      </c>
      <c r="E443" s="458" t="s">
        <v>190</v>
      </c>
      <c r="F443" s="445"/>
      <c r="G443" s="445"/>
    </row>
    <row r="444" spans="1:7" hidden="1" x14ac:dyDescent="0.2">
      <c r="A444" s="447"/>
      <c r="B444" s="447"/>
      <c r="C444" s="459"/>
      <c r="D444" s="460"/>
      <c r="E444" s="461" t="s">
        <v>259</v>
      </c>
      <c r="F444" s="443"/>
      <c r="G444" s="443"/>
    </row>
    <row r="445" spans="1:7" hidden="1" x14ac:dyDescent="0.2">
      <c r="A445" s="447"/>
      <c r="B445" s="447"/>
      <c r="C445" s="452" t="s">
        <v>401</v>
      </c>
      <c r="D445" s="453"/>
      <c r="E445" s="454" t="s">
        <v>126</v>
      </c>
      <c r="F445" s="445"/>
      <c r="G445" s="445"/>
    </row>
    <row r="446" spans="1:7" hidden="1" x14ac:dyDescent="0.2">
      <c r="A446" s="447"/>
      <c r="B446" s="447"/>
      <c r="C446" s="456"/>
      <c r="D446" s="457" t="str">
        <f>D445 &amp; "kW"</f>
        <v>kW</v>
      </c>
      <c r="E446" s="458" t="s">
        <v>190</v>
      </c>
      <c r="F446" s="445"/>
      <c r="G446" s="445"/>
    </row>
    <row r="447" spans="1:7" hidden="1" x14ac:dyDescent="0.2">
      <c r="A447" s="447"/>
      <c r="B447" s="447"/>
      <c r="C447" s="459"/>
      <c r="D447" s="460"/>
      <c r="E447" s="461" t="s">
        <v>259</v>
      </c>
      <c r="F447" s="443"/>
      <c r="G447" s="443"/>
    </row>
    <row r="448" spans="1:7" hidden="1" x14ac:dyDescent="0.2">
      <c r="A448" s="447"/>
      <c r="B448" s="447"/>
      <c r="C448" s="452" t="s">
        <v>402</v>
      </c>
      <c r="D448" s="453"/>
      <c r="E448" s="454" t="s">
        <v>126</v>
      </c>
      <c r="F448" s="445"/>
      <c r="G448" s="445"/>
    </row>
    <row r="449" spans="1:7" hidden="1" x14ac:dyDescent="0.2">
      <c r="A449" s="447"/>
      <c r="B449" s="447"/>
      <c r="C449" s="456"/>
      <c r="D449" s="457" t="str">
        <f>D448 &amp; "kW"</f>
        <v>kW</v>
      </c>
      <c r="E449" s="458" t="s">
        <v>190</v>
      </c>
      <c r="F449" s="445"/>
      <c r="G449" s="445"/>
    </row>
    <row r="450" spans="1:7" hidden="1" x14ac:dyDescent="0.2">
      <c r="A450" s="447"/>
      <c r="B450" s="447"/>
      <c r="C450" s="459"/>
      <c r="D450" s="460"/>
      <c r="E450" s="461" t="s">
        <v>259</v>
      </c>
      <c r="F450" s="443"/>
      <c r="G450" s="443"/>
    </row>
    <row r="451" spans="1:7" hidden="1" x14ac:dyDescent="0.2">
      <c r="A451" s="447"/>
      <c r="B451" s="447"/>
      <c r="C451" s="452" t="s">
        <v>403</v>
      </c>
      <c r="D451" s="453"/>
      <c r="E451" s="454" t="s">
        <v>126</v>
      </c>
      <c r="F451" s="445"/>
      <c r="G451" s="445"/>
    </row>
    <row r="452" spans="1:7" hidden="1" x14ac:dyDescent="0.2">
      <c r="A452" s="447"/>
      <c r="B452" s="447"/>
      <c r="C452" s="456"/>
      <c r="D452" s="457" t="str">
        <f>D451 &amp; "kW"</f>
        <v>kW</v>
      </c>
      <c r="E452" s="458" t="s">
        <v>190</v>
      </c>
      <c r="F452" s="445"/>
      <c r="G452" s="445"/>
    </row>
    <row r="453" spans="1:7" hidden="1" x14ac:dyDescent="0.2">
      <c r="A453" s="447"/>
      <c r="B453" s="447"/>
      <c r="C453" s="459"/>
      <c r="D453" s="460"/>
      <c r="E453" s="461" t="s">
        <v>259</v>
      </c>
      <c r="F453" s="443"/>
      <c r="G453" s="443"/>
    </row>
    <row r="454" spans="1:7" hidden="1" x14ac:dyDescent="0.2">
      <c r="A454" s="447"/>
      <c r="B454" s="447"/>
      <c r="C454" s="452" t="s">
        <v>404</v>
      </c>
      <c r="D454" s="453"/>
      <c r="E454" s="454" t="s">
        <v>126</v>
      </c>
      <c r="F454" s="445"/>
      <c r="G454" s="445"/>
    </row>
    <row r="455" spans="1:7" hidden="1" x14ac:dyDescent="0.2">
      <c r="A455" s="447"/>
      <c r="B455" s="447"/>
      <c r="C455" s="456"/>
      <c r="D455" s="457" t="str">
        <f>D454 &amp; "kW"</f>
        <v>kW</v>
      </c>
      <c r="E455" s="458" t="s">
        <v>190</v>
      </c>
      <c r="F455" s="445"/>
      <c r="G455" s="445"/>
    </row>
    <row r="456" spans="1:7" hidden="1" x14ac:dyDescent="0.2">
      <c r="A456" s="447"/>
      <c r="B456" s="447"/>
      <c r="C456" s="459"/>
      <c r="D456" s="460"/>
      <c r="E456" s="461" t="s">
        <v>259</v>
      </c>
      <c r="F456" s="443"/>
      <c r="G456" s="443"/>
    </row>
    <row r="457" spans="1:7" hidden="1" x14ac:dyDescent="0.2">
      <c r="A457" s="447"/>
      <c r="B457" s="447"/>
      <c r="C457" s="452" t="s">
        <v>405</v>
      </c>
      <c r="D457" s="453"/>
      <c r="E457" s="454" t="s">
        <v>126</v>
      </c>
      <c r="F457" s="445"/>
      <c r="G457" s="445"/>
    </row>
    <row r="458" spans="1:7" hidden="1" x14ac:dyDescent="0.2">
      <c r="A458" s="447"/>
      <c r="B458" s="447"/>
      <c r="C458" s="456"/>
      <c r="D458" s="457" t="str">
        <f>D457 &amp; "kW"</f>
        <v>kW</v>
      </c>
      <c r="E458" s="458" t="s">
        <v>190</v>
      </c>
      <c r="F458" s="445"/>
      <c r="G458" s="445"/>
    </row>
    <row r="459" spans="1:7" hidden="1" x14ac:dyDescent="0.2">
      <c r="A459" s="447"/>
      <c r="B459" s="447"/>
      <c r="C459" s="459"/>
      <c r="D459" s="460"/>
      <c r="E459" s="461" t="s">
        <v>259</v>
      </c>
      <c r="F459" s="443"/>
      <c r="G459" s="443"/>
    </row>
    <row r="460" spans="1:7" hidden="1" x14ac:dyDescent="0.2">
      <c r="A460" s="447"/>
      <c r="B460" s="447"/>
      <c r="C460" s="452" t="s">
        <v>406</v>
      </c>
      <c r="D460" s="453"/>
      <c r="E460" s="454" t="s">
        <v>126</v>
      </c>
      <c r="F460" s="445"/>
      <c r="G460" s="445"/>
    </row>
    <row r="461" spans="1:7" hidden="1" x14ac:dyDescent="0.2">
      <c r="A461" s="447"/>
      <c r="B461" s="447"/>
      <c r="C461" s="456"/>
      <c r="D461" s="457" t="str">
        <f>D460 &amp; "kW"</f>
        <v>kW</v>
      </c>
      <c r="E461" s="458" t="s">
        <v>190</v>
      </c>
      <c r="F461" s="445"/>
      <c r="G461" s="445"/>
    </row>
    <row r="462" spans="1:7" hidden="1" x14ac:dyDescent="0.2">
      <c r="A462" s="447"/>
      <c r="B462" s="447"/>
      <c r="C462" s="459"/>
      <c r="D462" s="460"/>
      <c r="E462" s="461" t="s">
        <v>259</v>
      </c>
      <c r="F462" s="443"/>
      <c r="G462" s="443"/>
    </row>
    <row r="463" spans="1:7" hidden="1" x14ac:dyDescent="0.2">
      <c r="A463" s="447"/>
      <c r="B463" s="447"/>
      <c r="C463" s="452" t="s">
        <v>407</v>
      </c>
      <c r="D463" s="453"/>
      <c r="E463" s="454" t="s">
        <v>126</v>
      </c>
      <c r="F463" s="445"/>
      <c r="G463" s="445"/>
    </row>
    <row r="464" spans="1:7" hidden="1" x14ac:dyDescent="0.2">
      <c r="A464" s="447"/>
      <c r="B464" s="447"/>
      <c r="C464" s="456"/>
      <c r="D464" s="457" t="str">
        <f>D463 &amp; "kW"</f>
        <v>kW</v>
      </c>
      <c r="E464" s="458" t="s">
        <v>190</v>
      </c>
      <c r="F464" s="445"/>
      <c r="G464" s="445"/>
    </row>
    <row r="465" spans="1:7" hidden="1" x14ac:dyDescent="0.2">
      <c r="A465" s="447"/>
      <c r="B465" s="447"/>
      <c r="C465" s="459"/>
      <c r="D465" s="460"/>
      <c r="E465" s="461" t="s">
        <v>259</v>
      </c>
      <c r="F465" s="443"/>
      <c r="G465" s="443"/>
    </row>
    <row r="466" spans="1:7" hidden="1" x14ac:dyDescent="0.2">
      <c r="A466" s="447"/>
      <c r="B466" s="447"/>
      <c r="C466" s="465" t="s">
        <v>408</v>
      </c>
      <c r="D466" s="453"/>
      <c r="E466" s="454" t="s">
        <v>126</v>
      </c>
      <c r="F466" s="445"/>
      <c r="G466" s="445"/>
    </row>
    <row r="467" spans="1:7" hidden="1" x14ac:dyDescent="0.2">
      <c r="A467" s="447"/>
      <c r="B467" s="447"/>
      <c r="C467" s="466"/>
      <c r="D467" s="457" t="str">
        <f>D466 &amp; "kW"</f>
        <v>kW</v>
      </c>
      <c r="E467" s="458" t="s">
        <v>190</v>
      </c>
      <c r="F467" s="445"/>
      <c r="G467" s="445"/>
    </row>
    <row r="468" spans="1:7" hidden="1" x14ac:dyDescent="0.2">
      <c r="A468" s="447"/>
      <c r="B468" s="447"/>
      <c r="C468" s="459"/>
      <c r="D468" s="460"/>
      <c r="E468" s="461" t="s">
        <v>259</v>
      </c>
      <c r="F468" s="443"/>
      <c r="G468" s="443"/>
    </row>
    <row r="469" spans="1:7" ht="14.25" customHeight="1" x14ac:dyDescent="0.2">
      <c r="B469" s="444"/>
      <c r="D469" s="467"/>
    </row>
    <row r="470" spans="1:7" x14ac:dyDescent="0.2">
      <c r="F470" s="772"/>
      <c r="G470" s="773"/>
    </row>
    <row r="471" spans="1:7" x14ac:dyDescent="0.2">
      <c r="F471" s="774"/>
      <c r="G471" s="774"/>
    </row>
    <row r="472" spans="1:7" x14ac:dyDescent="0.2">
      <c r="F472" s="774"/>
      <c r="G472" s="773"/>
    </row>
    <row r="473" spans="1:7" ht="51.75" customHeight="1" x14ac:dyDescent="0.25">
      <c r="A473" s="441" t="s">
        <v>409</v>
      </c>
      <c r="B473" s="442" t="s">
        <v>410</v>
      </c>
      <c r="C473" s="445">
        <v>278</v>
      </c>
      <c r="F473" s="774"/>
      <c r="G473" s="773"/>
    </row>
    <row r="474" spans="1:7" x14ac:dyDescent="0.2">
      <c r="F474" s="774"/>
      <c r="G474" s="774"/>
    </row>
    <row r="475" spans="1:7" x14ac:dyDescent="0.2">
      <c r="F475" s="773"/>
      <c r="G475" s="774"/>
    </row>
    <row r="476" spans="1:7" ht="15" x14ac:dyDescent="0.25">
      <c r="C476" s="446" t="s">
        <v>411</v>
      </c>
      <c r="F476" s="468"/>
    </row>
    <row r="477" spans="1:7" ht="15" x14ac:dyDescent="0.25">
      <c r="C477" s="469" t="s">
        <v>254</v>
      </c>
      <c r="D477" s="469" t="s">
        <v>255</v>
      </c>
      <c r="E477" s="470"/>
      <c r="F477" s="873">
        <v>2018</v>
      </c>
      <c r="G477" s="874"/>
    </row>
    <row r="478" spans="1:7" ht="15" x14ac:dyDescent="0.25">
      <c r="B478" s="444"/>
      <c r="C478" s="471" t="s">
        <v>412</v>
      </c>
      <c r="D478" s="453" t="s">
        <v>189</v>
      </c>
      <c r="E478" s="470" t="s">
        <v>126</v>
      </c>
      <c r="F478" s="875">
        <v>172242450.32532898</v>
      </c>
      <c r="G478" s="876"/>
    </row>
    <row r="479" spans="1:7" ht="15" x14ac:dyDescent="0.25">
      <c r="B479" s="444"/>
      <c r="C479" s="471"/>
      <c r="D479" s="472" t="str">
        <f>D478&amp;"KW"</f>
        <v>GENERAL SERVICE 50 TO 999 KW SERVICE CLASSIFICATIONKW</v>
      </c>
      <c r="E479" s="470" t="s">
        <v>190</v>
      </c>
      <c r="F479" s="875">
        <v>419164.51048100006</v>
      </c>
      <c r="G479" s="876"/>
    </row>
    <row r="480" spans="1:7" ht="15" x14ac:dyDescent="0.25">
      <c r="C480" s="473" t="s">
        <v>413</v>
      </c>
      <c r="D480" s="453" t="s">
        <v>191</v>
      </c>
      <c r="E480" s="470" t="s">
        <v>126</v>
      </c>
      <c r="F480" s="875">
        <v>2849579357.496242</v>
      </c>
      <c r="G480" s="876"/>
    </row>
    <row r="481" spans="3:7" ht="15" x14ac:dyDescent="0.25">
      <c r="C481" s="473"/>
      <c r="D481" s="472" t="str">
        <f>D480&amp;"KW"</f>
        <v>GENERAL SERVICE 1,000 TO 4,999 KW SERVICE CLASSIFICATIONKW</v>
      </c>
      <c r="E481" s="470" t="s">
        <v>190</v>
      </c>
      <c r="F481" s="875">
        <v>6029166.9085339988</v>
      </c>
      <c r="G481" s="876"/>
    </row>
    <row r="482" spans="3:7" ht="14.25" customHeight="1" x14ac:dyDescent="0.25">
      <c r="C482" s="473" t="s">
        <v>414</v>
      </c>
      <c r="D482" s="453" t="s">
        <v>192</v>
      </c>
      <c r="E482" s="470" t="s">
        <v>126</v>
      </c>
      <c r="F482" s="877">
        <v>1678111033.0332592</v>
      </c>
      <c r="G482" s="876"/>
    </row>
    <row r="483" spans="3:7" ht="14.25" customHeight="1" x14ac:dyDescent="0.25">
      <c r="C483" s="473"/>
      <c r="D483" s="472" t="str">
        <f>D482&amp;"KW"</f>
        <v>LARGE USE SERVICE CLASSIFICATIONKW</v>
      </c>
      <c r="E483" s="470" t="s">
        <v>190</v>
      </c>
      <c r="F483" s="877">
        <v>3329195.8408069992</v>
      </c>
      <c r="G483" s="876"/>
    </row>
    <row r="484" spans="3:7" ht="14.25" hidden="1" customHeight="1" x14ac:dyDescent="0.2">
      <c r="C484" s="473" t="s">
        <v>415</v>
      </c>
      <c r="D484" s="453"/>
      <c r="E484" s="470" t="s">
        <v>126</v>
      </c>
      <c r="F484" s="871"/>
      <c r="G484" s="872"/>
    </row>
    <row r="485" spans="3:7" ht="14.25" hidden="1" customHeight="1" x14ac:dyDescent="0.2">
      <c r="C485" s="473"/>
      <c r="D485" s="472" t="str">
        <f>D484&amp;"KW"</f>
        <v>KW</v>
      </c>
      <c r="E485" s="470" t="s">
        <v>190</v>
      </c>
      <c r="F485" s="871"/>
      <c r="G485" s="872"/>
    </row>
    <row r="486" spans="3:7" ht="14.25" hidden="1" customHeight="1" x14ac:dyDescent="0.2">
      <c r="C486" s="473" t="s">
        <v>416</v>
      </c>
      <c r="D486" s="453"/>
      <c r="E486" s="470" t="s">
        <v>126</v>
      </c>
      <c r="F486" s="871"/>
      <c r="G486" s="872"/>
    </row>
    <row r="487" spans="3:7" ht="14.25" hidden="1" customHeight="1" x14ac:dyDescent="0.2">
      <c r="C487" s="473"/>
      <c r="D487" s="472" t="str">
        <f>D486&amp;"KW"</f>
        <v>KW</v>
      </c>
      <c r="E487" s="470" t="s">
        <v>190</v>
      </c>
      <c r="F487" s="871"/>
      <c r="G487" s="872"/>
    </row>
    <row r="488" spans="3:7" ht="14.25" hidden="1" customHeight="1" x14ac:dyDescent="0.2">
      <c r="C488" s="473" t="s">
        <v>417</v>
      </c>
      <c r="D488" s="453"/>
      <c r="E488" s="470" t="s">
        <v>126</v>
      </c>
      <c r="F488" s="871"/>
      <c r="G488" s="872"/>
    </row>
    <row r="489" spans="3:7" ht="14.25" hidden="1" customHeight="1" x14ac:dyDescent="0.2">
      <c r="C489" s="473"/>
      <c r="D489" s="472" t="str">
        <f>D488&amp;"KW"</f>
        <v>KW</v>
      </c>
      <c r="E489" s="470" t="s">
        <v>190</v>
      </c>
      <c r="F489" s="871"/>
      <c r="G489" s="872"/>
    </row>
    <row r="490" spans="3:7" ht="14.25" hidden="1" customHeight="1" x14ac:dyDescent="0.2">
      <c r="C490" s="473" t="s">
        <v>418</v>
      </c>
      <c r="D490" s="453"/>
      <c r="E490" s="470" t="s">
        <v>126</v>
      </c>
      <c r="F490" s="871"/>
      <c r="G490" s="872"/>
    </row>
    <row r="491" spans="3:7" ht="14.25" hidden="1" customHeight="1" x14ac:dyDescent="0.2">
      <c r="C491" s="473"/>
      <c r="D491" s="472" t="str">
        <f>D490&amp;"KW"</f>
        <v>KW</v>
      </c>
      <c r="E491" s="470" t="s">
        <v>190</v>
      </c>
      <c r="F491" s="871"/>
      <c r="G491" s="872"/>
    </row>
    <row r="492" spans="3:7" ht="14.25" hidden="1" customHeight="1" x14ac:dyDescent="0.2">
      <c r="C492" s="473" t="s">
        <v>419</v>
      </c>
      <c r="D492" s="453"/>
      <c r="E492" s="470" t="s">
        <v>126</v>
      </c>
      <c r="F492" s="871"/>
      <c r="G492" s="872"/>
    </row>
    <row r="493" spans="3:7" ht="14.25" hidden="1" customHeight="1" x14ac:dyDescent="0.2">
      <c r="C493" s="473"/>
      <c r="D493" s="472" t="str">
        <f>D492&amp;"KW"</f>
        <v>KW</v>
      </c>
      <c r="E493" s="470" t="s">
        <v>190</v>
      </c>
      <c r="F493" s="871"/>
      <c r="G493" s="872"/>
    </row>
    <row r="494" spans="3:7" ht="14.25" hidden="1" customHeight="1" x14ac:dyDescent="0.2">
      <c r="C494" s="473" t="s">
        <v>420</v>
      </c>
      <c r="D494" s="453"/>
      <c r="E494" s="470" t="s">
        <v>126</v>
      </c>
      <c r="F494" s="871"/>
      <c r="G494" s="872"/>
    </row>
    <row r="495" spans="3:7" ht="14.25" hidden="1" customHeight="1" x14ac:dyDescent="0.2">
      <c r="C495" s="473"/>
      <c r="D495" s="472" t="str">
        <f>D494&amp;"KW"</f>
        <v>KW</v>
      </c>
      <c r="E495" s="470" t="s">
        <v>190</v>
      </c>
      <c r="F495" s="871"/>
      <c r="G495" s="872"/>
    </row>
    <row r="496" spans="3:7" ht="14.25" hidden="1" customHeight="1" x14ac:dyDescent="0.2">
      <c r="C496" s="473" t="s">
        <v>421</v>
      </c>
      <c r="D496" s="453"/>
      <c r="E496" s="470" t="s">
        <v>126</v>
      </c>
      <c r="F496" s="871"/>
      <c r="G496" s="872"/>
    </row>
    <row r="497" spans="3:7" ht="14.25" hidden="1" customHeight="1" x14ac:dyDescent="0.2">
      <c r="C497" s="473"/>
      <c r="D497" s="472" t="str">
        <f>D496&amp;"KW"</f>
        <v>KW</v>
      </c>
      <c r="E497" s="470" t="s">
        <v>190</v>
      </c>
      <c r="F497" s="871"/>
      <c r="G497" s="872"/>
    </row>
    <row r="498" spans="3:7" ht="14.25" hidden="1" customHeight="1" x14ac:dyDescent="0.2">
      <c r="C498" s="473" t="s">
        <v>422</v>
      </c>
      <c r="D498" s="453"/>
      <c r="E498" s="470" t="s">
        <v>126</v>
      </c>
      <c r="F498" s="871"/>
      <c r="G498" s="872"/>
    </row>
    <row r="499" spans="3:7" ht="14.25" hidden="1" customHeight="1" x14ac:dyDescent="0.2">
      <c r="C499" s="473"/>
      <c r="D499" s="472" t="str">
        <f>D498&amp;"KW"</f>
        <v>KW</v>
      </c>
      <c r="E499" s="470" t="s">
        <v>190</v>
      </c>
      <c r="F499" s="871"/>
      <c r="G499" s="872"/>
    </row>
    <row r="500" spans="3:7" ht="14.25" hidden="1" customHeight="1" x14ac:dyDescent="0.2">
      <c r="C500" s="473" t="s">
        <v>423</v>
      </c>
      <c r="D500" s="453"/>
      <c r="E500" s="470" t="s">
        <v>126</v>
      </c>
      <c r="F500" s="871"/>
      <c r="G500" s="872"/>
    </row>
    <row r="501" spans="3:7" ht="14.25" hidden="1" customHeight="1" x14ac:dyDescent="0.2">
      <c r="C501" s="473"/>
      <c r="D501" s="472" t="str">
        <f>D500&amp;"KW"</f>
        <v>KW</v>
      </c>
      <c r="E501" s="470" t="s">
        <v>190</v>
      </c>
      <c r="F501" s="871"/>
      <c r="G501" s="872"/>
    </row>
    <row r="502" spans="3:7" ht="14.25" hidden="1" customHeight="1" x14ac:dyDescent="0.2">
      <c r="C502" s="473" t="s">
        <v>424</v>
      </c>
      <c r="D502" s="453"/>
      <c r="E502" s="470" t="s">
        <v>126</v>
      </c>
      <c r="F502" s="871"/>
      <c r="G502" s="872"/>
    </row>
    <row r="503" spans="3:7" ht="14.25" hidden="1" customHeight="1" x14ac:dyDescent="0.2">
      <c r="C503" s="473"/>
      <c r="D503" s="472" t="str">
        <f>D502&amp;"KW"</f>
        <v>KW</v>
      </c>
      <c r="E503" s="470" t="s">
        <v>190</v>
      </c>
      <c r="F503" s="871"/>
      <c r="G503" s="872"/>
    </row>
    <row r="504" spans="3:7" ht="14.25" hidden="1" customHeight="1" x14ac:dyDescent="0.2">
      <c r="C504" s="473" t="s">
        <v>425</v>
      </c>
      <c r="D504" s="453"/>
      <c r="E504" s="470" t="s">
        <v>126</v>
      </c>
      <c r="F504" s="871"/>
      <c r="G504" s="872"/>
    </row>
    <row r="505" spans="3:7" ht="14.25" hidden="1" customHeight="1" x14ac:dyDescent="0.2">
      <c r="C505" s="473"/>
      <c r="D505" s="472" t="str">
        <f>D504&amp;"KW"</f>
        <v>KW</v>
      </c>
      <c r="E505" s="470" t="s">
        <v>190</v>
      </c>
      <c r="F505" s="871"/>
      <c r="G505" s="872"/>
    </row>
    <row r="506" spans="3:7" ht="14.25" hidden="1" customHeight="1" x14ac:dyDescent="0.2">
      <c r="C506" s="473" t="s">
        <v>426</v>
      </c>
      <c r="D506" s="453"/>
      <c r="E506" s="470" t="s">
        <v>126</v>
      </c>
      <c r="F506" s="871"/>
      <c r="G506" s="872"/>
    </row>
    <row r="507" spans="3:7" ht="14.25" hidden="1" customHeight="1" x14ac:dyDescent="0.2">
      <c r="C507" s="473"/>
      <c r="D507" s="472" t="str">
        <f>D506&amp;"KW"</f>
        <v>KW</v>
      </c>
      <c r="E507" s="470" t="s">
        <v>190</v>
      </c>
      <c r="F507" s="871"/>
      <c r="G507" s="872"/>
    </row>
    <row r="508" spans="3:7" ht="14.25" hidden="1" customHeight="1" x14ac:dyDescent="0.2">
      <c r="C508" s="473" t="s">
        <v>427</v>
      </c>
      <c r="D508" s="453"/>
      <c r="E508" s="470" t="s">
        <v>126</v>
      </c>
      <c r="F508" s="871"/>
      <c r="G508" s="872"/>
    </row>
    <row r="509" spans="3:7" ht="14.25" hidden="1" customHeight="1" x14ac:dyDescent="0.2">
      <c r="C509" s="473"/>
      <c r="D509" s="474" t="str">
        <f>D508&amp;"KW"</f>
        <v>KW</v>
      </c>
      <c r="E509" s="470" t="s">
        <v>190</v>
      </c>
      <c r="F509" s="871"/>
      <c r="G509" s="872"/>
    </row>
    <row r="510" spans="3:7" ht="14.25" hidden="1" customHeight="1" x14ac:dyDescent="0.2">
      <c r="C510" s="473" t="s">
        <v>428</v>
      </c>
      <c r="D510" s="453"/>
      <c r="E510" s="470" t="s">
        <v>126</v>
      </c>
      <c r="F510" s="871"/>
      <c r="G510" s="872"/>
    </row>
    <row r="511" spans="3:7" ht="14.25" hidden="1" customHeight="1" x14ac:dyDescent="0.2">
      <c r="C511" s="473"/>
      <c r="D511" s="472" t="str">
        <f>D510&amp;"KW"</f>
        <v>KW</v>
      </c>
      <c r="E511" s="470" t="s">
        <v>190</v>
      </c>
      <c r="F511" s="871"/>
      <c r="G511" s="872"/>
    </row>
    <row r="512" spans="3:7" ht="14.25" hidden="1" customHeight="1" x14ac:dyDescent="0.2">
      <c r="C512" s="473" t="s">
        <v>429</v>
      </c>
      <c r="D512" s="453"/>
      <c r="E512" s="470" t="s">
        <v>126</v>
      </c>
      <c r="F512" s="871"/>
      <c r="G512" s="872"/>
    </row>
    <row r="513" spans="3:7" ht="14.25" hidden="1" customHeight="1" x14ac:dyDescent="0.2">
      <c r="C513" s="473"/>
      <c r="D513" s="472" t="str">
        <f>D512&amp;"KW"</f>
        <v>KW</v>
      </c>
      <c r="E513" s="470" t="s">
        <v>190</v>
      </c>
      <c r="F513" s="871"/>
      <c r="G513" s="872"/>
    </row>
    <row r="514" spans="3:7" ht="14.25" hidden="1" customHeight="1" x14ac:dyDescent="0.2">
      <c r="C514" s="473" t="s">
        <v>430</v>
      </c>
      <c r="D514" s="453"/>
      <c r="E514" s="470" t="s">
        <v>126</v>
      </c>
      <c r="F514" s="871"/>
      <c r="G514" s="872"/>
    </row>
    <row r="515" spans="3:7" ht="14.25" hidden="1" customHeight="1" x14ac:dyDescent="0.2">
      <c r="C515" s="473"/>
      <c r="D515" s="472" t="str">
        <f>D514&amp;"KW"</f>
        <v>KW</v>
      </c>
      <c r="E515" s="470" t="s">
        <v>190</v>
      </c>
      <c r="F515" s="871"/>
      <c r="G515" s="872"/>
    </row>
    <row r="516" spans="3:7" ht="14.25" hidden="1" customHeight="1" x14ac:dyDescent="0.2">
      <c r="C516" s="473" t="s">
        <v>431</v>
      </c>
      <c r="D516" s="453"/>
      <c r="E516" s="470" t="s">
        <v>126</v>
      </c>
      <c r="F516" s="871"/>
      <c r="G516" s="872"/>
    </row>
    <row r="517" spans="3:7" ht="14.25" hidden="1" customHeight="1" x14ac:dyDescent="0.2">
      <c r="C517" s="473"/>
      <c r="D517" s="472" t="str">
        <f>D516&amp;"KW"</f>
        <v>KW</v>
      </c>
      <c r="E517" s="470" t="s">
        <v>190</v>
      </c>
      <c r="F517" s="871"/>
      <c r="G517" s="872"/>
    </row>
    <row r="518" spans="3:7" ht="14.25" hidden="1" customHeight="1" x14ac:dyDescent="0.2">
      <c r="C518" s="473" t="s">
        <v>432</v>
      </c>
      <c r="D518" s="453"/>
      <c r="E518" s="470" t="s">
        <v>126</v>
      </c>
      <c r="F518" s="871"/>
      <c r="G518" s="872"/>
    </row>
    <row r="519" spans="3:7" ht="14.25" hidden="1" customHeight="1" x14ac:dyDescent="0.2">
      <c r="C519" s="473"/>
      <c r="D519" s="472" t="str">
        <f>D518&amp;"KW"</f>
        <v>KW</v>
      </c>
      <c r="E519" s="470" t="s">
        <v>190</v>
      </c>
      <c r="F519" s="871"/>
      <c r="G519" s="872"/>
    </row>
    <row r="520" spans="3:7" ht="14.25" hidden="1" customHeight="1" x14ac:dyDescent="0.2">
      <c r="C520" s="473" t="s">
        <v>433</v>
      </c>
      <c r="D520" s="453"/>
      <c r="E520" s="470" t="s">
        <v>126</v>
      </c>
      <c r="F520" s="871"/>
      <c r="G520" s="872"/>
    </row>
    <row r="521" spans="3:7" ht="14.25" hidden="1" customHeight="1" x14ac:dyDescent="0.2">
      <c r="C521" s="473"/>
      <c r="D521" s="472" t="str">
        <f>D520&amp;"KW"</f>
        <v>KW</v>
      </c>
      <c r="E521" s="470" t="s">
        <v>190</v>
      </c>
      <c r="F521" s="871"/>
      <c r="G521" s="872"/>
    </row>
    <row r="522" spans="3:7" ht="14.25" hidden="1" customHeight="1" x14ac:dyDescent="0.2">
      <c r="C522" s="473" t="s">
        <v>434</v>
      </c>
      <c r="D522" s="453"/>
      <c r="E522" s="470" t="s">
        <v>126</v>
      </c>
      <c r="F522" s="871"/>
      <c r="G522" s="872"/>
    </row>
    <row r="523" spans="3:7" ht="14.25" hidden="1" customHeight="1" x14ac:dyDescent="0.2">
      <c r="C523" s="473"/>
      <c r="D523" s="472" t="str">
        <f>D522&amp;"KW"</f>
        <v>KW</v>
      </c>
      <c r="E523" s="470" t="s">
        <v>190</v>
      </c>
      <c r="F523" s="871"/>
      <c r="G523" s="872"/>
    </row>
    <row r="524" spans="3:7" ht="14.25" hidden="1" customHeight="1" x14ac:dyDescent="0.2">
      <c r="C524" s="473" t="s">
        <v>435</v>
      </c>
      <c r="D524" s="453"/>
      <c r="E524" s="470" t="s">
        <v>126</v>
      </c>
      <c r="F524" s="871"/>
      <c r="G524" s="872"/>
    </row>
    <row r="525" spans="3:7" ht="14.25" hidden="1" customHeight="1" x14ac:dyDescent="0.2">
      <c r="C525" s="473"/>
      <c r="D525" s="472" t="str">
        <f>D524&amp;"KW"</f>
        <v>KW</v>
      </c>
      <c r="E525" s="470" t="s">
        <v>190</v>
      </c>
      <c r="F525" s="871"/>
      <c r="G525" s="872"/>
    </row>
    <row r="526" spans="3:7" ht="14.25" hidden="1" customHeight="1" x14ac:dyDescent="0.2">
      <c r="C526" s="473" t="s">
        <v>436</v>
      </c>
      <c r="D526" s="453"/>
      <c r="E526" s="470" t="s">
        <v>126</v>
      </c>
      <c r="F526" s="871"/>
      <c r="G526" s="872"/>
    </row>
    <row r="527" spans="3:7" ht="14.25" hidden="1" customHeight="1" x14ac:dyDescent="0.2">
      <c r="C527" s="473"/>
      <c r="D527" s="472" t="str">
        <f>D526&amp;"KW"</f>
        <v>KW</v>
      </c>
      <c r="E527" s="470" t="s">
        <v>190</v>
      </c>
      <c r="F527" s="871"/>
      <c r="G527" s="872"/>
    </row>
    <row r="528" spans="3:7" ht="14.25" hidden="1" customHeight="1" x14ac:dyDescent="0.2">
      <c r="C528" s="473" t="s">
        <v>437</v>
      </c>
      <c r="D528" s="453"/>
      <c r="E528" s="470" t="s">
        <v>126</v>
      </c>
      <c r="F528" s="871"/>
      <c r="G528" s="872"/>
    </row>
    <row r="529" spans="3:7" ht="14.25" hidden="1" customHeight="1" x14ac:dyDescent="0.2">
      <c r="C529" s="473"/>
      <c r="D529" s="472" t="str">
        <f>D528&amp;"KW"</f>
        <v>KW</v>
      </c>
      <c r="E529" s="470" t="s">
        <v>190</v>
      </c>
      <c r="F529" s="871"/>
      <c r="G529" s="872"/>
    </row>
    <row r="530" spans="3:7" ht="14.25" hidden="1" customHeight="1" x14ac:dyDescent="0.2">
      <c r="C530" s="473" t="s">
        <v>438</v>
      </c>
      <c r="D530" s="453"/>
      <c r="E530" s="470" t="s">
        <v>126</v>
      </c>
      <c r="F530" s="871"/>
      <c r="G530" s="872"/>
    </row>
    <row r="531" spans="3:7" ht="14.25" hidden="1" customHeight="1" x14ac:dyDescent="0.2">
      <c r="C531" s="473"/>
      <c r="D531" s="472" t="str">
        <f>D530&amp;"KW"</f>
        <v>KW</v>
      </c>
      <c r="E531" s="470" t="s">
        <v>190</v>
      </c>
      <c r="F531" s="871"/>
      <c r="G531" s="872"/>
    </row>
    <row r="532" spans="3:7" ht="14.25" hidden="1" customHeight="1" x14ac:dyDescent="0.2">
      <c r="C532" s="473" t="s">
        <v>439</v>
      </c>
      <c r="D532" s="453"/>
      <c r="E532" s="470" t="s">
        <v>126</v>
      </c>
      <c r="F532" s="871"/>
      <c r="G532" s="872"/>
    </row>
    <row r="533" spans="3:7" ht="14.25" hidden="1" customHeight="1" x14ac:dyDescent="0.2">
      <c r="C533" s="473"/>
      <c r="D533" s="472" t="str">
        <f>D532&amp;"KW"</f>
        <v>KW</v>
      </c>
      <c r="E533" s="470" t="s">
        <v>190</v>
      </c>
      <c r="F533" s="871"/>
      <c r="G533" s="872"/>
    </row>
    <row r="534" spans="3:7" ht="14.25" hidden="1" customHeight="1" x14ac:dyDescent="0.2">
      <c r="C534" s="473" t="s">
        <v>440</v>
      </c>
      <c r="D534" s="453"/>
      <c r="E534" s="470" t="s">
        <v>126</v>
      </c>
      <c r="F534" s="871"/>
      <c r="G534" s="872"/>
    </row>
    <row r="535" spans="3:7" ht="14.25" hidden="1" customHeight="1" x14ac:dyDescent="0.2">
      <c r="C535" s="473"/>
      <c r="D535" s="472" t="str">
        <f>D534&amp;"KW"</f>
        <v>KW</v>
      </c>
      <c r="E535" s="470" t="s">
        <v>190</v>
      </c>
      <c r="F535" s="871"/>
      <c r="G535" s="872"/>
    </row>
    <row r="536" spans="3:7" ht="14.25" hidden="1" customHeight="1" x14ac:dyDescent="0.2">
      <c r="C536" s="473" t="s">
        <v>441</v>
      </c>
      <c r="D536" s="453"/>
      <c r="E536" s="470" t="s">
        <v>126</v>
      </c>
      <c r="F536" s="871"/>
      <c r="G536" s="872"/>
    </row>
    <row r="537" spans="3:7" ht="14.25" hidden="1" customHeight="1" x14ac:dyDescent="0.2">
      <c r="C537" s="473"/>
      <c r="D537" s="472" t="str">
        <f>D536&amp;"KW"</f>
        <v>KW</v>
      </c>
      <c r="E537" s="470" t="s">
        <v>190</v>
      </c>
      <c r="F537" s="871"/>
      <c r="G537" s="872"/>
    </row>
    <row r="538" spans="3:7" ht="14.25" hidden="1" customHeight="1" x14ac:dyDescent="0.2">
      <c r="C538" s="473" t="s">
        <v>442</v>
      </c>
      <c r="D538" s="453"/>
      <c r="E538" s="470" t="s">
        <v>126</v>
      </c>
      <c r="F538" s="871"/>
      <c r="G538" s="872"/>
    </row>
    <row r="539" spans="3:7" ht="14.25" hidden="1" customHeight="1" x14ac:dyDescent="0.2">
      <c r="C539" s="473"/>
      <c r="D539" s="472" t="str">
        <f>D538&amp;"KW"</f>
        <v>KW</v>
      </c>
      <c r="E539" s="470" t="s">
        <v>190</v>
      </c>
      <c r="F539" s="871"/>
      <c r="G539" s="872"/>
    </row>
    <row r="540" spans="3:7" ht="14.25" hidden="1" customHeight="1" x14ac:dyDescent="0.2">
      <c r="C540" s="473" t="s">
        <v>443</v>
      </c>
      <c r="D540" s="453"/>
      <c r="E540" s="470" t="s">
        <v>126</v>
      </c>
      <c r="F540" s="871"/>
      <c r="G540" s="872"/>
    </row>
    <row r="541" spans="3:7" ht="14.25" hidden="1" customHeight="1" x14ac:dyDescent="0.2">
      <c r="C541" s="473"/>
      <c r="D541" s="472" t="str">
        <f>D540&amp;"KW"</f>
        <v>KW</v>
      </c>
      <c r="E541" s="470" t="s">
        <v>190</v>
      </c>
      <c r="F541" s="871"/>
      <c r="G541" s="872"/>
    </row>
    <row r="542" spans="3:7" ht="14.25" hidden="1" customHeight="1" x14ac:dyDescent="0.2">
      <c r="C542" s="473" t="s">
        <v>444</v>
      </c>
      <c r="D542" s="453"/>
      <c r="E542" s="470" t="s">
        <v>126</v>
      </c>
      <c r="F542" s="871"/>
      <c r="G542" s="872"/>
    </row>
    <row r="543" spans="3:7" ht="14.25" hidden="1" customHeight="1" x14ac:dyDescent="0.2">
      <c r="C543" s="473"/>
      <c r="D543" s="472" t="str">
        <f>D542&amp;"KW"</f>
        <v>KW</v>
      </c>
      <c r="E543" s="470" t="s">
        <v>190</v>
      </c>
      <c r="F543" s="871"/>
      <c r="G543" s="872"/>
    </row>
    <row r="544" spans="3:7" ht="14.25" hidden="1" customHeight="1" x14ac:dyDescent="0.2">
      <c r="C544" s="473" t="s">
        <v>445</v>
      </c>
      <c r="D544" s="453"/>
      <c r="E544" s="470" t="s">
        <v>126</v>
      </c>
      <c r="F544" s="871"/>
      <c r="G544" s="872"/>
    </row>
    <row r="545" spans="3:7" ht="14.25" hidden="1" customHeight="1" x14ac:dyDescent="0.2">
      <c r="C545" s="473"/>
      <c r="D545" s="472" t="str">
        <f>D544&amp;"KW"</f>
        <v>KW</v>
      </c>
      <c r="E545" s="470" t="s">
        <v>190</v>
      </c>
      <c r="F545" s="871"/>
      <c r="G545" s="872"/>
    </row>
    <row r="546" spans="3:7" ht="14.25" hidden="1" customHeight="1" x14ac:dyDescent="0.2">
      <c r="C546" s="473" t="s">
        <v>446</v>
      </c>
      <c r="D546" s="453"/>
      <c r="E546" s="470" t="s">
        <v>126</v>
      </c>
      <c r="F546" s="871"/>
      <c r="G546" s="872"/>
    </row>
    <row r="547" spans="3:7" ht="14.25" hidden="1" customHeight="1" x14ac:dyDescent="0.2">
      <c r="C547" s="473"/>
      <c r="D547" s="472" t="str">
        <f>D546&amp;"KW"</f>
        <v>KW</v>
      </c>
      <c r="E547" s="470" t="s">
        <v>190</v>
      </c>
      <c r="F547" s="871"/>
      <c r="G547" s="872"/>
    </row>
    <row r="548" spans="3:7" ht="14.25" hidden="1" customHeight="1" x14ac:dyDescent="0.2">
      <c r="C548" s="473" t="s">
        <v>447</v>
      </c>
      <c r="D548" s="453"/>
      <c r="E548" s="470" t="s">
        <v>126</v>
      </c>
      <c r="F548" s="871"/>
      <c r="G548" s="872"/>
    </row>
    <row r="549" spans="3:7" ht="14.25" hidden="1" customHeight="1" x14ac:dyDescent="0.2">
      <c r="C549" s="473"/>
      <c r="D549" s="472" t="str">
        <f>D548&amp;"KW"</f>
        <v>KW</v>
      </c>
      <c r="E549" s="470" t="s">
        <v>190</v>
      </c>
      <c r="F549" s="871"/>
      <c r="G549" s="872"/>
    </row>
    <row r="550" spans="3:7" ht="14.25" hidden="1" customHeight="1" x14ac:dyDescent="0.2">
      <c r="C550" s="473" t="s">
        <v>448</v>
      </c>
      <c r="D550" s="453"/>
      <c r="E550" s="470" t="s">
        <v>126</v>
      </c>
      <c r="F550" s="871"/>
      <c r="G550" s="872"/>
    </row>
    <row r="551" spans="3:7" ht="14.25" hidden="1" customHeight="1" x14ac:dyDescent="0.2">
      <c r="C551" s="473"/>
      <c r="D551" s="474" t="str">
        <f>D550&amp;"KW"</f>
        <v>KW</v>
      </c>
      <c r="E551" s="470" t="s">
        <v>190</v>
      </c>
      <c r="F551" s="871"/>
      <c r="G551" s="872"/>
    </row>
    <row r="552" spans="3:7" ht="14.25" hidden="1" customHeight="1" x14ac:dyDescent="0.2">
      <c r="C552" s="473" t="s">
        <v>449</v>
      </c>
      <c r="D552" s="453"/>
      <c r="E552" s="470" t="s">
        <v>126</v>
      </c>
      <c r="F552" s="871"/>
      <c r="G552" s="872"/>
    </row>
    <row r="553" spans="3:7" ht="14.25" hidden="1" customHeight="1" x14ac:dyDescent="0.2">
      <c r="C553" s="473"/>
      <c r="D553" s="472" t="str">
        <f>D552&amp;"KW"</f>
        <v>KW</v>
      </c>
      <c r="E553" s="470" t="s">
        <v>190</v>
      </c>
      <c r="F553" s="871"/>
      <c r="G553" s="872"/>
    </row>
    <row r="554" spans="3:7" ht="14.25" hidden="1" customHeight="1" x14ac:dyDescent="0.2">
      <c r="C554" s="473" t="s">
        <v>450</v>
      </c>
      <c r="D554" s="453"/>
      <c r="E554" s="470" t="s">
        <v>126</v>
      </c>
      <c r="F554" s="871"/>
      <c r="G554" s="872"/>
    </row>
    <row r="555" spans="3:7" ht="14.25" hidden="1" customHeight="1" x14ac:dyDescent="0.2">
      <c r="C555" s="473"/>
      <c r="D555" s="472" t="str">
        <f>D554&amp;"KW"</f>
        <v>KW</v>
      </c>
      <c r="E555" s="470" t="s">
        <v>190</v>
      </c>
      <c r="F555" s="871"/>
      <c r="G555" s="872"/>
    </row>
    <row r="556" spans="3:7" ht="14.25" hidden="1" customHeight="1" x14ac:dyDescent="0.2">
      <c r="C556" s="473" t="s">
        <v>451</v>
      </c>
      <c r="D556" s="453"/>
      <c r="E556" s="470" t="s">
        <v>126</v>
      </c>
      <c r="F556" s="871"/>
      <c r="G556" s="872"/>
    </row>
    <row r="557" spans="3:7" ht="14.25" hidden="1" customHeight="1" x14ac:dyDescent="0.2">
      <c r="C557" s="473"/>
      <c r="D557" s="472" t="str">
        <f>D556&amp;"KW"</f>
        <v>KW</v>
      </c>
      <c r="E557" s="470" t="s">
        <v>190</v>
      </c>
      <c r="F557" s="871"/>
      <c r="G557" s="872"/>
    </row>
    <row r="558" spans="3:7" ht="14.25" hidden="1" customHeight="1" x14ac:dyDescent="0.2">
      <c r="C558" s="473" t="s">
        <v>452</v>
      </c>
      <c r="D558" s="453"/>
      <c r="E558" s="470" t="s">
        <v>126</v>
      </c>
      <c r="F558" s="871"/>
      <c r="G558" s="872"/>
    </row>
    <row r="559" spans="3:7" ht="14.25" hidden="1" customHeight="1" x14ac:dyDescent="0.2">
      <c r="C559" s="473"/>
      <c r="D559" s="472" t="str">
        <f>D558&amp;"KW"</f>
        <v>KW</v>
      </c>
      <c r="E559" s="470" t="s">
        <v>190</v>
      </c>
      <c r="F559" s="871"/>
      <c r="G559" s="872"/>
    </row>
    <row r="560" spans="3:7" ht="14.25" hidden="1" customHeight="1" x14ac:dyDescent="0.2">
      <c r="C560" s="473" t="s">
        <v>453</v>
      </c>
      <c r="D560" s="453"/>
      <c r="E560" s="470" t="s">
        <v>126</v>
      </c>
      <c r="F560" s="871"/>
      <c r="G560" s="872"/>
    </row>
    <row r="561" spans="3:7" ht="14.25" hidden="1" customHeight="1" x14ac:dyDescent="0.2">
      <c r="C561" s="473"/>
      <c r="D561" s="472" t="str">
        <f>D560&amp;"KW"</f>
        <v>KW</v>
      </c>
      <c r="E561" s="470" t="s">
        <v>190</v>
      </c>
      <c r="F561" s="871"/>
      <c r="G561" s="872"/>
    </row>
    <row r="562" spans="3:7" ht="14.25" hidden="1" customHeight="1" x14ac:dyDescent="0.2">
      <c r="C562" s="473" t="s">
        <v>454</v>
      </c>
      <c r="D562" s="453"/>
      <c r="E562" s="470" t="s">
        <v>126</v>
      </c>
      <c r="F562" s="871"/>
      <c r="G562" s="872"/>
    </row>
    <row r="563" spans="3:7" ht="14.25" hidden="1" customHeight="1" x14ac:dyDescent="0.2">
      <c r="C563" s="473"/>
      <c r="D563" s="472" t="str">
        <f>D562&amp;"KW"</f>
        <v>KW</v>
      </c>
      <c r="E563" s="470" t="s">
        <v>190</v>
      </c>
      <c r="F563" s="871"/>
      <c r="G563" s="872"/>
    </row>
    <row r="564" spans="3:7" ht="14.25" hidden="1" customHeight="1" x14ac:dyDescent="0.2">
      <c r="C564" s="473" t="s">
        <v>455</v>
      </c>
      <c r="D564" s="453"/>
      <c r="E564" s="470" t="s">
        <v>126</v>
      </c>
      <c r="F564" s="871"/>
      <c r="G564" s="872"/>
    </row>
    <row r="565" spans="3:7" ht="14.25" hidden="1" customHeight="1" x14ac:dyDescent="0.2">
      <c r="C565" s="473"/>
      <c r="D565" s="472" t="str">
        <f>D564&amp;"KW"</f>
        <v>KW</v>
      </c>
      <c r="E565" s="470" t="s">
        <v>190</v>
      </c>
      <c r="F565" s="871"/>
      <c r="G565" s="872"/>
    </row>
    <row r="566" spans="3:7" ht="14.25" hidden="1" customHeight="1" x14ac:dyDescent="0.2">
      <c r="C566" s="473" t="s">
        <v>456</v>
      </c>
      <c r="D566" s="453"/>
      <c r="E566" s="470" t="s">
        <v>126</v>
      </c>
      <c r="F566" s="871"/>
      <c r="G566" s="872"/>
    </row>
    <row r="567" spans="3:7" ht="14.25" hidden="1" customHeight="1" x14ac:dyDescent="0.2">
      <c r="C567" s="473"/>
      <c r="D567" s="472" t="str">
        <f>D566&amp;"KW"</f>
        <v>KW</v>
      </c>
      <c r="E567" s="470" t="s">
        <v>190</v>
      </c>
      <c r="F567" s="871"/>
      <c r="G567" s="872"/>
    </row>
    <row r="568" spans="3:7" ht="14.25" hidden="1" customHeight="1" x14ac:dyDescent="0.2">
      <c r="C568" s="473" t="s">
        <v>457</v>
      </c>
      <c r="D568" s="453"/>
      <c r="E568" s="470" t="s">
        <v>126</v>
      </c>
      <c r="F568" s="871"/>
      <c r="G568" s="872"/>
    </row>
    <row r="569" spans="3:7" ht="14.25" hidden="1" customHeight="1" x14ac:dyDescent="0.2">
      <c r="C569" s="473"/>
      <c r="D569" s="472" t="str">
        <f>D568&amp;"KW"</f>
        <v>KW</v>
      </c>
      <c r="E569" s="470" t="s">
        <v>190</v>
      </c>
      <c r="F569" s="871"/>
      <c r="G569" s="872"/>
    </row>
    <row r="570" spans="3:7" ht="14.25" hidden="1" customHeight="1" x14ac:dyDescent="0.2">
      <c r="C570" s="473" t="s">
        <v>458</v>
      </c>
      <c r="D570" s="453"/>
      <c r="E570" s="470" t="s">
        <v>126</v>
      </c>
      <c r="F570" s="871"/>
      <c r="G570" s="872"/>
    </row>
    <row r="571" spans="3:7" ht="14.25" hidden="1" customHeight="1" x14ac:dyDescent="0.2">
      <c r="C571" s="473"/>
      <c r="D571" s="472" t="str">
        <f>D570&amp;"KW"</f>
        <v>KW</v>
      </c>
      <c r="E571" s="470" t="s">
        <v>190</v>
      </c>
      <c r="F571" s="871"/>
      <c r="G571" s="872"/>
    </row>
    <row r="572" spans="3:7" ht="14.25" hidden="1" customHeight="1" x14ac:dyDescent="0.2">
      <c r="C572" s="473" t="s">
        <v>459</v>
      </c>
      <c r="D572" s="453"/>
      <c r="E572" s="470" t="s">
        <v>126</v>
      </c>
      <c r="F572" s="871"/>
      <c r="G572" s="872"/>
    </row>
    <row r="573" spans="3:7" ht="14.25" hidden="1" customHeight="1" x14ac:dyDescent="0.2">
      <c r="C573" s="473"/>
      <c r="D573" s="472" t="str">
        <f>D572&amp;"KW"</f>
        <v>KW</v>
      </c>
      <c r="E573" s="470" t="s">
        <v>190</v>
      </c>
      <c r="F573" s="871"/>
      <c r="G573" s="872"/>
    </row>
    <row r="574" spans="3:7" ht="14.25" hidden="1" customHeight="1" x14ac:dyDescent="0.2">
      <c r="C574" s="473" t="s">
        <v>460</v>
      </c>
      <c r="D574" s="453"/>
      <c r="E574" s="470" t="s">
        <v>126</v>
      </c>
      <c r="F574" s="871"/>
      <c r="G574" s="872"/>
    </row>
    <row r="575" spans="3:7" ht="14.25" hidden="1" customHeight="1" x14ac:dyDescent="0.2">
      <c r="C575" s="473"/>
      <c r="D575" s="472" t="str">
        <f>D574&amp;"KW"</f>
        <v>KW</v>
      </c>
      <c r="E575" s="470" t="s">
        <v>190</v>
      </c>
      <c r="F575" s="871"/>
      <c r="G575" s="872"/>
    </row>
    <row r="576" spans="3:7" ht="14.25" hidden="1" customHeight="1" x14ac:dyDescent="0.2">
      <c r="C576" s="473" t="s">
        <v>461</v>
      </c>
      <c r="D576" s="453"/>
      <c r="E576" s="470" t="s">
        <v>126</v>
      </c>
      <c r="F576" s="871"/>
      <c r="G576" s="872"/>
    </row>
    <row r="577" spans="3:7" ht="14.25" hidden="1" customHeight="1" x14ac:dyDescent="0.2">
      <c r="C577" s="473"/>
      <c r="D577" s="472" t="str">
        <f>D576&amp;"KW"</f>
        <v>KW</v>
      </c>
      <c r="E577" s="470" t="s">
        <v>190</v>
      </c>
      <c r="F577" s="871"/>
      <c r="G577" s="872"/>
    </row>
    <row r="578" spans="3:7" ht="14.25" hidden="1" customHeight="1" x14ac:dyDescent="0.2">
      <c r="C578" s="473" t="s">
        <v>462</v>
      </c>
      <c r="D578" s="453"/>
      <c r="E578" s="470" t="s">
        <v>126</v>
      </c>
      <c r="F578" s="871"/>
      <c r="G578" s="872"/>
    </row>
    <row r="579" spans="3:7" ht="14.25" hidden="1" customHeight="1" x14ac:dyDescent="0.2">
      <c r="C579" s="473"/>
      <c r="D579" s="472" t="str">
        <f>D578&amp;"KW"</f>
        <v>KW</v>
      </c>
      <c r="E579" s="470" t="s">
        <v>190</v>
      </c>
      <c r="F579" s="871"/>
      <c r="G579" s="872"/>
    </row>
    <row r="580" spans="3:7" ht="14.25" hidden="1" customHeight="1" x14ac:dyDescent="0.2">
      <c r="C580" s="473" t="s">
        <v>463</v>
      </c>
      <c r="D580" s="453"/>
      <c r="E580" s="470" t="s">
        <v>126</v>
      </c>
      <c r="F580" s="871"/>
      <c r="G580" s="872"/>
    </row>
    <row r="581" spans="3:7" ht="14.25" hidden="1" customHeight="1" x14ac:dyDescent="0.2">
      <c r="C581" s="473"/>
      <c r="D581" s="472" t="str">
        <f>D580&amp;"KW"</f>
        <v>KW</v>
      </c>
      <c r="E581" s="470" t="s">
        <v>190</v>
      </c>
      <c r="F581" s="871"/>
      <c r="G581" s="872"/>
    </row>
    <row r="582" spans="3:7" ht="14.25" hidden="1" customHeight="1" x14ac:dyDescent="0.2">
      <c r="C582" s="473" t="s">
        <v>464</v>
      </c>
      <c r="D582" s="453"/>
      <c r="E582" s="470" t="s">
        <v>126</v>
      </c>
      <c r="F582" s="871"/>
      <c r="G582" s="872"/>
    </row>
    <row r="583" spans="3:7" ht="14.25" hidden="1" customHeight="1" x14ac:dyDescent="0.2">
      <c r="C583" s="473"/>
      <c r="D583" s="472" t="str">
        <f>D582&amp;"KW"</f>
        <v>KW</v>
      </c>
      <c r="E583" s="470" t="s">
        <v>190</v>
      </c>
      <c r="F583" s="871"/>
      <c r="G583" s="872"/>
    </row>
    <row r="584" spans="3:7" ht="14.25" hidden="1" customHeight="1" x14ac:dyDescent="0.2">
      <c r="C584" s="473" t="s">
        <v>465</v>
      </c>
      <c r="D584" s="453"/>
      <c r="E584" s="470" t="s">
        <v>126</v>
      </c>
      <c r="F584" s="871"/>
      <c r="G584" s="872"/>
    </row>
    <row r="585" spans="3:7" ht="14.25" hidden="1" customHeight="1" x14ac:dyDescent="0.2">
      <c r="C585" s="473"/>
      <c r="D585" s="472" t="str">
        <f>D584&amp;"KW"</f>
        <v>KW</v>
      </c>
      <c r="E585" s="470" t="s">
        <v>190</v>
      </c>
      <c r="F585" s="871"/>
      <c r="G585" s="872"/>
    </row>
    <row r="586" spans="3:7" ht="14.25" hidden="1" customHeight="1" x14ac:dyDescent="0.2">
      <c r="C586" s="473" t="s">
        <v>466</v>
      </c>
      <c r="D586" s="453"/>
      <c r="E586" s="470" t="s">
        <v>126</v>
      </c>
      <c r="F586" s="871"/>
      <c r="G586" s="872"/>
    </row>
    <row r="587" spans="3:7" ht="14.25" hidden="1" customHeight="1" x14ac:dyDescent="0.2">
      <c r="C587" s="473"/>
      <c r="D587" s="472" t="str">
        <f>D586&amp;"KW"</f>
        <v>KW</v>
      </c>
      <c r="E587" s="470" t="s">
        <v>190</v>
      </c>
      <c r="F587" s="871"/>
      <c r="G587" s="872"/>
    </row>
    <row r="588" spans="3:7" ht="14.25" hidden="1" customHeight="1" x14ac:dyDescent="0.2">
      <c r="C588" s="473" t="s">
        <v>467</v>
      </c>
      <c r="D588" s="453"/>
      <c r="E588" s="470" t="s">
        <v>126</v>
      </c>
      <c r="F588" s="871"/>
      <c r="G588" s="872"/>
    </row>
    <row r="589" spans="3:7" ht="14.25" hidden="1" customHeight="1" x14ac:dyDescent="0.2">
      <c r="C589" s="473"/>
      <c r="D589" s="472" t="str">
        <f>D588&amp;"KW"</f>
        <v>KW</v>
      </c>
      <c r="E589" s="470" t="s">
        <v>190</v>
      </c>
      <c r="F589" s="871"/>
      <c r="G589" s="872"/>
    </row>
    <row r="590" spans="3:7" ht="14.25" hidden="1" customHeight="1" x14ac:dyDescent="0.2">
      <c r="C590" s="473" t="s">
        <v>468</v>
      </c>
      <c r="D590" s="453"/>
      <c r="E590" s="470" t="s">
        <v>126</v>
      </c>
      <c r="F590" s="871"/>
      <c r="G590" s="872"/>
    </row>
    <row r="591" spans="3:7" ht="14.25" hidden="1" customHeight="1" x14ac:dyDescent="0.2">
      <c r="C591" s="473"/>
      <c r="D591" s="472" t="str">
        <f>D590&amp;"KW"</f>
        <v>KW</v>
      </c>
      <c r="E591" s="470" t="s">
        <v>190</v>
      </c>
      <c r="F591" s="871"/>
      <c r="G591" s="872"/>
    </row>
    <row r="592" spans="3:7" ht="14.25" hidden="1" customHeight="1" x14ac:dyDescent="0.2">
      <c r="C592" s="473" t="s">
        <v>469</v>
      </c>
      <c r="D592" s="453"/>
      <c r="E592" s="470" t="s">
        <v>126</v>
      </c>
      <c r="F592" s="871"/>
      <c r="G592" s="872"/>
    </row>
    <row r="593" spans="3:7" ht="14.25" hidden="1" customHeight="1" x14ac:dyDescent="0.2">
      <c r="C593" s="473"/>
      <c r="D593" s="472" t="str">
        <f>D592&amp;"KW"</f>
        <v>KW</v>
      </c>
      <c r="E593" s="470" t="s">
        <v>190</v>
      </c>
      <c r="F593" s="871"/>
      <c r="G593" s="872"/>
    </row>
    <row r="594" spans="3:7" ht="14.25" hidden="1" customHeight="1" x14ac:dyDescent="0.2">
      <c r="C594" s="473" t="s">
        <v>470</v>
      </c>
      <c r="D594" s="453"/>
      <c r="E594" s="470" t="s">
        <v>126</v>
      </c>
      <c r="F594" s="871"/>
      <c r="G594" s="872"/>
    </row>
    <row r="595" spans="3:7" ht="14.25" hidden="1" customHeight="1" x14ac:dyDescent="0.2">
      <c r="C595" s="473"/>
      <c r="D595" s="472" t="str">
        <f>D594&amp;"KW"</f>
        <v>KW</v>
      </c>
      <c r="E595" s="470" t="s">
        <v>190</v>
      </c>
      <c r="F595" s="871"/>
      <c r="G595" s="872"/>
    </row>
    <row r="596" spans="3:7" ht="14.25" hidden="1" customHeight="1" x14ac:dyDescent="0.2">
      <c r="C596" s="473" t="s">
        <v>471</v>
      </c>
      <c r="D596" s="453"/>
      <c r="E596" s="470" t="s">
        <v>126</v>
      </c>
      <c r="F596" s="871"/>
      <c r="G596" s="872"/>
    </row>
    <row r="597" spans="3:7" ht="14.25" hidden="1" customHeight="1" x14ac:dyDescent="0.2">
      <c r="C597" s="473"/>
      <c r="D597" s="472" t="str">
        <f>D596&amp;"KW"</f>
        <v>KW</v>
      </c>
      <c r="E597" s="470" t="s">
        <v>190</v>
      </c>
      <c r="F597" s="871"/>
      <c r="G597" s="872"/>
    </row>
    <row r="598" spans="3:7" ht="14.25" hidden="1" customHeight="1" x14ac:dyDescent="0.2">
      <c r="C598" s="473" t="s">
        <v>472</v>
      </c>
      <c r="D598" s="453"/>
      <c r="E598" s="470" t="s">
        <v>126</v>
      </c>
      <c r="F598" s="871"/>
      <c r="G598" s="872"/>
    </row>
    <row r="599" spans="3:7" ht="14.25" hidden="1" customHeight="1" x14ac:dyDescent="0.2">
      <c r="C599" s="473"/>
      <c r="D599" s="472" t="str">
        <f>D598&amp;"KW"</f>
        <v>KW</v>
      </c>
      <c r="E599" s="470" t="s">
        <v>190</v>
      </c>
      <c r="F599" s="871"/>
      <c r="G599" s="872"/>
    </row>
    <row r="600" spans="3:7" ht="14.25" hidden="1" customHeight="1" x14ac:dyDescent="0.2">
      <c r="C600" s="473" t="s">
        <v>473</v>
      </c>
      <c r="D600" s="453"/>
      <c r="E600" s="470" t="s">
        <v>126</v>
      </c>
      <c r="F600" s="871"/>
      <c r="G600" s="872"/>
    </row>
    <row r="601" spans="3:7" ht="14.25" hidden="1" customHeight="1" x14ac:dyDescent="0.2">
      <c r="C601" s="473"/>
      <c r="D601" s="472" t="str">
        <f>D600&amp;"KW"</f>
        <v>KW</v>
      </c>
      <c r="E601" s="470" t="s">
        <v>190</v>
      </c>
      <c r="F601" s="871"/>
      <c r="G601" s="872"/>
    </row>
    <row r="602" spans="3:7" ht="14.25" hidden="1" customHeight="1" x14ac:dyDescent="0.2">
      <c r="C602" s="473" t="s">
        <v>474</v>
      </c>
      <c r="D602" s="453"/>
      <c r="E602" s="470" t="s">
        <v>126</v>
      </c>
      <c r="F602" s="871"/>
      <c r="G602" s="872"/>
    </row>
    <row r="603" spans="3:7" ht="14.25" hidden="1" customHeight="1" x14ac:dyDescent="0.2">
      <c r="C603" s="473"/>
      <c r="D603" s="472" t="str">
        <f>D602&amp;"KW"</f>
        <v>KW</v>
      </c>
      <c r="E603" s="470" t="s">
        <v>190</v>
      </c>
      <c r="F603" s="871"/>
      <c r="G603" s="872"/>
    </row>
    <row r="604" spans="3:7" ht="14.25" hidden="1" customHeight="1" x14ac:dyDescent="0.2">
      <c r="C604" s="473" t="s">
        <v>475</v>
      </c>
      <c r="D604" s="453"/>
      <c r="E604" s="470" t="s">
        <v>126</v>
      </c>
      <c r="F604" s="871"/>
      <c r="G604" s="872"/>
    </row>
    <row r="605" spans="3:7" ht="14.25" hidden="1" customHeight="1" x14ac:dyDescent="0.2">
      <c r="C605" s="473"/>
      <c r="D605" s="472" t="str">
        <f>D604&amp;"KW"</f>
        <v>KW</v>
      </c>
      <c r="E605" s="470" t="s">
        <v>190</v>
      </c>
      <c r="F605" s="871"/>
      <c r="G605" s="872"/>
    </row>
    <row r="606" spans="3:7" ht="14.25" hidden="1" customHeight="1" x14ac:dyDescent="0.2">
      <c r="C606" s="473" t="s">
        <v>476</v>
      </c>
      <c r="D606" s="453"/>
      <c r="E606" s="470" t="s">
        <v>126</v>
      </c>
      <c r="F606" s="871"/>
      <c r="G606" s="872"/>
    </row>
    <row r="607" spans="3:7" ht="14.25" hidden="1" customHeight="1" x14ac:dyDescent="0.2">
      <c r="C607" s="473"/>
      <c r="D607" s="472" t="str">
        <f>D606&amp;"KW"</f>
        <v>KW</v>
      </c>
      <c r="E607" s="470" t="s">
        <v>190</v>
      </c>
      <c r="F607" s="871"/>
      <c r="G607" s="872"/>
    </row>
    <row r="608" spans="3:7" ht="14.25" hidden="1" customHeight="1" x14ac:dyDescent="0.2">
      <c r="C608" s="473" t="s">
        <v>477</v>
      </c>
      <c r="D608" s="453"/>
      <c r="E608" s="470" t="s">
        <v>126</v>
      </c>
      <c r="F608" s="871"/>
      <c r="G608" s="872"/>
    </row>
    <row r="609" spans="3:7" ht="14.25" hidden="1" customHeight="1" x14ac:dyDescent="0.2">
      <c r="C609" s="473"/>
      <c r="D609" s="472" t="str">
        <f>D608&amp;"KW"</f>
        <v>KW</v>
      </c>
      <c r="E609" s="470" t="s">
        <v>190</v>
      </c>
      <c r="F609" s="871"/>
      <c r="G609" s="872"/>
    </row>
    <row r="610" spans="3:7" ht="14.25" hidden="1" customHeight="1" x14ac:dyDescent="0.2">
      <c r="C610" s="473" t="s">
        <v>478</v>
      </c>
      <c r="D610" s="453"/>
      <c r="E610" s="470" t="s">
        <v>126</v>
      </c>
      <c r="F610" s="871"/>
      <c r="G610" s="872"/>
    </row>
    <row r="611" spans="3:7" ht="14.25" hidden="1" customHeight="1" x14ac:dyDescent="0.2">
      <c r="C611" s="473"/>
      <c r="D611" s="472" t="str">
        <f>D610&amp;"KW"</f>
        <v>KW</v>
      </c>
      <c r="E611" s="470" t="s">
        <v>190</v>
      </c>
      <c r="F611" s="871"/>
      <c r="G611" s="872"/>
    </row>
    <row r="612" spans="3:7" ht="14.25" hidden="1" customHeight="1" x14ac:dyDescent="0.2">
      <c r="C612" s="473" t="s">
        <v>479</v>
      </c>
      <c r="D612" s="453"/>
      <c r="E612" s="470" t="s">
        <v>126</v>
      </c>
      <c r="F612" s="871"/>
      <c r="G612" s="872"/>
    </row>
    <row r="613" spans="3:7" ht="14.25" hidden="1" customHeight="1" x14ac:dyDescent="0.2">
      <c r="C613" s="473"/>
      <c r="D613" s="472" t="str">
        <f>D612&amp;"KW"</f>
        <v>KW</v>
      </c>
      <c r="E613" s="470" t="s">
        <v>190</v>
      </c>
      <c r="F613" s="871"/>
      <c r="G613" s="872"/>
    </row>
    <row r="614" spans="3:7" ht="14.25" hidden="1" customHeight="1" x14ac:dyDescent="0.2">
      <c r="C614" s="473" t="s">
        <v>480</v>
      </c>
      <c r="D614" s="453"/>
      <c r="E614" s="470" t="s">
        <v>126</v>
      </c>
      <c r="F614" s="871"/>
      <c r="G614" s="872"/>
    </row>
    <row r="615" spans="3:7" ht="14.25" hidden="1" customHeight="1" x14ac:dyDescent="0.2">
      <c r="C615" s="473"/>
      <c r="D615" s="472" t="str">
        <f>D614&amp;"KW"</f>
        <v>KW</v>
      </c>
      <c r="E615" s="470" t="s">
        <v>190</v>
      </c>
      <c r="F615" s="871"/>
      <c r="G615" s="872"/>
    </row>
    <row r="616" spans="3:7" ht="14.25" hidden="1" customHeight="1" x14ac:dyDescent="0.2">
      <c r="C616" s="473" t="s">
        <v>481</v>
      </c>
      <c r="D616" s="453"/>
      <c r="E616" s="470" t="s">
        <v>126</v>
      </c>
      <c r="F616" s="871"/>
      <c r="G616" s="872"/>
    </row>
    <row r="617" spans="3:7" ht="14.25" hidden="1" customHeight="1" x14ac:dyDescent="0.2">
      <c r="C617" s="473"/>
      <c r="D617" s="472" t="str">
        <f>D616&amp;"KW"</f>
        <v>KW</v>
      </c>
      <c r="E617" s="470" t="s">
        <v>190</v>
      </c>
      <c r="F617" s="871"/>
      <c r="G617" s="872"/>
    </row>
    <row r="618" spans="3:7" ht="14.25" hidden="1" customHeight="1" x14ac:dyDescent="0.2">
      <c r="C618" s="473" t="s">
        <v>482</v>
      </c>
      <c r="D618" s="453"/>
      <c r="E618" s="470" t="s">
        <v>126</v>
      </c>
      <c r="F618" s="871"/>
      <c r="G618" s="872"/>
    </row>
    <row r="619" spans="3:7" ht="14.25" hidden="1" customHeight="1" x14ac:dyDescent="0.2">
      <c r="C619" s="473"/>
      <c r="D619" s="472" t="str">
        <f>D618&amp;"KW"</f>
        <v>KW</v>
      </c>
      <c r="E619" s="470" t="s">
        <v>190</v>
      </c>
      <c r="F619" s="871"/>
      <c r="G619" s="872"/>
    </row>
    <row r="620" spans="3:7" ht="14.25" hidden="1" customHeight="1" x14ac:dyDescent="0.2">
      <c r="C620" s="473" t="s">
        <v>483</v>
      </c>
      <c r="D620" s="453"/>
      <c r="E620" s="470" t="s">
        <v>126</v>
      </c>
      <c r="F620" s="871"/>
      <c r="G620" s="872"/>
    </row>
    <row r="621" spans="3:7" ht="14.25" hidden="1" customHeight="1" x14ac:dyDescent="0.2">
      <c r="C621" s="473"/>
      <c r="D621" s="472" t="str">
        <f>D620&amp;"KW"</f>
        <v>KW</v>
      </c>
      <c r="E621" s="470" t="s">
        <v>190</v>
      </c>
      <c r="F621" s="871"/>
      <c r="G621" s="872"/>
    </row>
    <row r="622" spans="3:7" ht="14.25" hidden="1" customHeight="1" x14ac:dyDescent="0.2">
      <c r="C622" s="473" t="s">
        <v>484</v>
      </c>
      <c r="D622" s="453"/>
      <c r="E622" s="470" t="s">
        <v>126</v>
      </c>
      <c r="F622" s="871"/>
      <c r="G622" s="872"/>
    </row>
    <row r="623" spans="3:7" ht="14.25" hidden="1" customHeight="1" x14ac:dyDescent="0.2">
      <c r="C623" s="473"/>
      <c r="D623" s="472" t="str">
        <f>D622&amp;"KW"</f>
        <v>KW</v>
      </c>
      <c r="E623" s="470" t="s">
        <v>190</v>
      </c>
      <c r="F623" s="871"/>
      <c r="G623" s="872"/>
    </row>
    <row r="624" spans="3:7" ht="14.25" hidden="1" customHeight="1" x14ac:dyDescent="0.2">
      <c r="C624" s="473" t="s">
        <v>485</v>
      </c>
      <c r="D624" s="453"/>
      <c r="E624" s="470" t="s">
        <v>126</v>
      </c>
      <c r="F624" s="871"/>
      <c r="G624" s="872"/>
    </row>
    <row r="625" spans="3:7" ht="14.25" hidden="1" customHeight="1" x14ac:dyDescent="0.2">
      <c r="C625" s="473"/>
      <c r="D625" s="472" t="str">
        <f>D624&amp;"KW"</f>
        <v>KW</v>
      </c>
      <c r="E625" s="470" t="s">
        <v>190</v>
      </c>
      <c r="F625" s="871"/>
      <c r="G625" s="872"/>
    </row>
    <row r="626" spans="3:7" ht="14.25" hidden="1" customHeight="1" x14ac:dyDescent="0.2">
      <c r="C626" s="473" t="s">
        <v>486</v>
      </c>
      <c r="D626" s="453"/>
      <c r="E626" s="470" t="s">
        <v>126</v>
      </c>
      <c r="F626" s="871"/>
      <c r="G626" s="872"/>
    </row>
    <row r="627" spans="3:7" ht="14.25" hidden="1" customHeight="1" x14ac:dyDescent="0.2">
      <c r="C627" s="473"/>
      <c r="D627" s="472" t="str">
        <f>D626&amp;"KW"</f>
        <v>KW</v>
      </c>
      <c r="E627" s="470" t="s">
        <v>190</v>
      </c>
      <c r="F627" s="871"/>
      <c r="G627" s="872"/>
    </row>
    <row r="628" spans="3:7" ht="14.25" hidden="1" customHeight="1" x14ac:dyDescent="0.2">
      <c r="C628" s="473" t="s">
        <v>487</v>
      </c>
      <c r="D628" s="453"/>
      <c r="E628" s="470" t="s">
        <v>126</v>
      </c>
      <c r="F628" s="871"/>
      <c r="G628" s="872"/>
    </row>
    <row r="629" spans="3:7" ht="14.25" hidden="1" customHeight="1" x14ac:dyDescent="0.2">
      <c r="C629" s="473"/>
      <c r="D629" s="472" t="str">
        <f>D628&amp;"KW"</f>
        <v>KW</v>
      </c>
      <c r="E629" s="470" t="s">
        <v>190</v>
      </c>
      <c r="F629" s="871"/>
      <c r="G629" s="872"/>
    </row>
    <row r="630" spans="3:7" ht="14.25" hidden="1" customHeight="1" x14ac:dyDescent="0.2">
      <c r="C630" s="473" t="s">
        <v>488</v>
      </c>
      <c r="D630" s="453"/>
      <c r="E630" s="470" t="s">
        <v>126</v>
      </c>
      <c r="F630" s="871"/>
      <c r="G630" s="872"/>
    </row>
    <row r="631" spans="3:7" ht="14.25" hidden="1" customHeight="1" x14ac:dyDescent="0.2">
      <c r="C631" s="473"/>
      <c r="D631" s="472" t="str">
        <f>D630&amp;"KW"</f>
        <v>KW</v>
      </c>
      <c r="E631" s="470" t="s">
        <v>190</v>
      </c>
      <c r="F631" s="871"/>
      <c r="G631" s="872"/>
    </row>
    <row r="632" spans="3:7" ht="14.25" hidden="1" customHeight="1" x14ac:dyDescent="0.2">
      <c r="C632" s="473" t="s">
        <v>489</v>
      </c>
      <c r="D632" s="453"/>
      <c r="E632" s="470" t="s">
        <v>126</v>
      </c>
      <c r="F632" s="871"/>
      <c r="G632" s="872"/>
    </row>
    <row r="633" spans="3:7" ht="14.25" hidden="1" customHeight="1" x14ac:dyDescent="0.2">
      <c r="C633" s="473"/>
      <c r="D633" s="472" t="str">
        <f>D632&amp;"KW"</f>
        <v>KW</v>
      </c>
      <c r="E633" s="470" t="s">
        <v>190</v>
      </c>
      <c r="F633" s="871"/>
      <c r="G633" s="872"/>
    </row>
    <row r="634" spans="3:7" ht="14.25" hidden="1" customHeight="1" x14ac:dyDescent="0.2">
      <c r="C634" s="473" t="s">
        <v>490</v>
      </c>
      <c r="D634" s="453"/>
      <c r="E634" s="470" t="s">
        <v>126</v>
      </c>
      <c r="F634" s="871"/>
      <c r="G634" s="872"/>
    </row>
    <row r="635" spans="3:7" ht="14.25" hidden="1" customHeight="1" x14ac:dyDescent="0.2">
      <c r="C635" s="473"/>
      <c r="D635" s="472" t="str">
        <f>D634&amp;"KW"</f>
        <v>KW</v>
      </c>
      <c r="E635" s="470" t="s">
        <v>190</v>
      </c>
      <c r="F635" s="871"/>
      <c r="G635" s="872"/>
    </row>
    <row r="636" spans="3:7" ht="14.25" hidden="1" customHeight="1" x14ac:dyDescent="0.2">
      <c r="C636" s="473" t="s">
        <v>491</v>
      </c>
      <c r="D636" s="453"/>
      <c r="E636" s="470" t="s">
        <v>126</v>
      </c>
      <c r="F636" s="871"/>
      <c r="G636" s="872"/>
    </row>
    <row r="637" spans="3:7" ht="14.25" hidden="1" customHeight="1" x14ac:dyDescent="0.2">
      <c r="C637" s="473"/>
      <c r="D637" s="472" t="str">
        <f>D636&amp;"KW"</f>
        <v>KW</v>
      </c>
      <c r="E637" s="470" t="s">
        <v>190</v>
      </c>
      <c r="F637" s="871"/>
      <c r="G637" s="872"/>
    </row>
    <row r="638" spans="3:7" ht="14.25" hidden="1" customHeight="1" x14ac:dyDescent="0.2">
      <c r="C638" s="473" t="s">
        <v>492</v>
      </c>
      <c r="D638" s="453"/>
      <c r="E638" s="470" t="s">
        <v>126</v>
      </c>
      <c r="F638" s="871"/>
      <c r="G638" s="872"/>
    </row>
    <row r="639" spans="3:7" ht="14.25" hidden="1" customHeight="1" x14ac:dyDescent="0.2">
      <c r="C639" s="473"/>
      <c r="D639" s="472" t="str">
        <f>D638&amp;"KW"</f>
        <v>KW</v>
      </c>
      <c r="E639" s="470" t="s">
        <v>190</v>
      </c>
      <c r="F639" s="871"/>
      <c r="G639" s="872"/>
    </row>
    <row r="640" spans="3:7" ht="14.25" hidden="1" customHeight="1" x14ac:dyDescent="0.2">
      <c r="C640" s="473" t="s">
        <v>493</v>
      </c>
      <c r="D640" s="453"/>
      <c r="E640" s="470" t="s">
        <v>126</v>
      </c>
      <c r="F640" s="871"/>
      <c r="G640" s="872"/>
    </row>
    <row r="641" spans="3:7" ht="14.25" hidden="1" customHeight="1" x14ac:dyDescent="0.2">
      <c r="C641" s="473"/>
      <c r="D641" s="472" t="str">
        <f>D640&amp;"KW"</f>
        <v>KW</v>
      </c>
      <c r="E641" s="470" t="s">
        <v>190</v>
      </c>
      <c r="F641" s="871"/>
      <c r="G641" s="872"/>
    </row>
    <row r="642" spans="3:7" ht="14.25" hidden="1" customHeight="1" x14ac:dyDescent="0.2">
      <c r="C642" s="473" t="s">
        <v>494</v>
      </c>
      <c r="D642" s="453"/>
      <c r="E642" s="470" t="s">
        <v>126</v>
      </c>
      <c r="F642" s="871"/>
      <c r="G642" s="872"/>
    </row>
    <row r="643" spans="3:7" ht="14.25" hidden="1" customHeight="1" x14ac:dyDescent="0.2">
      <c r="C643" s="473"/>
      <c r="D643" s="472" t="str">
        <f>D642&amp;"KW"</f>
        <v>KW</v>
      </c>
      <c r="E643" s="470" t="s">
        <v>190</v>
      </c>
      <c r="F643" s="871"/>
      <c r="G643" s="872"/>
    </row>
    <row r="644" spans="3:7" ht="14.25" hidden="1" customHeight="1" x14ac:dyDescent="0.2">
      <c r="C644" s="473" t="s">
        <v>495</v>
      </c>
      <c r="D644" s="453"/>
      <c r="E644" s="470" t="s">
        <v>126</v>
      </c>
      <c r="F644" s="871"/>
      <c r="G644" s="872"/>
    </row>
    <row r="645" spans="3:7" ht="14.25" hidden="1" customHeight="1" x14ac:dyDescent="0.2">
      <c r="C645" s="473"/>
      <c r="D645" s="472" t="str">
        <f>D644&amp;"KW"</f>
        <v>KW</v>
      </c>
      <c r="E645" s="470" t="s">
        <v>190</v>
      </c>
      <c r="F645" s="871"/>
      <c r="G645" s="872"/>
    </row>
    <row r="646" spans="3:7" ht="14.25" hidden="1" customHeight="1" x14ac:dyDescent="0.2">
      <c r="C646" s="473" t="s">
        <v>496</v>
      </c>
      <c r="D646" s="453"/>
      <c r="E646" s="470" t="s">
        <v>126</v>
      </c>
      <c r="F646" s="871"/>
      <c r="G646" s="872"/>
    </row>
    <row r="647" spans="3:7" ht="14.25" hidden="1" customHeight="1" x14ac:dyDescent="0.2">
      <c r="C647" s="473"/>
      <c r="D647" s="472" t="str">
        <f>D646&amp;"KW"</f>
        <v>KW</v>
      </c>
      <c r="E647" s="470" t="s">
        <v>190</v>
      </c>
      <c r="F647" s="871"/>
      <c r="G647" s="872"/>
    </row>
    <row r="648" spans="3:7" ht="14.25" hidden="1" customHeight="1" x14ac:dyDescent="0.2">
      <c r="C648" s="473" t="s">
        <v>497</v>
      </c>
      <c r="D648" s="453"/>
      <c r="E648" s="470" t="s">
        <v>126</v>
      </c>
      <c r="F648" s="871"/>
      <c r="G648" s="872"/>
    </row>
    <row r="649" spans="3:7" ht="14.25" hidden="1" customHeight="1" x14ac:dyDescent="0.2">
      <c r="C649" s="473"/>
      <c r="D649" s="472" t="str">
        <f>D648&amp;"KW"</f>
        <v>KW</v>
      </c>
      <c r="E649" s="470" t="s">
        <v>190</v>
      </c>
      <c r="F649" s="871"/>
      <c r="G649" s="872"/>
    </row>
    <row r="650" spans="3:7" ht="14.25" hidden="1" customHeight="1" x14ac:dyDescent="0.2">
      <c r="C650" s="473" t="s">
        <v>498</v>
      </c>
      <c r="D650" s="453"/>
      <c r="E650" s="470" t="s">
        <v>126</v>
      </c>
      <c r="F650" s="871"/>
      <c r="G650" s="872"/>
    </row>
    <row r="651" spans="3:7" ht="14.25" hidden="1" customHeight="1" x14ac:dyDescent="0.2">
      <c r="C651" s="473"/>
      <c r="D651" s="472" t="str">
        <f>D650&amp;"KW"</f>
        <v>KW</v>
      </c>
      <c r="E651" s="470" t="s">
        <v>190</v>
      </c>
      <c r="F651" s="871"/>
      <c r="G651" s="872"/>
    </row>
    <row r="652" spans="3:7" ht="14.25" hidden="1" customHeight="1" x14ac:dyDescent="0.2">
      <c r="C652" s="473" t="s">
        <v>499</v>
      </c>
      <c r="D652" s="453"/>
      <c r="E652" s="470" t="s">
        <v>126</v>
      </c>
      <c r="F652" s="871"/>
      <c r="G652" s="872"/>
    </row>
    <row r="653" spans="3:7" ht="14.25" hidden="1" customHeight="1" x14ac:dyDescent="0.2">
      <c r="C653" s="473"/>
      <c r="D653" s="472" t="str">
        <f>D652&amp;"KW"</f>
        <v>KW</v>
      </c>
      <c r="E653" s="470" t="s">
        <v>190</v>
      </c>
      <c r="F653" s="871"/>
      <c r="G653" s="872"/>
    </row>
    <row r="654" spans="3:7" ht="14.25" hidden="1" customHeight="1" x14ac:dyDescent="0.2">
      <c r="C654" s="473" t="s">
        <v>500</v>
      </c>
      <c r="D654" s="453"/>
      <c r="E654" s="470" t="s">
        <v>126</v>
      </c>
      <c r="F654" s="871"/>
      <c r="G654" s="872"/>
    </row>
    <row r="655" spans="3:7" ht="14.25" hidden="1" customHeight="1" x14ac:dyDescent="0.2">
      <c r="C655" s="473"/>
      <c r="D655" s="472" t="str">
        <f>D654&amp;"KW"</f>
        <v>KW</v>
      </c>
      <c r="E655" s="470" t="s">
        <v>190</v>
      </c>
      <c r="F655" s="871"/>
      <c r="G655" s="872"/>
    </row>
    <row r="656" spans="3:7" ht="14.25" hidden="1" customHeight="1" x14ac:dyDescent="0.2">
      <c r="C656" s="473" t="s">
        <v>501</v>
      </c>
      <c r="D656" s="453"/>
      <c r="E656" s="470" t="s">
        <v>126</v>
      </c>
      <c r="F656" s="871"/>
      <c r="G656" s="872"/>
    </row>
    <row r="657" spans="3:7" ht="14.25" hidden="1" customHeight="1" x14ac:dyDescent="0.2">
      <c r="C657" s="473"/>
      <c r="D657" s="472" t="str">
        <f>D656&amp;"KW"</f>
        <v>KW</v>
      </c>
      <c r="E657" s="470" t="s">
        <v>190</v>
      </c>
      <c r="F657" s="871"/>
      <c r="G657" s="872"/>
    </row>
    <row r="658" spans="3:7" ht="14.25" hidden="1" customHeight="1" x14ac:dyDescent="0.2">
      <c r="C658" s="473" t="s">
        <v>502</v>
      </c>
      <c r="D658" s="453"/>
      <c r="E658" s="470" t="s">
        <v>126</v>
      </c>
      <c r="F658" s="871"/>
      <c r="G658" s="872"/>
    </row>
    <row r="659" spans="3:7" ht="14.25" hidden="1" customHeight="1" x14ac:dyDescent="0.2">
      <c r="C659" s="473"/>
      <c r="D659" s="472" t="str">
        <f>D658&amp;"KW"</f>
        <v>KW</v>
      </c>
      <c r="E659" s="470" t="s">
        <v>190</v>
      </c>
      <c r="F659" s="871"/>
      <c r="G659" s="872"/>
    </row>
    <row r="660" spans="3:7" ht="14.25" hidden="1" customHeight="1" x14ac:dyDescent="0.2">
      <c r="C660" s="473" t="s">
        <v>503</v>
      </c>
      <c r="D660" s="453"/>
      <c r="E660" s="470" t="s">
        <v>126</v>
      </c>
      <c r="F660" s="871"/>
      <c r="G660" s="872"/>
    </row>
    <row r="661" spans="3:7" ht="14.25" hidden="1" customHeight="1" x14ac:dyDescent="0.2">
      <c r="C661" s="473"/>
      <c r="D661" s="472" t="str">
        <f>D660&amp;"KW"</f>
        <v>KW</v>
      </c>
      <c r="E661" s="470" t="s">
        <v>190</v>
      </c>
      <c r="F661" s="871"/>
      <c r="G661" s="872"/>
    </row>
    <row r="662" spans="3:7" ht="14.25" hidden="1" customHeight="1" x14ac:dyDescent="0.2">
      <c r="C662" s="473" t="s">
        <v>504</v>
      </c>
      <c r="D662" s="453"/>
      <c r="E662" s="470" t="s">
        <v>126</v>
      </c>
      <c r="F662" s="871"/>
      <c r="G662" s="872"/>
    </row>
    <row r="663" spans="3:7" ht="14.25" hidden="1" customHeight="1" x14ac:dyDescent="0.2">
      <c r="C663" s="473"/>
      <c r="D663" s="474" t="str">
        <f>D662&amp;"KW"</f>
        <v>KW</v>
      </c>
      <c r="E663" s="470" t="s">
        <v>190</v>
      </c>
      <c r="F663" s="871"/>
      <c r="G663" s="872"/>
    </row>
    <row r="664" spans="3:7" ht="14.25" hidden="1" customHeight="1" x14ac:dyDescent="0.2">
      <c r="C664" s="473" t="s">
        <v>505</v>
      </c>
      <c r="D664" s="453"/>
      <c r="E664" s="470" t="s">
        <v>126</v>
      </c>
      <c r="F664" s="871"/>
      <c r="G664" s="872"/>
    </row>
    <row r="665" spans="3:7" ht="14.25" hidden="1" customHeight="1" x14ac:dyDescent="0.2">
      <c r="C665" s="473"/>
      <c r="D665" s="472" t="str">
        <f>D664&amp;"KW"</f>
        <v>KW</v>
      </c>
      <c r="E665" s="470" t="s">
        <v>190</v>
      </c>
      <c r="F665" s="871"/>
      <c r="G665" s="872"/>
    </row>
    <row r="666" spans="3:7" ht="14.25" hidden="1" customHeight="1" x14ac:dyDescent="0.2">
      <c r="C666" s="473" t="s">
        <v>506</v>
      </c>
      <c r="D666" s="453"/>
      <c r="E666" s="470" t="s">
        <v>126</v>
      </c>
      <c r="F666" s="871"/>
      <c r="G666" s="872"/>
    </row>
    <row r="667" spans="3:7" ht="14.25" hidden="1" customHeight="1" x14ac:dyDescent="0.2">
      <c r="C667" s="473"/>
      <c r="D667" s="472" t="str">
        <f>D666&amp;"KW"</f>
        <v>KW</v>
      </c>
      <c r="E667" s="470" t="s">
        <v>190</v>
      </c>
      <c r="F667" s="871"/>
      <c r="G667" s="872"/>
    </row>
    <row r="668" spans="3:7" ht="14.25" hidden="1" customHeight="1" x14ac:dyDescent="0.2">
      <c r="C668" s="473" t="s">
        <v>507</v>
      </c>
      <c r="D668" s="453"/>
      <c r="E668" s="470" t="s">
        <v>126</v>
      </c>
      <c r="F668" s="871"/>
      <c r="G668" s="872"/>
    </row>
    <row r="669" spans="3:7" ht="14.25" hidden="1" customHeight="1" x14ac:dyDescent="0.2">
      <c r="C669" s="473"/>
      <c r="D669" s="472" t="str">
        <f>D668&amp;"KW"</f>
        <v>KW</v>
      </c>
      <c r="E669" s="470" t="s">
        <v>190</v>
      </c>
      <c r="F669" s="871"/>
      <c r="G669" s="872"/>
    </row>
    <row r="670" spans="3:7" ht="14.25" hidden="1" customHeight="1" x14ac:dyDescent="0.2">
      <c r="C670" s="473" t="s">
        <v>508</v>
      </c>
      <c r="D670" s="453"/>
      <c r="E670" s="470" t="s">
        <v>126</v>
      </c>
      <c r="F670" s="871"/>
      <c r="G670" s="872"/>
    </row>
    <row r="671" spans="3:7" ht="14.25" hidden="1" customHeight="1" x14ac:dyDescent="0.2">
      <c r="C671" s="473"/>
      <c r="D671" s="472" t="str">
        <f>D670&amp;"KW"</f>
        <v>KW</v>
      </c>
      <c r="E671" s="470" t="s">
        <v>190</v>
      </c>
      <c r="F671" s="871"/>
      <c r="G671" s="872"/>
    </row>
    <row r="672" spans="3:7" ht="14.25" hidden="1" customHeight="1" x14ac:dyDescent="0.2">
      <c r="C672" s="473" t="s">
        <v>509</v>
      </c>
      <c r="D672" s="453"/>
      <c r="E672" s="470" t="s">
        <v>126</v>
      </c>
      <c r="F672" s="871"/>
      <c r="G672" s="872"/>
    </row>
    <row r="673" spans="3:7" ht="14.25" hidden="1" customHeight="1" x14ac:dyDescent="0.2">
      <c r="C673" s="473"/>
      <c r="D673" s="472" t="str">
        <f>D672&amp;"KW"</f>
        <v>KW</v>
      </c>
      <c r="E673" s="470" t="s">
        <v>190</v>
      </c>
      <c r="F673" s="871"/>
      <c r="G673" s="872"/>
    </row>
    <row r="674" spans="3:7" ht="14.25" hidden="1" customHeight="1" x14ac:dyDescent="0.2">
      <c r="C674" s="473" t="s">
        <v>510</v>
      </c>
      <c r="D674" s="453"/>
      <c r="E674" s="470" t="s">
        <v>126</v>
      </c>
      <c r="F674" s="871"/>
      <c r="G674" s="872"/>
    </row>
    <row r="675" spans="3:7" ht="14.25" hidden="1" customHeight="1" x14ac:dyDescent="0.2">
      <c r="C675" s="473"/>
      <c r="D675" s="472" t="str">
        <f>D674&amp;"KW"</f>
        <v>KW</v>
      </c>
      <c r="E675" s="470" t="s">
        <v>190</v>
      </c>
      <c r="F675" s="871"/>
      <c r="G675" s="872"/>
    </row>
    <row r="676" spans="3:7" ht="14.25" hidden="1" customHeight="1" x14ac:dyDescent="0.2">
      <c r="C676" s="473" t="s">
        <v>511</v>
      </c>
      <c r="D676" s="453"/>
      <c r="E676" s="470" t="s">
        <v>126</v>
      </c>
      <c r="F676" s="871"/>
      <c r="G676" s="872"/>
    </row>
    <row r="677" spans="3:7" ht="14.25" hidden="1" customHeight="1" x14ac:dyDescent="0.2">
      <c r="C677" s="473"/>
      <c r="D677" s="472" t="str">
        <f>D676&amp;"KW"</f>
        <v>KW</v>
      </c>
      <c r="E677" s="470" t="s">
        <v>190</v>
      </c>
      <c r="F677" s="871"/>
      <c r="G677" s="872"/>
    </row>
    <row r="678" spans="3:7" ht="14.25" hidden="1" customHeight="1" x14ac:dyDescent="0.2">
      <c r="C678" s="473" t="s">
        <v>512</v>
      </c>
      <c r="D678" s="453"/>
      <c r="E678" s="470" t="s">
        <v>126</v>
      </c>
      <c r="F678" s="871"/>
      <c r="G678" s="872"/>
    </row>
    <row r="679" spans="3:7" ht="14.25" hidden="1" customHeight="1" x14ac:dyDescent="0.2">
      <c r="C679" s="473"/>
      <c r="D679" s="472" t="str">
        <f>D678&amp;"KW"</f>
        <v>KW</v>
      </c>
      <c r="E679" s="470" t="s">
        <v>190</v>
      </c>
      <c r="F679" s="871"/>
      <c r="G679" s="872"/>
    </row>
    <row r="680" spans="3:7" ht="14.25" hidden="1" customHeight="1" x14ac:dyDescent="0.2">
      <c r="C680" s="473" t="s">
        <v>513</v>
      </c>
      <c r="D680" s="453"/>
      <c r="E680" s="470" t="s">
        <v>126</v>
      </c>
      <c r="F680" s="871"/>
      <c r="G680" s="872"/>
    </row>
    <row r="681" spans="3:7" ht="14.25" hidden="1" customHeight="1" x14ac:dyDescent="0.2">
      <c r="C681" s="473"/>
      <c r="D681" s="472" t="str">
        <f>D680&amp;"KW"</f>
        <v>KW</v>
      </c>
      <c r="E681" s="470" t="s">
        <v>190</v>
      </c>
      <c r="F681" s="871"/>
      <c r="G681" s="872"/>
    </row>
    <row r="682" spans="3:7" ht="14.25" hidden="1" customHeight="1" x14ac:dyDescent="0.2">
      <c r="C682" s="473" t="s">
        <v>514</v>
      </c>
      <c r="D682" s="453"/>
      <c r="E682" s="470" t="s">
        <v>126</v>
      </c>
      <c r="F682" s="871"/>
      <c r="G682" s="872"/>
    </row>
    <row r="683" spans="3:7" ht="14.25" hidden="1" customHeight="1" x14ac:dyDescent="0.2">
      <c r="C683" s="473"/>
      <c r="D683" s="472" t="str">
        <f>D682&amp;"KW"</f>
        <v>KW</v>
      </c>
      <c r="E683" s="470" t="s">
        <v>190</v>
      </c>
      <c r="F683" s="871"/>
      <c r="G683" s="872"/>
    </row>
    <row r="684" spans="3:7" ht="14.25" hidden="1" customHeight="1" x14ac:dyDescent="0.2">
      <c r="C684" s="473" t="s">
        <v>515</v>
      </c>
      <c r="D684" s="453"/>
      <c r="E684" s="470" t="s">
        <v>126</v>
      </c>
      <c r="F684" s="871"/>
      <c r="G684" s="872"/>
    </row>
    <row r="685" spans="3:7" ht="14.25" hidden="1" customHeight="1" x14ac:dyDescent="0.2">
      <c r="C685" s="473"/>
      <c r="D685" s="472" t="str">
        <f>D684&amp;"KW"</f>
        <v>KW</v>
      </c>
      <c r="E685" s="470" t="s">
        <v>190</v>
      </c>
      <c r="F685" s="871"/>
      <c r="G685" s="872"/>
    </row>
    <row r="686" spans="3:7" ht="14.25" hidden="1" customHeight="1" x14ac:dyDescent="0.2">
      <c r="C686" s="473" t="s">
        <v>516</v>
      </c>
      <c r="D686" s="453"/>
      <c r="E686" s="470" t="s">
        <v>126</v>
      </c>
      <c r="F686" s="871"/>
      <c r="G686" s="872"/>
    </row>
    <row r="687" spans="3:7" ht="14.25" hidden="1" customHeight="1" x14ac:dyDescent="0.2">
      <c r="C687" s="473"/>
      <c r="D687" s="472" t="str">
        <f>D686&amp;"KW"</f>
        <v>KW</v>
      </c>
      <c r="E687" s="470" t="s">
        <v>190</v>
      </c>
      <c r="F687" s="871"/>
      <c r="G687" s="872"/>
    </row>
    <row r="688" spans="3:7" ht="14.25" hidden="1" customHeight="1" x14ac:dyDescent="0.2">
      <c r="C688" s="473" t="s">
        <v>517</v>
      </c>
      <c r="D688" s="453"/>
      <c r="E688" s="470" t="s">
        <v>126</v>
      </c>
      <c r="F688" s="871"/>
      <c r="G688" s="872"/>
    </row>
    <row r="689" spans="3:7" ht="14.25" hidden="1" customHeight="1" x14ac:dyDescent="0.2">
      <c r="C689" s="473"/>
      <c r="D689" s="472" t="str">
        <f>D688&amp;"KW"</f>
        <v>KW</v>
      </c>
      <c r="E689" s="470" t="s">
        <v>190</v>
      </c>
      <c r="F689" s="871"/>
      <c r="G689" s="872"/>
    </row>
    <row r="690" spans="3:7" ht="14.25" hidden="1" customHeight="1" x14ac:dyDescent="0.2">
      <c r="C690" s="473" t="s">
        <v>518</v>
      </c>
      <c r="D690" s="453"/>
      <c r="E690" s="470" t="s">
        <v>126</v>
      </c>
      <c r="F690" s="871"/>
      <c r="G690" s="872"/>
    </row>
    <row r="691" spans="3:7" ht="14.25" hidden="1" customHeight="1" x14ac:dyDescent="0.2">
      <c r="C691" s="473"/>
      <c r="D691" s="472" t="str">
        <f>D690&amp;"KW"</f>
        <v>KW</v>
      </c>
      <c r="E691" s="470" t="s">
        <v>190</v>
      </c>
      <c r="F691" s="871"/>
      <c r="G691" s="872"/>
    </row>
    <row r="692" spans="3:7" ht="14.25" hidden="1" customHeight="1" x14ac:dyDescent="0.2">
      <c r="C692" s="473" t="s">
        <v>519</v>
      </c>
      <c r="D692" s="453"/>
      <c r="E692" s="470" t="s">
        <v>126</v>
      </c>
      <c r="F692" s="871"/>
      <c r="G692" s="872"/>
    </row>
    <row r="693" spans="3:7" ht="14.25" hidden="1" customHeight="1" x14ac:dyDescent="0.2">
      <c r="C693" s="473"/>
      <c r="D693" s="472" t="str">
        <f>D692&amp;"KW"</f>
        <v>KW</v>
      </c>
      <c r="E693" s="470" t="s">
        <v>190</v>
      </c>
      <c r="F693" s="871"/>
      <c r="G693" s="872"/>
    </row>
    <row r="694" spans="3:7" ht="14.25" hidden="1" customHeight="1" x14ac:dyDescent="0.2">
      <c r="C694" s="473" t="s">
        <v>520</v>
      </c>
      <c r="D694" s="453"/>
      <c r="E694" s="470" t="s">
        <v>126</v>
      </c>
      <c r="F694" s="871"/>
      <c r="G694" s="872"/>
    </row>
    <row r="695" spans="3:7" ht="14.25" hidden="1" customHeight="1" x14ac:dyDescent="0.2">
      <c r="C695" s="473"/>
      <c r="D695" s="472" t="str">
        <f>D694&amp;"KW"</f>
        <v>KW</v>
      </c>
      <c r="E695" s="470" t="s">
        <v>190</v>
      </c>
      <c r="F695" s="871"/>
      <c r="G695" s="872"/>
    </row>
    <row r="696" spans="3:7" ht="14.25" hidden="1" customHeight="1" x14ac:dyDescent="0.2">
      <c r="C696" s="473" t="s">
        <v>521</v>
      </c>
      <c r="D696" s="453"/>
      <c r="E696" s="470" t="s">
        <v>126</v>
      </c>
      <c r="F696" s="871"/>
      <c r="G696" s="872"/>
    </row>
    <row r="697" spans="3:7" ht="14.25" hidden="1" customHeight="1" x14ac:dyDescent="0.2">
      <c r="C697" s="473"/>
      <c r="D697" s="472" t="str">
        <f>D696&amp;"KW"</f>
        <v>KW</v>
      </c>
      <c r="E697" s="470" t="s">
        <v>190</v>
      </c>
      <c r="F697" s="871"/>
      <c r="G697" s="872"/>
    </row>
    <row r="698" spans="3:7" ht="14.25" hidden="1" customHeight="1" x14ac:dyDescent="0.2">
      <c r="C698" s="473" t="s">
        <v>522</v>
      </c>
      <c r="D698" s="453"/>
      <c r="E698" s="470" t="s">
        <v>126</v>
      </c>
      <c r="F698" s="871"/>
      <c r="G698" s="872"/>
    </row>
    <row r="699" spans="3:7" ht="14.25" hidden="1" customHeight="1" x14ac:dyDescent="0.2">
      <c r="C699" s="473"/>
      <c r="D699" s="472" t="str">
        <f>D698&amp;"KW"</f>
        <v>KW</v>
      </c>
      <c r="E699" s="470" t="s">
        <v>190</v>
      </c>
      <c r="F699" s="871"/>
      <c r="G699" s="872"/>
    </row>
    <row r="700" spans="3:7" ht="14.25" hidden="1" customHeight="1" x14ac:dyDescent="0.2">
      <c r="C700" s="473" t="s">
        <v>523</v>
      </c>
      <c r="D700" s="453"/>
      <c r="E700" s="470" t="s">
        <v>126</v>
      </c>
      <c r="F700" s="871"/>
      <c r="G700" s="872"/>
    </row>
    <row r="701" spans="3:7" ht="14.25" hidden="1" customHeight="1" x14ac:dyDescent="0.2">
      <c r="C701" s="473"/>
      <c r="D701" s="472" t="str">
        <f>D700&amp;"KW"</f>
        <v>KW</v>
      </c>
      <c r="E701" s="470" t="s">
        <v>190</v>
      </c>
      <c r="F701" s="871"/>
      <c r="G701" s="872"/>
    </row>
    <row r="702" spans="3:7" ht="14.25" hidden="1" customHeight="1" x14ac:dyDescent="0.2">
      <c r="C702" s="473" t="s">
        <v>524</v>
      </c>
      <c r="D702" s="453"/>
      <c r="E702" s="470" t="s">
        <v>126</v>
      </c>
      <c r="F702" s="871"/>
      <c r="G702" s="872"/>
    </row>
    <row r="703" spans="3:7" ht="14.25" hidden="1" customHeight="1" x14ac:dyDescent="0.2">
      <c r="C703" s="473"/>
      <c r="D703" s="472" t="str">
        <f>D702&amp;"KW"</f>
        <v>KW</v>
      </c>
      <c r="E703" s="470" t="s">
        <v>190</v>
      </c>
      <c r="F703" s="871"/>
      <c r="G703" s="872"/>
    </row>
    <row r="704" spans="3:7" ht="14.25" hidden="1" customHeight="1" x14ac:dyDescent="0.2">
      <c r="C704" s="473" t="s">
        <v>525</v>
      </c>
      <c r="D704" s="453"/>
      <c r="E704" s="470" t="s">
        <v>126</v>
      </c>
      <c r="F704" s="871"/>
      <c r="G704" s="872"/>
    </row>
    <row r="705" spans="3:7" ht="14.25" hidden="1" customHeight="1" x14ac:dyDescent="0.2">
      <c r="C705" s="473"/>
      <c r="D705" s="472" t="str">
        <f>D704&amp;"KW"</f>
        <v>KW</v>
      </c>
      <c r="E705" s="470" t="s">
        <v>190</v>
      </c>
      <c r="F705" s="871"/>
      <c r="G705" s="872"/>
    </row>
    <row r="706" spans="3:7" ht="14.25" hidden="1" customHeight="1" x14ac:dyDescent="0.2">
      <c r="C706" s="473" t="s">
        <v>526</v>
      </c>
      <c r="D706" s="453"/>
      <c r="E706" s="470" t="s">
        <v>126</v>
      </c>
      <c r="F706" s="871"/>
      <c r="G706" s="872"/>
    </row>
    <row r="707" spans="3:7" ht="14.25" hidden="1" customHeight="1" x14ac:dyDescent="0.2">
      <c r="C707" s="473"/>
      <c r="D707" s="472" t="str">
        <f>D706&amp;"KW"</f>
        <v>KW</v>
      </c>
      <c r="E707" s="470" t="s">
        <v>190</v>
      </c>
      <c r="F707" s="871"/>
      <c r="G707" s="872"/>
    </row>
    <row r="708" spans="3:7" ht="14.25" hidden="1" customHeight="1" x14ac:dyDescent="0.2">
      <c r="C708" s="473" t="s">
        <v>527</v>
      </c>
      <c r="D708" s="453"/>
      <c r="E708" s="470" t="s">
        <v>126</v>
      </c>
      <c r="F708" s="871"/>
      <c r="G708" s="872"/>
    </row>
    <row r="709" spans="3:7" ht="14.25" hidden="1" customHeight="1" x14ac:dyDescent="0.2">
      <c r="C709" s="473"/>
      <c r="D709" s="472" t="str">
        <f>D708&amp;"KW"</f>
        <v>KW</v>
      </c>
      <c r="E709" s="470" t="s">
        <v>190</v>
      </c>
      <c r="F709" s="871"/>
      <c r="G709" s="872"/>
    </row>
    <row r="710" spans="3:7" ht="14.25" hidden="1" customHeight="1" x14ac:dyDescent="0.2">
      <c r="C710" s="473" t="s">
        <v>528</v>
      </c>
      <c r="D710" s="453"/>
      <c r="E710" s="470" t="s">
        <v>126</v>
      </c>
      <c r="F710" s="871"/>
      <c r="G710" s="872"/>
    </row>
    <row r="711" spans="3:7" ht="14.25" hidden="1" customHeight="1" x14ac:dyDescent="0.2">
      <c r="C711" s="473"/>
      <c r="D711" s="472" t="str">
        <f>D710&amp;"KW"</f>
        <v>KW</v>
      </c>
      <c r="E711" s="470" t="s">
        <v>190</v>
      </c>
      <c r="F711" s="871"/>
      <c r="G711" s="872"/>
    </row>
    <row r="712" spans="3:7" ht="14.25" hidden="1" customHeight="1" x14ac:dyDescent="0.2">
      <c r="C712" s="473" t="s">
        <v>529</v>
      </c>
      <c r="D712" s="453"/>
      <c r="E712" s="470" t="s">
        <v>126</v>
      </c>
      <c r="F712" s="871"/>
      <c r="G712" s="872"/>
    </row>
    <row r="713" spans="3:7" ht="14.25" hidden="1" customHeight="1" x14ac:dyDescent="0.2">
      <c r="C713" s="473"/>
      <c r="D713" s="472" t="str">
        <f>D712&amp;"KW"</f>
        <v>KW</v>
      </c>
      <c r="E713" s="470" t="s">
        <v>190</v>
      </c>
      <c r="F713" s="871"/>
      <c r="G713" s="872"/>
    </row>
    <row r="714" spans="3:7" ht="14.25" hidden="1" customHeight="1" x14ac:dyDescent="0.2">
      <c r="C714" s="473" t="s">
        <v>530</v>
      </c>
      <c r="D714" s="453"/>
      <c r="E714" s="470" t="s">
        <v>126</v>
      </c>
      <c r="F714" s="871"/>
      <c r="G714" s="872"/>
    </row>
    <row r="715" spans="3:7" ht="14.25" hidden="1" customHeight="1" x14ac:dyDescent="0.2">
      <c r="C715" s="473"/>
      <c r="D715" s="472" t="str">
        <f>D714&amp;"KW"</f>
        <v>KW</v>
      </c>
      <c r="E715" s="470" t="s">
        <v>190</v>
      </c>
      <c r="F715" s="871"/>
      <c r="G715" s="872"/>
    </row>
    <row r="716" spans="3:7" ht="14.25" hidden="1" customHeight="1" x14ac:dyDescent="0.2">
      <c r="C716" s="473" t="s">
        <v>531</v>
      </c>
      <c r="D716" s="453"/>
      <c r="E716" s="470" t="s">
        <v>126</v>
      </c>
      <c r="F716" s="871"/>
      <c r="G716" s="872"/>
    </row>
    <row r="717" spans="3:7" ht="14.25" hidden="1" customHeight="1" x14ac:dyDescent="0.2">
      <c r="C717" s="473"/>
      <c r="D717" s="472" t="str">
        <f>D716&amp;"KW"</f>
        <v>KW</v>
      </c>
      <c r="E717" s="470" t="s">
        <v>190</v>
      </c>
      <c r="F717" s="871"/>
      <c r="G717" s="872"/>
    </row>
    <row r="718" spans="3:7" ht="14.25" hidden="1" customHeight="1" x14ac:dyDescent="0.2">
      <c r="C718" s="473" t="s">
        <v>532</v>
      </c>
      <c r="D718" s="453"/>
      <c r="E718" s="470" t="s">
        <v>126</v>
      </c>
      <c r="F718" s="871"/>
      <c r="G718" s="872"/>
    </row>
    <row r="719" spans="3:7" ht="14.25" hidden="1" customHeight="1" x14ac:dyDescent="0.2">
      <c r="C719" s="473"/>
      <c r="D719" s="472" t="str">
        <f>D718&amp;"KW"</f>
        <v>KW</v>
      </c>
      <c r="E719" s="470" t="s">
        <v>190</v>
      </c>
      <c r="F719" s="871"/>
      <c r="G719" s="872"/>
    </row>
    <row r="720" spans="3:7" ht="14.25" hidden="1" customHeight="1" x14ac:dyDescent="0.2">
      <c r="C720" s="473" t="s">
        <v>533</v>
      </c>
      <c r="D720" s="453"/>
      <c r="E720" s="470" t="s">
        <v>126</v>
      </c>
      <c r="F720" s="871"/>
      <c r="G720" s="872"/>
    </row>
    <row r="721" spans="3:7" ht="14.25" hidden="1" customHeight="1" x14ac:dyDescent="0.2">
      <c r="C721" s="473"/>
      <c r="D721" s="472" t="str">
        <f>D720&amp;"KW"</f>
        <v>KW</v>
      </c>
      <c r="E721" s="470" t="s">
        <v>190</v>
      </c>
      <c r="F721" s="871"/>
      <c r="G721" s="872"/>
    </row>
    <row r="722" spans="3:7" ht="14.25" hidden="1" customHeight="1" x14ac:dyDescent="0.2">
      <c r="C722" s="473" t="s">
        <v>534</v>
      </c>
      <c r="D722" s="453"/>
      <c r="E722" s="470" t="s">
        <v>126</v>
      </c>
      <c r="F722" s="871"/>
      <c r="G722" s="872"/>
    </row>
    <row r="723" spans="3:7" ht="14.25" hidden="1" customHeight="1" x14ac:dyDescent="0.2">
      <c r="C723" s="473"/>
      <c r="D723" s="472" t="str">
        <f>D722&amp;"KW"</f>
        <v>KW</v>
      </c>
      <c r="E723" s="470" t="s">
        <v>190</v>
      </c>
      <c r="F723" s="871"/>
      <c r="G723" s="872"/>
    </row>
    <row r="724" spans="3:7" ht="14.25" hidden="1" customHeight="1" x14ac:dyDescent="0.2">
      <c r="C724" s="473" t="s">
        <v>535</v>
      </c>
      <c r="D724" s="453"/>
      <c r="E724" s="470" t="s">
        <v>126</v>
      </c>
      <c r="F724" s="871"/>
      <c r="G724" s="872"/>
    </row>
    <row r="725" spans="3:7" ht="14.25" hidden="1" customHeight="1" x14ac:dyDescent="0.2">
      <c r="C725" s="473"/>
      <c r="D725" s="472" t="str">
        <f>D724&amp;"KW"</f>
        <v>KW</v>
      </c>
      <c r="E725" s="470" t="s">
        <v>190</v>
      </c>
      <c r="F725" s="871"/>
      <c r="G725" s="872"/>
    </row>
    <row r="726" spans="3:7" ht="14.25" hidden="1" customHeight="1" x14ac:dyDescent="0.2">
      <c r="C726" s="473" t="s">
        <v>536</v>
      </c>
      <c r="D726" s="453"/>
      <c r="E726" s="470" t="s">
        <v>126</v>
      </c>
      <c r="F726" s="871"/>
      <c r="G726" s="872"/>
    </row>
    <row r="727" spans="3:7" ht="14.25" hidden="1" customHeight="1" x14ac:dyDescent="0.2">
      <c r="C727" s="473"/>
      <c r="D727" s="472" t="str">
        <f>D726&amp;"KW"</f>
        <v>KW</v>
      </c>
      <c r="E727" s="470" t="s">
        <v>190</v>
      </c>
      <c r="F727" s="871"/>
      <c r="G727" s="872"/>
    </row>
    <row r="728" spans="3:7" ht="14.25" hidden="1" customHeight="1" x14ac:dyDescent="0.2">
      <c r="C728" s="473" t="s">
        <v>537</v>
      </c>
      <c r="D728" s="453"/>
      <c r="E728" s="470" t="s">
        <v>126</v>
      </c>
      <c r="F728" s="871"/>
      <c r="G728" s="872"/>
    </row>
    <row r="729" spans="3:7" ht="14.25" hidden="1" customHeight="1" x14ac:dyDescent="0.2">
      <c r="C729" s="473"/>
      <c r="D729" s="472" t="str">
        <f>D728&amp;"KW"</f>
        <v>KW</v>
      </c>
      <c r="E729" s="470" t="s">
        <v>190</v>
      </c>
      <c r="F729" s="871"/>
      <c r="G729" s="872"/>
    </row>
    <row r="730" spans="3:7" ht="14.25" hidden="1" customHeight="1" x14ac:dyDescent="0.2">
      <c r="C730" s="473" t="s">
        <v>538</v>
      </c>
      <c r="D730" s="453"/>
      <c r="E730" s="470" t="s">
        <v>126</v>
      </c>
      <c r="F730" s="871"/>
      <c r="G730" s="872"/>
    </row>
    <row r="731" spans="3:7" ht="14.25" hidden="1" customHeight="1" x14ac:dyDescent="0.2">
      <c r="C731" s="473"/>
      <c r="D731" s="472" t="str">
        <f>D730&amp;"KW"</f>
        <v>KW</v>
      </c>
      <c r="E731" s="470" t="s">
        <v>190</v>
      </c>
      <c r="F731" s="871"/>
      <c r="G731" s="872"/>
    </row>
    <row r="732" spans="3:7" ht="14.25" hidden="1" customHeight="1" x14ac:dyDescent="0.2">
      <c r="C732" s="473" t="s">
        <v>539</v>
      </c>
      <c r="D732" s="453"/>
      <c r="E732" s="470" t="s">
        <v>126</v>
      </c>
      <c r="F732" s="871"/>
      <c r="G732" s="872"/>
    </row>
    <row r="733" spans="3:7" ht="14.25" hidden="1" customHeight="1" x14ac:dyDescent="0.2">
      <c r="C733" s="473"/>
      <c r="D733" s="472" t="str">
        <f>D732&amp;"KW"</f>
        <v>KW</v>
      </c>
      <c r="E733" s="470" t="s">
        <v>190</v>
      </c>
      <c r="F733" s="871"/>
      <c r="G733" s="872"/>
    </row>
    <row r="734" spans="3:7" ht="14.25" hidden="1" customHeight="1" x14ac:dyDescent="0.2">
      <c r="C734" s="473" t="s">
        <v>540</v>
      </c>
      <c r="D734" s="453"/>
      <c r="E734" s="470" t="s">
        <v>126</v>
      </c>
      <c r="F734" s="871"/>
      <c r="G734" s="872"/>
    </row>
    <row r="735" spans="3:7" ht="14.25" hidden="1" customHeight="1" x14ac:dyDescent="0.2">
      <c r="C735" s="473"/>
      <c r="D735" s="472" t="str">
        <f>D734&amp;"KW"</f>
        <v>KW</v>
      </c>
      <c r="E735" s="470" t="s">
        <v>190</v>
      </c>
      <c r="F735" s="871"/>
      <c r="G735" s="872"/>
    </row>
    <row r="736" spans="3:7" ht="14.25" hidden="1" customHeight="1" x14ac:dyDescent="0.2">
      <c r="C736" s="473" t="s">
        <v>541</v>
      </c>
      <c r="D736" s="453"/>
      <c r="E736" s="470" t="s">
        <v>126</v>
      </c>
      <c r="F736" s="871"/>
      <c r="G736" s="872"/>
    </row>
    <row r="737" spans="3:7" ht="14.25" hidden="1" customHeight="1" x14ac:dyDescent="0.2">
      <c r="C737" s="473"/>
      <c r="D737" s="472" t="str">
        <f>D736&amp;"KW"</f>
        <v>KW</v>
      </c>
      <c r="E737" s="470" t="s">
        <v>190</v>
      </c>
      <c r="F737" s="871"/>
      <c r="G737" s="872"/>
    </row>
    <row r="738" spans="3:7" ht="14.25" hidden="1" customHeight="1" x14ac:dyDescent="0.2">
      <c r="C738" s="473" t="s">
        <v>542</v>
      </c>
      <c r="D738" s="453"/>
      <c r="E738" s="470" t="s">
        <v>126</v>
      </c>
      <c r="F738" s="871"/>
      <c r="G738" s="872"/>
    </row>
    <row r="739" spans="3:7" ht="14.25" hidden="1" customHeight="1" x14ac:dyDescent="0.2">
      <c r="C739" s="473"/>
      <c r="D739" s="472" t="str">
        <f>D738&amp;"KW"</f>
        <v>KW</v>
      </c>
      <c r="E739" s="470" t="s">
        <v>190</v>
      </c>
      <c r="F739" s="871"/>
      <c r="G739" s="872"/>
    </row>
    <row r="740" spans="3:7" ht="14.25" hidden="1" customHeight="1" x14ac:dyDescent="0.2">
      <c r="C740" s="473" t="s">
        <v>543</v>
      </c>
      <c r="D740" s="453"/>
      <c r="E740" s="470" t="s">
        <v>126</v>
      </c>
      <c r="F740" s="871"/>
      <c r="G740" s="872"/>
    </row>
    <row r="741" spans="3:7" ht="14.25" hidden="1" customHeight="1" x14ac:dyDescent="0.2">
      <c r="C741" s="473"/>
      <c r="D741" s="472" t="str">
        <f>D740&amp;"KW"</f>
        <v>KW</v>
      </c>
      <c r="E741" s="470" t="s">
        <v>190</v>
      </c>
      <c r="F741" s="871"/>
      <c r="G741" s="872"/>
    </row>
    <row r="742" spans="3:7" ht="14.25" hidden="1" customHeight="1" x14ac:dyDescent="0.2">
      <c r="C742" s="473" t="s">
        <v>544</v>
      </c>
      <c r="D742" s="453"/>
      <c r="E742" s="470" t="s">
        <v>126</v>
      </c>
      <c r="F742" s="871"/>
      <c r="G742" s="872"/>
    </row>
    <row r="743" spans="3:7" ht="14.25" hidden="1" customHeight="1" x14ac:dyDescent="0.2">
      <c r="C743" s="473"/>
      <c r="D743" s="472" t="str">
        <f>D742&amp;"KW"</f>
        <v>KW</v>
      </c>
      <c r="E743" s="470" t="s">
        <v>190</v>
      </c>
      <c r="F743" s="871"/>
      <c r="G743" s="872"/>
    </row>
    <row r="744" spans="3:7" ht="14.25" hidden="1" customHeight="1" x14ac:dyDescent="0.2">
      <c r="C744" s="473" t="s">
        <v>545</v>
      </c>
      <c r="D744" s="453"/>
      <c r="E744" s="470" t="s">
        <v>126</v>
      </c>
      <c r="F744" s="871"/>
      <c r="G744" s="872"/>
    </row>
    <row r="745" spans="3:7" ht="14.25" hidden="1" customHeight="1" x14ac:dyDescent="0.2">
      <c r="C745" s="473"/>
      <c r="D745" s="472" t="str">
        <f>D744&amp;"KW"</f>
        <v>KW</v>
      </c>
      <c r="E745" s="470" t="s">
        <v>190</v>
      </c>
      <c r="F745" s="871"/>
      <c r="G745" s="872"/>
    </row>
    <row r="746" spans="3:7" ht="14.25" hidden="1" customHeight="1" x14ac:dyDescent="0.2">
      <c r="C746" s="473" t="s">
        <v>546</v>
      </c>
      <c r="D746" s="453"/>
      <c r="E746" s="470" t="s">
        <v>126</v>
      </c>
      <c r="F746" s="871"/>
      <c r="G746" s="872"/>
    </row>
    <row r="747" spans="3:7" ht="14.25" hidden="1" customHeight="1" x14ac:dyDescent="0.2">
      <c r="C747" s="473"/>
      <c r="D747" s="472" t="str">
        <f>D746&amp;"KW"</f>
        <v>KW</v>
      </c>
      <c r="E747" s="470" t="s">
        <v>190</v>
      </c>
      <c r="F747" s="871"/>
      <c r="G747" s="872"/>
    </row>
    <row r="748" spans="3:7" ht="14.25" hidden="1" customHeight="1" x14ac:dyDescent="0.2">
      <c r="C748" s="473" t="s">
        <v>547</v>
      </c>
      <c r="D748" s="453"/>
      <c r="E748" s="470" t="s">
        <v>126</v>
      </c>
      <c r="F748" s="871"/>
      <c r="G748" s="872"/>
    </row>
    <row r="749" spans="3:7" ht="14.25" hidden="1" customHeight="1" x14ac:dyDescent="0.2">
      <c r="C749" s="473"/>
      <c r="D749" s="472" t="str">
        <f>D748&amp;"KW"</f>
        <v>KW</v>
      </c>
      <c r="E749" s="470" t="s">
        <v>190</v>
      </c>
      <c r="F749" s="871"/>
      <c r="G749" s="872"/>
    </row>
    <row r="750" spans="3:7" ht="14.25" hidden="1" customHeight="1" x14ac:dyDescent="0.2">
      <c r="C750" s="473" t="s">
        <v>548</v>
      </c>
      <c r="D750" s="453"/>
      <c r="E750" s="470" t="s">
        <v>126</v>
      </c>
      <c r="F750" s="871"/>
      <c r="G750" s="872"/>
    </row>
    <row r="751" spans="3:7" ht="14.25" hidden="1" customHeight="1" x14ac:dyDescent="0.2">
      <c r="C751" s="473"/>
      <c r="D751" s="472" t="str">
        <f>D750&amp;"KW"</f>
        <v>KW</v>
      </c>
      <c r="E751" s="470" t="s">
        <v>190</v>
      </c>
      <c r="F751" s="871"/>
      <c r="G751" s="872"/>
    </row>
    <row r="752" spans="3:7" ht="14.25" hidden="1" customHeight="1" x14ac:dyDescent="0.2">
      <c r="C752" s="473" t="s">
        <v>549</v>
      </c>
      <c r="D752" s="453"/>
      <c r="E752" s="470" t="s">
        <v>126</v>
      </c>
      <c r="F752" s="871"/>
      <c r="G752" s="872"/>
    </row>
    <row r="753" spans="3:7" ht="14.25" hidden="1" customHeight="1" x14ac:dyDescent="0.2">
      <c r="C753" s="473"/>
      <c r="D753" s="472" t="str">
        <f>D752&amp;"KW"</f>
        <v>KW</v>
      </c>
      <c r="E753" s="470" t="s">
        <v>190</v>
      </c>
      <c r="F753" s="871"/>
      <c r="G753" s="872"/>
    </row>
    <row r="754" spans="3:7" ht="14.25" hidden="1" customHeight="1" x14ac:dyDescent="0.2">
      <c r="C754" s="473" t="s">
        <v>550</v>
      </c>
      <c r="D754" s="453"/>
      <c r="E754" s="470" t="s">
        <v>126</v>
      </c>
      <c r="F754" s="871"/>
      <c r="G754" s="872"/>
    </row>
    <row r="755" spans="3:7" ht="14.25" hidden="1" customHeight="1" x14ac:dyDescent="0.2">
      <c r="C755" s="473"/>
      <c r="D755" s="472" t="str">
        <f>D754&amp;"KW"</f>
        <v>KW</v>
      </c>
      <c r="E755" s="470" t="s">
        <v>190</v>
      </c>
      <c r="F755" s="871"/>
      <c r="G755" s="872"/>
    </row>
    <row r="756" spans="3:7" ht="14.25" hidden="1" customHeight="1" x14ac:dyDescent="0.2">
      <c r="C756" s="473" t="s">
        <v>551</v>
      </c>
      <c r="D756" s="453"/>
      <c r="E756" s="470" t="s">
        <v>126</v>
      </c>
      <c r="F756" s="871"/>
      <c r="G756" s="872"/>
    </row>
    <row r="757" spans="3:7" ht="14.25" hidden="1" customHeight="1" x14ac:dyDescent="0.2">
      <c r="C757" s="473"/>
      <c r="D757" s="472" t="str">
        <f>D756&amp;"KW"</f>
        <v>KW</v>
      </c>
      <c r="E757" s="470" t="s">
        <v>190</v>
      </c>
      <c r="F757" s="871"/>
      <c r="G757" s="872"/>
    </row>
    <row r="758" spans="3:7" ht="14.25" hidden="1" customHeight="1" x14ac:dyDescent="0.2">
      <c r="C758" s="473" t="s">
        <v>552</v>
      </c>
      <c r="D758" s="453"/>
      <c r="E758" s="470" t="s">
        <v>126</v>
      </c>
      <c r="F758" s="871"/>
      <c r="G758" s="872"/>
    </row>
    <row r="759" spans="3:7" ht="14.25" hidden="1" customHeight="1" x14ac:dyDescent="0.2">
      <c r="C759" s="473"/>
      <c r="D759" s="472" t="str">
        <f>D758&amp;"KW"</f>
        <v>KW</v>
      </c>
      <c r="E759" s="470" t="s">
        <v>190</v>
      </c>
      <c r="F759" s="871"/>
      <c r="G759" s="872"/>
    </row>
    <row r="760" spans="3:7" ht="14.25" hidden="1" customHeight="1" x14ac:dyDescent="0.2">
      <c r="C760" s="473" t="s">
        <v>553</v>
      </c>
      <c r="D760" s="453"/>
      <c r="E760" s="470" t="s">
        <v>126</v>
      </c>
      <c r="F760" s="871"/>
      <c r="G760" s="872"/>
    </row>
    <row r="761" spans="3:7" ht="14.25" hidden="1" customHeight="1" x14ac:dyDescent="0.2">
      <c r="C761" s="473"/>
      <c r="D761" s="472" t="str">
        <f>D760&amp;"KW"</f>
        <v>KW</v>
      </c>
      <c r="E761" s="470" t="s">
        <v>190</v>
      </c>
      <c r="F761" s="871"/>
      <c r="G761" s="872"/>
    </row>
    <row r="762" spans="3:7" ht="14.25" hidden="1" customHeight="1" x14ac:dyDescent="0.2">
      <c r="C762" s="473" t="s">
        <v>554</v>
      </c>
      <c r="D762" s="453"/>
      <c r="E762" s="470" t="s">
        <v>126</v>
      </c>
      <c r="F762" s="871"/>
      <c r="G762" s="872"/>
    </row>
    <row r="763" spans="3:7" ht="14.25" hidden="1" customHeight="1" x14ac:dyDescent="0.2">
      <c r="C763" s="473"/>
      <c r="D763" s="472" t="str">
        <f>D762&amp;"KW"</f>
        <v>KW</v>
      </c>
      <c r="E763" s="470" t="s">
        <v>190</v>
      </c>
      <c r="F763" s="871"/>
      <c r="G763" s="872"/>
    </row>
    <row r="764" spans="3:7" ht="14.25" hidden="1" customHeight="1" x14ac:dyDescent="0.2">
      <c r="C764" s="473" t="s">
        <v>555</v>
      </c>
      <c r="D764" s="453"/>
      <c r="E764" s="470" t="s">
        <v>126</v>
      </c>
      <c r="F764" s="871"/>
      <c r="G764" s="872"/>
    </row>
    <row r="765" spans="3:7" ht="14.25" hidden="1" customHeight="1" x14ac:dyDescent="0.2">
      <c r="C765" s="473"/>
      <c r="D765" s="472" t="str">
        <f>D764&amp;"KW"</f>
        <v>KW</v>
      </c>
      <c r="E765" s="470" t="s">
        <v>190</v>
      </c>
      <c r="F765" s="871"/>
      <c r="G765" s="872"/>
    </row>
    <row r="766" spans="3:7" ht="14.25" hidden="1" customHeight="1" x14ac:dyDescent="0.2">
      <c r="C766" s="473" t="s">
        <v>556</v>
      </c>
      <c r="D766" s="453"/>
      <c r="E766" s="470" t="s">
        <v>126</v>
      </c>
      <c r="F766" s="871"/>
      <c r="G766" s="872"/>
    </row>
    <row r="767" spans="3:7" ht="14.25" hidden="1" customHeight="1" x14ac:dyDescent="0.2">
      <c r="C767" s="473"/>
      <c r="D767" s="472" t="str">
        <f>D766&amp;"KW"</f>
        <v>KW</v>
      </c>
      <c r="E767" s="470" t="s">
        <v>190</v>
      </c>
      <c r="F767" s="871"/>
      <c r="G767" s="872"/>
    </row>
    <row r="768" spans="3:7" ht="14.25" hidden="1" customHeight="1" x14ac:dyDescent="0.2">
      <c r="C768" s="473" t="s">
        <v>557</v>
      </c>
      <c r="D768" s="453"/>
      <c r="E768" s="470" t="s">
        <v>126</v>
      </c>
      <c r="F768" s="871"/>
      <c r="G768" s="872"/>
    </row>
    <row r="769" spans="3:7" ht="14.25" hidden="1" customHeight="1" x14ac:dyDescent="0.2">
      <c r="C769" s="473"/>
      <c r="D769" s="472" t="str">
        <f>D768&amp;"KW"</f>
        <v>KW</v>
      </c>
      <c r="E769" s="470" t="s">
        <v>190</v>
      </c>
      <c r="F769" s="871"/>
      <c r="G769" s="872"/>
    </row>
    <row r="770" spans="3:7" ht="14.25" hidden="1" customHeight="1" x14ac:dyDescent="0.2">
      <c r="C770" s="473" t="s">
        <v>558</v>
      </c>
      <c r="D770" s="453"/>
      <c r="E770" s="470" t="s">
        <v>126</v>
      </c>
      <c r="F770" s="871"/>
      <c r="G770" s="872"/>
    </row>
    <row r="771" spans="3:7" ht="14.25" hidden="1" customHeight="1" x14ac:dyDescent="0.2">
      <c r="C771" s="473"/>
      <c r="D771" s="472" t="str">
        <f>D770&amp;"KW"</f>
        <v>KW</v>
      </c>
      <c r="E771" s="470" t="s">
        <v>190</v>
      </c>
      <c r="F771" s="871"/>
      <c r="G771" s="872"/>
    </row>
    <row r="772" spans="3:7" ht="14.25" hidden="1" customHeight="1" x14ac:dyDescent="0.2">
      <c r="C772" s="473" t="s">
        <v>559</v>
      </c>
      <c r="D772" s="453"/>
      <c r="E772" s="470" t="s">
        <v>126</v>
      </c>
      <c r="F772" s="871"/>
      <c r="G772" s="872"/>
    </row>
    <row r="773" spans="3:7" ht="14.25" hidden="1" customHeight="1" x14ac:dyDescent="0.2">
      <c r="C773" s="473"/>
      <c r="D773" s="472" t="str">
        <f>D772&amp;"KW"</f>
        <v>KW</v>
      </c>
      <c r="E773" s="470" t="s">
        <v>190</v>
      </c>
      <c r="F773" s="871"/>
      <c r="G773" s="872"/>
    </row>
    <row r="774" spans="3:7" ht="14.25" hidden="1" customHeight="1" x14ac:dyDescent="0.2">
      <c r="C774" s="473" t="s">
        <v>560</v>
      </c>
      <c r="D774" s="453"/>
      <c r="E774" s="470" t="s">
        <v>126</v>
      </c>
      <c r="F774" s="871"/>
      <c r="G774" s="872"/>
    </row>
    <row r="775" spans="3:7" ht="14.25" hidden="1" customHeight="1" x14ac:dyDescent="0.2">
      <c r="C775" s="473"/>
      <c r="D775" s="472" t="str">
        <f>D774&amp;"KW"</f>
        <v>KW</v>
      </c>
      <c r="E775" s="470" t="s">
        <v>190</v>
      </c>
      <c r="F775" s="871"/>
      <c r="G775" s="872"/>
    </row>
    <row r="776" spans="3:7" ht="14.25" hidden="1" customHeight="1" x14ac:dyDescent="0.2">
      <c r="C776" s="473" t="s">
        <v>561</v>
      </c>
      <c r="D776" s="453"/>
      <c r="E776" s="470" t="s">
        <v>126</v>
      </c>
      <c r="F776" s="871"/>
      <c r="G776" s="872"/>
    </row>
    <row r="777" spans="3:7" ht="14.25" hidden="1" customHeight="1" x14ac:dyDescent="0.2">
      <c r="C777" s="473"/>
      <c r="D777" s="472" t="str">
        <f>D776&amp;"KW"</f>
        <v>KW</v>
      </c>
      <c r="E777" s="470" t="s">
        <v>190</v>
      </c>
      <c r="F777" s="871"/>
      <c r="G777" s="872"/>
    </row>
  </sheetData>
  <mergeCells count="309">
    <mergeCell ref="D2:G2"/>
    <mergeCell ref="C4:E4"/>
    <mergeCell ref="F4:G4"/>
    <mergeCell ref="D7:G7"/>
    <mergeCell ref="D9:G9"/>
    <mergeCell ref="C17:C18"/>
    <mergeCell ref="D17:D18"/>
    <mergeCell ref="F17:G17"/>
    <mergeCell ref="F483:G483"/>
    <mergeCell ref="F484:G484"/>
    <mergeCell ref="F485:G485"/>
    <mergeCell ref="F486:G486"/>
    <mergeCell ref="F487:G487"/>
    <mergeCell ref="F488:G488"/>
    <mergeCell ref="F477:G477"/>
    <mergeCell ref="F478:G478"/>
    <mergeCell ref="F479:G479"/>
    <mergeCell ref="F480:G480"/>
    <mergeCell ref="F481:G481"/>
    <mergeCell ref="F482:G482"/>
    <mergeCell ref="F495:G495"/>
    <mergeCell ref="F496:G496"/>
    <mergeCell ref="F497:G497"/>
    <mergeCell ref="F498:G498"/>
    <mergeCell ref="F499:G499"/>
    <mergeCell ref="F500:G500"/>
    <mergeCell ref="F489:G489"/>
    <mergeCell ref="F490:G490"/>
    <mergeCell ref="F491:G491"/>
    <mergeCell ref="F492:G492"/>
    <mergeCell ref="F493:G493"/>
    <mergeCell ref="F494:G494"/>
    <mergeCell ref="F507:G507"/>
    <mergeCell ref="F508:G508"/>
    <mergeCell ref="F509:G509"/>
    <mergeCell ref="F510:G510"/>
    <mergeCell ref="F511:G511"/>
    <mergeCell ref="F512:G512"/>
    <mergeCell ref="F501:G501"/>
    <mergeCell ref="F502:G502"/>
    <mergeCell ref="F503:G503"/>
    <mergeCell ref="F504:G504"/>
    <mergeCell ref="F505:G505"/>
    <mergeCell ref="F506:G506"/>
    <mergeCell ref="F519:G519"/>
    <mergeCell ref="F520:G520"/>
    <mergeCell ref="F521:G521"/>
    <mergeCell ref="F522:G522"/>
    <mergeCell ref="F523:G523"/>
    <mergeCell ref="F524:G524"/>
    <mergeCell ref="F513:G513"/>
    <mergeCell ref="F514:G514"/>
    <mergeCell ref="F515:G515"/>
    <mergeCell ref="F516:G516"/>
    <mergeCell ref="F517:G517"/>
    <mergeCell ref="F518:G518"/>
    <mergeCell ref="F531:G531"/>
    <mergeCell ref="F532:G532"/>
    <mergeCell ref="F533:G533"/>
    <mergeCell ref="F534:G534"/>
    <mergeCell ref="F535:G535"/>
    <mergeCell ref="F536:G536"/>
    <mergeCell ref="F525:G525"/>
    <mergeCell ref="F526:G526"/>
    <mergeCell ref="F527:G527"/>
    <mergeCell ref="F528:G528"/>
    <mergeCell ref="F529:G529"/>
    <mergeCell ref="F530:G530"/>
    <mergeCell ref="F543:G543"/>
    <mergeCell ref="F544:G544"/>
    <mergeCell ref="F545:G545"/>
    <mergeCell ref="F546:G546"/>
    <mergeCell ref="F547:G547"/>
    <mergeCell ref="F548:G548"/>
    <mergeCell ref="F537:G537"/>
    <mergeCell ref="F538:G538"/>
    <mergeCell ref="F539:G539"/>
    <mergeCell ref="F540:G540"/>
    <mergeCell ref="F541:G541"/>
    <mergeCell ref="F542:G542"/>
    <mergeCell ref="F555:G555"/>
    <mergeCell ref="F556:G556"/>
    <mergeCell ref="F557:G557"/>
    <mergeCell ref="F558:G558"/>
    <mergeCell ref="F559:G559"/>
    <mergeCell ref="F560:G560"/>
    <mergeCell ref="F549:G549"/>
    <mergeCell ref="F550:G550"/>
    <mergeCell ref="F551:G551"/>
    <mergeCell ref="F552:G552"/>
    <mergeCell ref="F553:G553"/>
    <mergeCell ref="F554:G554"/>
    <mergeCell ref="F567:G567"/>
    <mergeCell ref="F568:G568"/>
    <mergeCell ref="F569:G569"/>
    <mergeCell ref="F570:G570"/>
    <mergeCell ref="F571:G571"/>
    <mergeCell ref="F572:G572"/>
    <mergeCell ref="F561:G561"/>
    <mergeCell ref="F562:G562"/>
    <mergeCell ref="F563:G563"/>
    <mergeCell ref="F564:G564"/>
    <mergeCell ref="F565:G565"/>
    <mergeCell ref="F566:G566"/>
    <mergeCell ref="F579:G579"/>
    <mergeCell ref="F580:G580"/>
    <mergeCell ref="F581:G581"/>
    <mergeCell ref="F582:G582"/>
    <mergeCell ref="F583:G583"/>
    <mergeCell ref="F584:G584"/>
    <mergeCell ref="F573:G573"/>
    <mergeCell ref="F574:G574"/>
    <mergeCell ref="F575:G575"/>
    <mergeCell ref="F576:G576"/>
    <mergeCell ref="F577:G577"/>
    <mergeCell ref="F578:G578"/>
    <mergeCell ref="F591:G591"/>
    <mergeCell ref="F592:G592"/>
    <mergeCell ref="F593:G593"/>
    <mergeCell ref="F594:G594"/>
    <mergeCell ref="F595:G595"/>
    <mergeCell ref="F596:G596"/>
    <mergeCell ref="F585:G585"/>
    <mergeCell ref="F586:G586"/>
    <mergeCell ref="F587:G587"/>
    <mergeCell ref="F588:G588"/>
    <mergeCell ref="F589:G589"/>
    <mergeCell ref="F590:G590"/>
    <mergeCell ref="F603:G603"/>
    <mergeCell ref="F604:G604"/>
    <mergeCell ref="F605:G605"/>
    <mergeCell ref="F606:G606"/>
    <mergeCell ref="F607:G607"/>
    <mergeCell ref="F608:G608"/>
    <mergeCell ref="F597:G597"/>
    <mergeCell ref="F598:G598"/>
    <mergeCell ref="F599:G599"/>
    <mergeCell ref="F600:G600"/>
    <mergeCell ref="F601:G601"/>
    <mergeCell ref="F602:G602"/>
    <mergeCell ref="F615:G615"/>
    <mergeCell ref="F616:G616"/>
    <mergeCell ref="F617:G617"/>
    <mergeCell ref="F618:G618"/>
    <mergeCell ref="F619:G619"/>
    <mergeCell ref="F620:G620"/>
    <mergeCell ref="F609:G609"/>
    <mergeCell ref="F610:G610"/>
    <mergeCell ref="F611:G611"/>
    <mergeCell ref="F612:G612"/>
    <mergeCell ref="F613:G613"/>
    <mergeCell ref="F614:G614"/>
    <mergeCell ref="F627:G627"/>
    <mergeCell ref="F628:G628"/>
    <mergeCell ref="F629:G629"/>
    <mergeCell ref="F630:G630"/>
    <mergeCell ref="F631:G631"/>
    <mergeCell ref="F632:G632"/>
    <mergeCell ref="F621:G621"/>
    <mergeCell ref="F622:G622"/>
    <mergeCell ref="F623:G623"/>
    <mergeCell ref="F624:G624"/>
    <mergeCell ref="F625:G625"/>
    <mergeCell ref="F626:G626"/>
    <mergeCell ref="F639:G639"/>
    <mergeCell ref="F640:G640"/>
    <mergeCell ref="F641:G641"/>
    <mergeCell ref="F642:G642"/>
    <mergeCell ref="F643:G643"/>
    <mergeCell ref="F644:G644"/>
    <mergeCell ref="F633:G633"/>
    <mergeCell ref="F634:G634"/>
    <mergeCell ref="F635:G635"/>
    <mergeCell ref="F636:G636"/>
    <mergeCell ref="F637:G637"/>
    <mergeCell ref="F638:G638"/>
    <mergeCell ref="F651:G651"/>
    <mergeCell ref="F652:G652"/>
    <mergeCell ref="F653:G653"/>
    <mergeCell ref="F654:G654"/>
    <mergeCell ref="F655:G655"/>
    <mergeCell ref="F656:G656"/>
    <mergeCell ref="F645:G645"/>
    <mergeCell ref="F646:G646"/>
    <mergeCell ref="F647:G647"/>
    <mergeCell ref="F648:G648"/>
    <mergeCell ref="F649:G649"/>
    <mergeCell ref="F650:G650"/>
    <mergeCell ref="F663:G663"/>
    <mergeCell ref="F664:G664"/>
    <mergeCell ref="F665:G665"/>
    <mergeCell ref="F666:G666"/>
    <mergeCell ref="F667:G667"/>
    <mergeCell ref="F668:G668"/>
    <mergeCell ref="F657:G657"/>
    <mergeCell ref="F658:G658"/>
    <mergeCell ref="F659:G659"/>
    <mergeCell ref="F660:G660"/>
    <mergeCell ref="F661:G661"/>
    <mergeCell ref="F662:G662"/>
    <mergeCell ref="F675:G675"/>
    <mergeCell ref="F676:G676"/>
    <mergeCell ref="F677:G677"/>
    <mergeCell ref="F678:G678"/>
    <mergeCell ref="F679:G679"/>
    <mergeCell ref="F680:G680"/>
    <mergeCell ref="F669:G669"/>
    <mergeCell ref="F670:G670"/>
    <mergeCell ref="F671:G671"/>
    <mergeCell ref="F672:G672"/>
    <mergeCell ref="F673:G673"/>
    <mergeCell ref="F674:G674"/>
    <mergeCell ref="F687:G687"/>
    <mergeCell ref="F688:G688"/>
    <mergeCell ref="F689:G689"/>
    <mergeCell ref="F690:G690"/>
    <mergeCell ref="F691:G691"/>
    <mergeCell ref="F692:G692"/>
    <mergeCell ref="F681:G681"/>
    <mergeCell ref="F682:G682"/>
    <mergeCell ref="F683:G683"/>
    <mergeCell ref="F684:G684"/>
    <mergeCell ref="F685:G685"/>
    <mergeCell ref="F686:G686"/>
    <mergeCell ref="F699:G699"/>
    <mergeCell ref="F700:G700"/>
    <mergeCell ref="F701:G701"/>
    <mergeCell ref="F702:G702"/>
    <mergeCell ref="F703:G703"/>
    <mergeCell ref="F704:G704"/>
    <mergeCell ref="F693:G693"/>
    <mergeCell ref="F694:G694"/>
    <mergeCell ref="F695:G695"/>
    <mergeCell ref="F696:G696"/>
    <mergeCell ref="F697:G697"/>
    <mergeCell ref="F698:G698"/>
    <mergeCell ref="F711:G711"/>
    <mergeCell ref="F712:G712"/>
    <mergeCell ref="F713:G713"/>
    <mergeCell ref="F714:G714"/>
    <mergeCell ref="F715:G715"/>
    <mergeCell ref="F716:G716"/>
    <mergeCell ref="F705:G705"/>
    <mergeCell ref="F706:G706"/>
    <mergeCell ref="F707:G707"/>
    <mergeCell ref="F708:G708"/>
    <mergeCell ref="F709:G709"/>
    <mergeCell ref="F710:G710"/>
    <mergeCell ref="F723:G723"/>
    <mergeCell ref="F724:G724"/>
    <mergeCell ref="F725:G725"/>
    <mergeCell ref="F726:G726"/>
    <mergeCell ref="F727:G727"/>
    <mergeCell ref="F728:G728"/>
    <mergeCell ref="F717:G717"/>
    <mergeCell ref="F718:G718"/>
    <mergeCell ref="F719:G719"/>
    <mergeCell ref="F720:G720"/>
    <mergeCell ref="F721:G721"/>
    <mergeCell ref="F722:G722"/>
    <mergeCell ref="F735:G735"/>
    <mergeCell ref="F736:G736"/>
    <mergeCell ref="F737:G737"/>
    <mergeCell ref="F738:G738"/>
    <mergeCell ref="F739:G739"/>
    <mergeCell ref="F740:G740"/>
    <mergeCell ref="F729:G729"/>
    <mergeCell ref="F730:G730"/>
    <mergeCell ref="F731:G731"/>
    <mergeCell ref="F732:G732"/>
    <mergeCell ref="F733:G733"/>
    <mergeCell ref="F734:G734"/>
    <mergeCell ref="F747:G747"/>
    <mergeCell ref="F748:G748"/>
    <mergeCell ref="F749:G749"/>
    <mergeCell ref="F750:G750"/>
    <mergeCell ref="F751:G751"/>
    <mergeCell ref="F752:G752"/>
    <mergeCell ref="F741:G741"/>
    <mergeCell ref="F742:G742"/>
    <mergeCell ref="F743:G743"/>
    <mergeCell ref="F744:G744"/>
    <mergeCell ref="F745:G745"/>
    <mergeCell ref="F746:G746"/>
    <mergeCell ref="F759:G759"/>
    <mergeCell ref="F760:G760"/>
    <mergeCell ref="F761:G761"/>
    <mergeCell ref="F762:G762"/>
    <mergeCell ref="F763:G763"/>
    <mergeCell ref="F764:G764"/>
    <mergeCell ref="F753:G753"/>
    <mergeCell ref="F754:G754"/>
    <mergeCell ref="F755:G755"/>
    <mergeCell ref="F756:G756"/>
    <mergeCell ref="F757:G757"/>
    <mergeCell ref="F758:G758"/>
    <mergeCell ref="F777:G777"/>
    <mergeCell ref="F771:G771"/>
    <mergeCell ref="F772:G772"/>
    <mergeCell ref="F773:G773"/>
    <mergeCell ref="F774:G774"/>
    <mergeCell ref="F775:G775"/>
    <mergeCell ref="F776:G776"/>
    <mergeCell ref="F765:G765"/>
    <mergeCell ref="F766:G766"/>
    <mergeCell ref="F767:G767"/>
    <mergeCell ref="F768:G768"/>
    <mergeCell ref="F769:G769"/>
    <mergeCell ref="F770:G770"/>
  </mergeCells>
  <pageMargins left="0.70866141732283472" right="0.70866141732283472" top="1.3385826771653544" bottom="0.74803149606299213" header="0.31496062992125984" footer="0.51181102362204722"/>
  <pageSetup scale="52"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rowBreaks count="1" manualBreakCount="1">
    <brk id="48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185"/>
  <sheetViews>
    <sheetView showGridLines="0" zoomScale="85" zoomScaleNormal="85" zoomScaleSheetLayoutView="85" workbookViewId="0">
      <selection activeCell="BY20" sqref="BY20:BY22"/>
    </sheetView>
  </sheetViews>
  <sheetFormatPr defaultColWidth="9.140625" defaultRowHeight="12.75" x14ac:dyDescent="0.2"/>
  <cols>
    <col min="1" max="1" width="55.85546875" style="104" customWidth="1"/>
    <col min="2" max="2" width="9.85546875" style="104" customWidth="1"/>
    <col min="3" max="3" width="31" style="104" bestFit="1" customWidth="1"/>
    <col min="4" max="4" width="31" style="104" customWidth="1"/>
    <col min="5" max="5" width="9.42578125" style="104" bestFit="1" customWidth="1"/>
    <col min="6" max="6" width="24.85546875" style="104" customWidth="1"/>
    <col min="7" max="7" width="11.85546875" style="104" customWidth="1"/>
    <col min="8" max="9" width="9.140625" style="104"/>
    <col min="10" max="10" width="32.28515625" style="104" customWidth="1"/>
    <col min="11" max="16384" width="9.140625" style="104"/>
  </cols>
  <sheetData>
    <row r="1" spans="1:5" ht="15.75" x14ac:dyDescent="0.25">
      <c r="A1" s="475" t="s">
        <v>562</v>
      </c>
      <c r="B1" s="476"/>
      <c r="C1" s="476"/>
      <c r="D1" s="476"/>
      <c r="E1" s="476"/>
    </row>
    <row r="3" spans="1:5" ht="15" hidden="1" x14ac:dyDescent="0.25">
      <c r="A3" s="476"/>
      <c r="B3" s="476"/>
      <c r="C3" s="476"/>
      <c r="D3" s="476"/>
      <c r="E3" s="476"/>
    </row>
    <row r="4" spans="1:5" ht="15" hidden="1" x14ac:dyDescent="0.25">
      <c r="A4" s="476"/>
      <c r="B4" s="476"/>
      <c r="C4" s="476"/>
      <c r="D4" s="476"/>
      <c r="E4" s="476"/>
    </row>
    <row r="5" spans="1:5" ht="15" hidden="1" x14ac:dyDescent="0.25">
      <c r="A5" s="476"/>
      <c r="B5" s="476"/>
      <c r="C5" s="476"/>
      <c r="D5" s="476"/>
      <c r="E5" s="476"/>
    </row>
    <row r="6" spans="1:5" ht="15" hidden="1" x14ac:dyDescent="0.25">
      <c r="A6" s="476"/>
      <c r="B6" s="476"/>
      <c r="C6" s="476"/>
      <c r="D6" s="476"/>
      <c r="E6" s="476"/>
    </row>
    <row r="7" spans="1:5" ht="15" hidden="1" x14ac:dyDescent="0.25">
      <c r="A7" s="476"/>
      <c r="B7" s="476"/>
      <c r="C7" s="476"/>
      <c r="D7" s="476"/>
      <c r="E7" s="476"/>
    </row>
    <row r="8" spans="1:5" ht="15" hidden="1" x14ac:dyDescent="0.25">
      <c r="A8" s="476"/>
      <c r="B8" s="476"/>
      <c r="C8" s="476"/>
      <c r="D8" s="476"/>
      <c r="E8" s="476"/>
    </row>
    <row r="9" spans="1:5" ht="15" hidden="1" x14ac:dyDescent="0.25">
      <c r="A9" s="476"/>
      <c r="B9" s="476"/>
      <c r="C9" s="476"/>
      <c r="D9" s="476"/>
      <c r="E9" s="476"/>
    </row>
    <row r="10" spans="1:5" ht="15" hidden="1" x14ac:dyDescent="0.25">
      <c r="A10" s="476"/>
      <c r="B10" s="476"/>
      <c r="C10" s="476"/>
      <c r="D10" s="476"/>
      <c r="E10" s="476"/>
    </row>
    <row r="11" spans="1:5" ht="15" hidden="1" x14ac:dyDescent="0.25">
      <c r="A11" s="476"/>
      <c r="B11" s="476"/>
      <c r="C11" s="476"/>
      <c r="D11" s="476"/>
      <c r="E11" s="476"/>
    </row>
    <row r="12" spans="1:5" ht="15" hidden="1" x14ac:dyDescent="0.25">
      <c r="A12" s="476"/>
      <c r="B12" s="476"/>
      <c r="C12" s="476"/>
      <c r="D12" s="476"/>
      <c r="E12" s="476"/>
    </row>
    <row r="13" spans="1:5" ht="18.75" hidden="1" customHeight="1" x14ac:dyDescent="0.25">
      <c r="A13" s="477"/>
      <c r="B13" s="477"/>
      <c r="C13" s="477"/>
      <c r="D13" s="477"/>
      <c r="E13" s="476"/>
    </row>
    <row r="14" spans="1:5" ht="72" customHeight="1" x14ac:dyDescent="0.25">
      <c r="A14" s="891" t="s">
        <v>563</v>
      </c>
      <c r="B14" s="891"/>
      <c r="C14" s="891"/>
      <c r="D14" s="891"/>
      <c r="E14" s="476"/>
    </row>
    <row r="15" spans="1:5" ht="15" x14ac:dyDescent="0.25">
      <c r="A15" s="478"/>
      <c r="B15" s="478"/>
      <c r="C15" s="478"/>
      <c r="D15" s="478"/>
      <c r="E15" s="476"/>
    </row>
    <row r="16" spans="1:5" ht="48" customHeight="1" x14ac:dyDescent="0.2">
      <c r="A16" s="442" t="s">
        <v>564</v>
      </c>
      <c r="B16" s="479">
        <v>2017</v>
      </c>
      <c r="C16" s="878"/>
      <c r="D16" s="879"/>
      <c r="E16" s="879"/>
    </row>
    <row r="17" spans="1:10" ht="15" x14ac:dyDescent="0.25">
      <c r="A17" s="478"/>
      <c r="B17" s="478"/>
      <c r="C17" s="478"/>
      <c r="D17" s="478"/>
      <c r="E17" s="476"/>
      <c r="F17" s="476"/>
      <c r="G17" s="476"/>
      <c r="H17" s="476"/>
      <c r="I17" s="476"/>
      <c r="J17" s="476"/>
    </row>
    <row r="18" spans="1:10" ht="34.5" customHeight="1" x14ac:dyDescent="0.25">
      <c r="A18" s="891" t="s">
        <v>565</v>
      </c>
      <c r="B18" s="891"/>
      <c r="C18" s="891"/>
      <c r="D18" s="891"/>
      <c r="E18" s="476"/>
      <c r="F18" s="480"/>
      <c r="G18" s="476"/>
      <c r="H18" s="476"/>
      <c r="I18" s="476"/>
      <c r="J18" s="476"/>
    </row>
    <row r="19" spans="1:10" ht="17.25" customHeight="1" thickBot="1" x14ac:dyDescent="0.3">
      <c r="A19" s="476"/>
      <c r="B19" s="481"/>
      <c r="C19" s="482" t="s">
        <v>112</v>
      </c>
      <c r="D19" s="483">
        <v>2018</v>
      </c>
      <c r="E19" s="476"/>
      <c r="F19" s="476"/>
      <c r="G19" s="476"/>
      <c r="H19" s="476"/>
      <c r="I19" s="476"/>
      <c r="J19" s="476"/>
    </row>
    <row r="20" spans="1:10" s="489" customFormat="1" ht="56.25" customHeight="1" thickBot="1" x14ac:dyDescent="0.3">
      <c r="A20" s="484" t="s">
        <v>566</v>
      </c>
      <c r="B20" s="485" t="s">
        <v>153</v>
      </c>
      <c r="C20" s="486">
        <f>SUM(D20:D20)</f>
        <v>8363158143.3668232</v>
      </c>
      <c r="D20" s="487">
        <v>8363158143.3668232</v>
      </c>
      <c r="E20" s="501">
        <f>('4. Billing Determinants'!G41-SUM('6. Class A Consumption Data'!F478:G478,'6. Class A Consumption Data'!F480:G480,'6. Class A Consumption Data'!F482:G482)-SUM('6. Class A Consumption Data'!F19,'6. Class A Consumption Data'!G22,'6. Class A Consumption Data'!F25,'6. Class A Consumption Data'!G28,'6. Class A Consumption Data'!G31))-D20</f>
        <v>0</v>
      </c>
      <c r="F20" s="480"/>
      <c r="G20" s="488"/>
    </row>
    <row r="21" spans="1:10" s="489" customFormat="1" ht="27" thickBot="1" x14ac:dyDescent="0.3">
      <c r="A21" s="484" t="s">
        <v>567</v>
      </c>
      <c r="B21" s="485" t="s">
        <v>154</v>
      </c>
      <c r="C21" s="486">
        <f>SUM(D21:D21)</f>
        <v>489789515.34428704</v>
      </c>
      <c r="D21" s="490">
        <f>D184</f>
        <v>489789515.34428704</v>
      </c>
      <c r="E21" s="491"/>
      <c r="F21" s="492"/>
      <c r="G21" s="488"/>
    </row>
    <row r="22" spans="1:10" s="489" customFormat="1" ht="15.75" thickBot="1" x14ac:dyDescent="0.3">
      <c r="A22" s="493" t="s">
        <v>568</v>
      </c>
      <c r="B22" s="494" t="s">
        <v>569</v>
      </c>
      <c r="C22" s="495">
        <f>IFERROR(+C21/C20,0)</f>
        <v>5.8565138545509862E-2</v>
      </c>
      <c r="D22" s="496">
        <f>D20-D21</f>
        <v>7873368628.0225363</v>
      </c>
      <c r="E22" s="491">
        <f>D22-'4. Billing Determinants'!S41</f>
        <v>0</v>
      </c>
    </row>
    <row r="23" spans="1:10" ht="15" x14ac:dyDescent="0.25">
      <c r="A23" s="477"/>
      <c r="B23" s="477"/>
      <c r="C23" s="477"/>
      <c r="D23" s="477"/>
      <c r="E23" s="476"/>
      <c r="F23" s="476"/>
      <c r="G23" s="476"/>
      <c r="H23" s="476"/>
      <c r="I23" s="476"/>
      <c r="J23" s="476"/>
    </row>
    <row r="24" spans="1:10" ht="15" x14ac:dyDescent="0.25">
      <c r="A24" s="477"/>
      <c r="B24" s="477"/>
      <c r="C24" s="497"/>
      <c r="D24" s="497"/>
      <c r="E24" s="476"/>
      <c r="F24" s="476"/>
      <c r="G24" s="476"/>
      <c r="H24" s="476"/>
      <c r="I24" s="476"/>
      <c r="J24" s="476"/>
    </row>
    <row r="25" spans="1:10" ht="15.75" thickBot="1" x14ac:dyDescent="0.3">
      <c r="A25" s="892" t="s">
        <v>570</v>
      </c>
      <c r="B25" s="892"/>
      <c r="C25" s="892"/>
      <c r="D25" s="498"/>
      <c r="E25" s="476"/>
      <c r="F25" s="476"/>
      <c r="G25" s="476"/>
      <c r="H25" s="476"/>
      <c r="I25" s="476"/>
      <c r="J25" s="476"/>
    </row>
    <row r="26" spans="1:10" ht="15.75" hidden="1" thickBot="1" x14ac:dyDescent="0.3">
      <c r="A26" s="499"/>
      <c r="B26" s="499"/>
      <c r="C26" s="500"/>
      <c r="D26" s="500"/>
      <c r="E26" s="476"/>
      <c r="F26" s="476"/>
      <c r="G26" s="476"/>
      <c r="H26" s="476"/>
      <c r="I26" s="476"/>
      <c r="J26" s="501"/>
    </row>
    <row r="27" spans="1:10" ht="15.75" thickBot="1" x14ac:dyDescent="0.3">
      <c r="A27" s="502" t="s">
        <v>571</v>
      </c>
      <c r="B27" s="502" t="s">
        <v>572</v>
      </c>
      <c r="C27" s="503">
        <f>'2a. Group 1 - Cont Schedule'!CD32</f>
        <v>-24370154.520654228</v>
      </c>
      <c r="D27" s="504"/>
      <c r="E27" s="476"/>
      <c r="F27" s="476"/>
      <c r="G27" s="476"/>
      <c r="H27" s="476"/>
      <c r="I27" s="476"/>
      <c r="J27" s="476"/>
    </row>
    <row r="28" spans="1:10" ht="15.75" thickBot="1" x14ac:dyDescent="0.3">
      <c r="A28" s="484" t="s">
        <v>573</v>
      </c>
      <c r="B28" s="505" t="s">
        <v>574</v>
      </c>
      <c r="C28" s="506">
        <f>+C22*C27</f>
        <v>-1427241.4758775984</v>
      </c>
      <c r="D28" s="507"/>
      <c r="E28" s="476"/>
      <c r="F28" s="476"/>
      <c r="G28" s="476"/>
      <c r="H28" s="476"/>
      <c r="I28" s="476"/>
      <c r="J28" s="476"/>
    </row>
    <row r="29" spans="1:10" ht="32.25" customHeight="1" thickBot="1" x14ac:dyDescent="0.3">
      <c r="A29" s="484" t="s">
        <v>575</v>
      </c>
      <c r="B29" s="505" t="s">
        <v>576</v>
      </c>
      <c r="C29" s="508">
        <f>+C27-C28</f>
        <v>-22942913.04477663</v>
      </c>
      <c r="D29" s="504"/>
      <c r="E29" s="476"/>
      <c r="F29" s="476"/>
      <c r="G29" s="476"/>
      <c r="H29" s="476"/>
      <c r="I29" s="476"/>
      <c r="J29" s="476"/>
    </row>
    <row r="30" spans="1:10" ht="15" x14ac:dyDescent="0.25">
      <c r="A30" s="477"/>
      <c r="B30" s="477"/>
      <c r="C30" s="477"/>
      <c r="D30" s="477"/>
      <c r="E30" s="476"/>
      <c r="F30" s="476"/>
      <c r="G30" s="476"/>
      <c r="H30" s="476"/>
      <c r="I30" s="476"/>
      <c r="J30" s="476"/>
    </row>
    <row r="31" spans="1:10" ht="15" x14ac:dyDescent="0.25">
      <c r="A31" s="893" t="s">
        <v>577</v>
      </c>
      <c r="B31" s="893"/>
      <c r="C31" s="894"/>
      <c r="D31" s="894"/>
      <c r="E31" s="476"/>
      <c r="F31" s="476"/>
      <c r="G31" s="476"/>
      <c r="H31" s="476"/>
      <c r="I31" s="476"/>
      <c r="J31" s="476"/>
    </row>
    <row r="32" spans="1:10" ht="15" x14ac:dyDescent="0.25">
      <c r="A32" s="509" t="s">
        <v>578</v>
      </c>
      <c r="B32" s="509"/>
      <c r="C32" s="889">
        <f>'6. Class A Consumption Data'!C13</f>
        <v>127</v>
      </c>
      <c r="D32" s="890"/>
      <c r="E32" s="510"/>
      <c r="F32" s="510"/>
      <c r="G32" s="510"/>
      <c r="H32" s="476"/>
      <c r="I32" s="476"/>
      <c r="J32" s="476"/>
    </row>
    <row r="33" spans="1:7" ht="65.25" customHeight="1" x14ac:dyDescent="0.25">
      <c r="A33" s="511" t="s">
        <v>254</v>
      </c>
      <c r="B33" s="511"/>
      <c r="C33" s="512" t="s">
        <v>579</v>
      </c>
      <c r="D33" s="512" t="s">
        <v>580</v>
      </c>
      <c r="E33" s="482" t="s">
        <v>581</v>
      </c>
      <c r="F33" s="513" t="s">
        <v>582</v>
      </c>
      <c r="G33" s="513" t="s">
        <v>583</v>
      </c>
    </row>
    <row r="34" spans="1:7" s="520" customFormat="1" ht="15" x14ac:dyDescent="0.25">
      <c r="A34" s="514" t="s">
        <v>258</v>
      </c>
      <c r="B34" s="515"/>
      <c r="C34" s="516">
        <f t="shared" ref="C34:C65" si="0">SUM(D34:D34)</f>
        <v>10750334.308482999</v>
      </c>
      <c r="D34" s="516">
        <f t="array" ref="D34">SUM(IF('6. Class A Consumption Data'!F21:G21="B",'6. Class A Consumption Data'!F19:G19))</f>
        <v>10750334.308482999</v>
      </c>
      <c r="E34" s="517">
        <f t="shared" ref="E34:E97" si="1">IFERROR(+C34/$C$184,0)</f>
        <v>2.1948886147402077E-2</v>
      </c>
      <c r="F34" s="518">
        <f>E34*$C$28</f>
        <v>-31326.360658887515</v>
      </c>
      <c r="G34" s="519">
        <f>+F34/12</f>
        <v>-2610.5300549072931</v>
      </c>
    </row>
    <row r="35" spans="1:7" s="520" customFormat="1" ht="15" x14ac:dyDescent="0.25">
      <c r="A35" s="514" t="s">
        <v>260</v>
      </c>
      <c r="B35" s="515"/>
      <c r="C35" s="516">
        <f t="shared" si="0"/>
        <v>70146307.763592005</v>
      </c>
      <c r="D35" s="516">
        <f t="array" ref="D35">SUM(IF('6. Class A Consumption Data'!F24:G24="B",'6. Class A Consumption Data'!F22:G22))</f>
        <v>70146307.763592005</v>
      </c>
      <c r="E35" s="517">
        <f t="shared" si="1"/>
        <v>0.14321725060669002</v>
      </c>
      <c r="F35" s="518">
        <f t="shared" ref="F35:F98" si="2">E35*$C$28</f>
        <v>-204405.60012702414</v>
      </c>
      <c r="G35" s="519">
        <f t="shared" ref="G35:G98" si="3">+F35/12</f>
        <v>-17033.800010585346</v>
      </c>
    </row>
    <row r="36" spans="1:7" s="520" customFormat="1" ht="15" x14ac:dyDescent="0.25">
      <c r="A36" s="514" t="s">
        <v>261</v>
      </c>
      <c r="B36" s="521"/>
      <c r="C36" s="516">
        <f t="shared" si="0"/>
        <v>65561673.804488994</v>
      </c>
      <c r="D36" s="522">
        <f t="array" ref="D36">SUM(IF('6. Class A Consumption Data'!F27:G27="B",'6. Class A Consumption Data'!F25:G25))</f>
        <v>65561673.804488994</v>
      </c>
      <c r="E36" s="517">
        <f t="shared" si="1"/>
        <v>0.13385683390630324</v>
      </c>
      <c r="F36" s="518">
        <f t="shared" si="2"/>
        <v>-191046.02518073478</v>
      </c>
      <c r="G36" s="519">
        <f t="shared" si="3"/>
        <v>-15920.502098394565</v>
      </c>
    </row>
    <row r="37" spans="1:7" s="520" customFormat="1" ht="15" x14ac:dyDescent="0.25">
      <c r="A37" s="514" t="s">
        <v>262</v>
      </c>
      <c r="B37" s="515"/>
      <c r="C37" s="516">
        <f t="shared" si="0"/>
        <v>329125987.96543008</v>
      </c>
      <c r="D37" s="516">
        <f t="array" ref="D37">SUM(IF('6. Class A Consumption Data'!F30:G30="B",'6. Class A Consumption Data'!F28:G28))</f>
        <v>329125987.96543008</v>
      </c>
      <c r="E37" s="517">
        <f t="shared" si="1"/>
        <v>0.67197434337498629</v>
      </c>
      <c r="F37" s="518">
        <f t="shared" si="2"/>
        <v>-959069.65359039546</v>
      </c>
      <c r="G37" s="519">
        <f t="shared" si="3"/>
        <v>-79922.471132532955</v>
      </c>
    </row>
    <row r="38" spans="1:7" s="520" customFormat="1" ht="15" x14ac:dyDescent="0.25">
      <c r="A38" s="523" t="s">
        <v>263</v>
      </c>
      <c r="B38" s="524"/>
      <c r="C38" s="522">
        <f t="shared" si="0"/>
        <v>14205211.502293</v>
      </c>
      <c r="D38" s="525">
        <f t="array" ref="D38">SUM(IF('6. Class A Consumption Data'!F33:G33="B",'6. Class A Consumption Data'!F31:G31))</f>
        <v>14205211.502293</v>
      </c>
      <c r="E38" s="526">
        <f t="shared" si="1"/>
        <v>2.9002685964618396E-2</v>
      </c>
      <c r="F38" s="527">
        <f t="shared" si="2"/>
        <v>-41393.836320556467</v>
      </c>
      <c r="G38" s="519">
        <f t="shared" si="3"/>
        <v>-3449.4863600463723</v>
      </c>
    </row>
    <row r="39" spans="1:7" s="520" customFormat="1" ht="15" hidden="1" x14ac:dyDescent="0.25">
      <c r="A39" s="514" t="s">
        <v>264</v>
      </c>
      <c r="B39" s="515"/>
      <c r="C39" s="516">
        <f t="shared" si="0"/>
        <v>0</v>
      </c>
      <c r="D39" s="516">
        <f t="array" ref="D39">SUM(IF('6. Class A Consumption Data'!F36:G36="B",'6. Class A Consumption Data'!F34:G34))</f>
        <v>0</v>
      </c>
      <c r="E39" s="517">
        <f t="shared" si="1"/>
        <v>0</v>
      </c>
      <c r="F39" s="518">
        <f t="shared" si="2"/>
        <v>0</v>
      </c>
      <c r="G39" s="519">
        <f t="shared" si="3"/>
        <v>0</v>
      </c>
    </row>
    <row r="40" spans="1:7" s="520" customFormat="1" ht="15" hidden="1" x14ac:dyDescent="0.25">
      <c r="A40" s="528" t="s">
        <v>265</v>
      </c>
      <c r="B40" s="529"/>
      <c r="C40" s="530">
        <f t="shared" si="0"/>
        <v>0</v>
      </c>
      <c r="D40" s="530">
        <f t="array" ref="D40">SUM(IF('6. Class A Consumption Data'!F39:G39="B",'6. Class A Consumption Data'!F37:G37))</f>
        <v>0</v>
      </c>
      <c r="E40" s="531">
        <f t="shared" si="1"/>
        <v>0</v>
      </c>
      <c r="F40" s="532">
        <f t="shared" si="2"/>
        <v>0</v>
      </c>
      <c r="G40" s="533">
        <f t="shared" si="3"/>
        <v>0</v>
      </c>
    </row>
    <row r="41" spans="1:7" s="520" customFormat="1" ht="15" hidden="1" x14ac:dyDescent="0.25">
      <c r="A41" s="514" t="s">
        <v>266</v>
      </c>
      <c r="B41" s="515"/>
      <c r="C41" s="516">
        <f t="shared" si="0"/>
        <v>0</v>
      </c>
      <c r="D41" s="516">
        <f t="array" ref="D41">SUM(IF('6. Class A Consumption Data'!F42:G42="B",'6. Class A Consumption Data'!F40:G40))</f>
        <v>0</v>
      </c>
      <c r="E41" s="517">
        <f t="shared" si="1"/>
        <v>0</v>
      </c>
      <c r="F41" s="518">
        <f t="shared" si="2"/>
        <v>0</v>
      </c>
      <c r="G41" s="519">
        <f t="shared" si="3"/>
        <v>0</v>
      </c>
    </row>
    <row r="42" spans="1:7" s="520" customFormat="1" ht="15" hidden="1" x14ac:dyDescent="0.25">
      <c r="A42" s="514" t="s">
        <v>267</v>
      </c>
      <c r="B42" s="515"/>
      <c r="C42" s="516">
        <f t="shared" si="0"/>
        <v>0</v>
      </c>
      <c r="D42" s="516">
        <f t="array" ref="D42">SUM(IF('6. Class A Consumption Data'!F45:G45="B",'6. Class A Consumption Data'!F43:G43))</f>
        <v>0</v>
      </c>
      <c r="E42" s="517">
        <f t="shared" si="1"/>
        <v>0</v>
      </c>
      <c r="F42" s="518">
        <f t="shared" si="2"/>
        <v>0</v>
      </c>
      <c r="G42" s="519">
        <f t="shared" si="3"/>
        <v>0</v>
      </c>
    </row>
    <row r="43" spans="1:7" ht="15" hidden="1" x14ac:dyDescent="0.25">
      <c r="A43" s="514" t="s">
        <v>268</v>
      </c>
      <c r="B43" s="515"/>
      <c r="C43" s="516">
        <f t="shared" si="0"/>
        <v>0</v>
      </c>
      <c r="D43" s="516">
        <f t="array" ref="D43">SUM(IF('6. Class A Consumption Data'!F48:G48="B",'6. Class A Consumption Data'!F46:G46))</f>
        <v>0</v>
      </c>
      <c r="E43" s="517">
        <f t="shared" si="1"/>
        <v>0</v>
      </c>
      <c r="F43" s="518">
        <f t="shared" si="2"/>
        <v>0</v>
      </c>
      <c r="G43" s="519">
        <f t="shared" si="3"/>
        <v>0</v>
      </c>
    </row>
    <row r="44" spans="1:7" ht="15" hidden="1" x14ac:dyDescent="0.25">
      <c r="A44" s="514" t="s">
        <v>269</v>
      </c>
      <c r="B44" s="515"/>
      <c r="C44" s="516">
        <f t="shared" si="0"/>
        <v>0</v>
      </c>
      <c r="D44" s="516">
        <f t="array" ref="D44">SUM(IF('6. Class A Consumption Data'!F51:G51="B",'6. Class A Consumption Data'!F49:G49))</f>
        <v>0</v>
      </c>
      <c r="E44" s="517">
        <f t="shared" si="1"/>
        <v>0</v>
      </c>
      <c r="F44" s="518">
        <f t="shared" si="2"/>
        <v>0</v>
      </c>
      <c r="G44" s="519">
        <f t="shared" si="3"/>
        <v>0</v>
      </c>
    </row>
    <row r="45" spans="1:7" ht="15" hidden="1" x14ac:dyDescent="0.25">
      <c r="A45" s="514" t="s">
        <v>270</v>
      </c>
      <c r="B45" s="515"/>
      <c r="C45" s="516">
        <f t="shared" si="0"/>
        <v>0</v>
      </c>
      <c r="D45" s="516">
        <f t="array" ref="D45">SUM(IF('6. Class A Consumption Data'!F54:G54="B",'6. Class A Consumption Data'!F52:G52))</f>
        <v>0</v>
      </c>
      <c r="E45" s="517">
        <f t="shared" si="1"/>
        <v>0</v>
      </c>
      <c r="F45" s="518">
        <f t="shared" si="2"/>
        <v>0</v>
      </c>
      <c r="G45" s="519">
        <f t="shared" si="3"/>
        <v>0</v>
      </c>
    </row>
    <row r="46" spans="1:7" ht="15" hidden="1" x14ac:dyDescent="0.25">
      <c r="A46" s="514" t="s">
        <v>271</v>
      </c>
      <c r="B46" s="515"/>
      <c r="C46" s="516">
        <f t="shared" si="0"/>
        <v>0</v>
      </c>
      <c r="D46" s="516">
        <f t="array" ref="D46">SUM(IF('6. Class A Consumption Data'!F57:G57="B",'6. Class A Consumption Data'!F55:G55))</f>
        <v>0</v>
      </c>
      <c r="E46" s="517">
        <f t="shared" si="1"/>
        <v>0</v>
      </c>
      <c r="F46" s="518">
        <f t="shared" si="2"/>
        <v>0</v>
      </c>
      <c r="G46" s="519">
        <f t="shared" si="3"/>
        <v>0</v>
      </c>
    </row>
    <row r="47" spans="1:7" ht="15" hidden="1" x14ac:dyDescent="0.25">
      <c r="A47" s="514" t="s">
        <v>272</v>
      </c>
      <c r="B47" s="515"/>
      <c r="C47" s="516">
        <f t="shared" si="0"/>
        <v>0</v>
      </c>
      <c r="D47" s="516">
        <f t="array" ref="D47">SUM(IF('6. Class A Consumption Data'!F60:G60="B",'6. Class A Consumption Data'!F58:G58))</f>
        <v>0</v>
      </c>
      <c r="E47" s="517">
        <f t="shared" si="1"/>
        <v>0</v>
      </c>
      <c r="F47" s="518">
        <f t="shared" si="2"/>
        <v>0</v>
      </c>
      <c r="G47" s="519">
        <f t="shared" si="3"/>
        <v>0</v>
      </c>
    </row>
    <row r="48" spans="1:7" ht="15" hidden="1" x14ac:dyDescent="0.25">
      <c r="A48" s="514" t="s">
        <v>273</v>
      </c>
      <c r="B48" s="515"/>
      <c r="C48" s="516">
        <f t="shared" si="0"/>
        <v>0</v>
      </c>
      <c r="D48" s="516">
        <f t="array" ref="D48">SUM(IF('6. Class A Consumption Data'!F63:G63="B",'6. Class A Consumption Data'!F61:G61))</f>
        <v>0</v>
      </c>
      <c r="E48" s="517">
        <f t="shared" si="1"/>
        <v>0</v>
      </c>
      <c r="F48" s="518">
        <f t="shared" si="2"/>
        <v>0</v>
      </c>
      <c r="G48" s="519">
        <f t="shared" si="3"/>
        <v>0</v>
      </c>
    </row>
    <row r="49" spans="1:19" ht="15" hidden="1" x14ac:dyDescent="0.25">
      <c r="A49" s="514" t="s">
        <v>274</v>
      </c>
      <c r="B49" s="515"/>
      <c r="C49" s="516">
        <f t="shared" si="0"/>
        <v>0</v>
      </c>
      <c r="D49" s="516">
        <f t="array" ref="D49">SUM(IF('6. Class A Consumption Data'!F66:G66="B",'6. Class A Consumption Data'!F64:G64))</f>
        <v>0</v>
      </c>
      <c r="E49" s="517">
        <f t="shared" si="1"/>
        <v>0</v>
      </c>
      <c r="F49" s="518">
        <f t="shared" si="2"/>
        <v>0</v>
      </c>
      <c r="G49" s="519">
        <f t="shared" si="3"/>
        <v>0</v>
      </c>
    </row>
    <row r="50" spans="1:19" ht="15" hidden="1" x14ac:dyDescent="0.25">
      <c r="A50" s="514" t="s">
        <v>275</v>
      </c>
      <c r="B50" s="515"/>
      <c r="C50" s="713">
        <f t="shared" si="0"/>
        <v>0</v>
      </c>
      <c r="D50" s="713">
        <f t="array" ref="D50">SUM(IF('6. Class A Consumption Data'!F69:G69="B",'6. Class A Consumption Data'!F67:G67))</f>
        <v>0</v>
      </c>
      <c r="E50" s="714">
        <f t="shared" si="1"/>
        <v>0</v>
      </c>
      <c r="F50" s="715">
        <f t="shared" si="2"/>
        <v>0</v>
      </c>
      <c r="G50" s="716">
        <f t="shared" si="3"/>
        <v>0</v>
      </c>
      <c r="H50" s="707"/>
      <c r="I50" s="707"/>
      <c r="J50" s="707"/>
      <c r="K50" s="707"/>
      <c r="L50" s="707"/>
      <c r="M50" s="707"/>
      <c r="N50" s="707"/>
      <c r="O50" s="707"/>
      <c r="P50" s="707"/>
      <c r="Q50" s="707"/>
      <c r="R50" s="707"/>
      <c r="S50" s="707"/>
    </row>
    <row r="51" spans="1:19" ht="15" hidden="1" x14ac:dyDescent="0.25">
      <c r="A51" s="514" t="s">
        <v>276</v>
      </c>
      <c r="B51" s="515"/>
      <c r="C51" s="713">
        <f t="shared" si="0"/>
        <v>0</v>
      </c>
      <c r="D51" s="713">
        <f t="array" ref="D51">SUM(IF('6. Class A Consumption Data'!F72:G72="B",'6. Class A Consumption Data'!F70:G70))</f>
        <v>0</v>
      </c>
      <c r="E51" s="714">
        <f t="shared" si="1"/>
        <v>0</v>
      </c>
      <c r="F51" s="715">
        <f t="shared" si="2"/>
        <v>0</v>
      </c>
      <c r="G51" s="716">
        <f t="shared" si="3"/>
        <v>0</v>
      </c>
      <c r="H51" s="707"/>
      <c r="I51" s="707"/>
      <c r="J51" s="707"/>
      <c r="K51" s="707"/>
      <c r="L51" s="707"/>
      <c r="M51" s="707"/>
      <c r="N51" s="707"/>
      <c r="O51" s="707"/>
      <c r="P51" s="707"/>
      <c r="Q51" s="707"/>
      <c r="R51" s="707"/>
      <c r="S51" s="707"/>
    </row>
    <row r="52" spans="1:19" ht="15" hidden="1" x14ac:dyDescent="0.25">
      <c r="A52" s="514" t="s">
        <v>277</v>
      </c>
      <c r="B52" s="515"/>
      <c r="C52" s="516">
        <f t="shared" si="0"/>
        <v>0</v>
      </c>
      <c r="D52" s="516">
        <f t="array" ref="D52">SUM(IF('6. Class A Consumption Data'!F75:G75="B",'6. Class A Consumption Data'!F73:G73))</f>
        <v>0</v>
      </c>
      <c r="E52" s="517">
        <f t="shared" si="1"/>
        <v>0</v>
      </c>
      <c r="F52" s="518">
        <f t="shared" si="2"/>
        <v>0</v>
      </c>
      <c r="G52" s="519">
        <f t="shared" si="3"/>
        <v>0</v>
      </c>
    </row>
    <row r="53" spans="1:19" ht="15" hidden="1" x14ac:dyDescent="0.25">
      <c r="A53" s="514" t="s">
        <v>278</v>
      </c>
      <c r="B53" s="515"/>
      <c r="C53" s="516">
        <f t="shared" si="0"/>
        <v>0</v>
      </c>
      <c r="D53" s="516">
        <f t="array" ref="D53">SUM(IF('6. Class A Consumption Data'!F78:G78="B",'6. Class A Consumption Data'!F76:G76))</f>
        <v>0</v>
      </c>
      <c r="E53" s="517">
        <f t="shared" si="1"/>
        <v>0</v>
      </c>
      <c r="F53" s="518">
        <f t="shared" si="2"/>
        <v>0</v>
      </c>
      <c r="G53" s="519">
        <f t="shared" si="3"/>
        <v>0</v>
      </c>
    </row>
    <row r="54" spans="1:19" ht="15" hidden="1" x14ac:dyDescent="0.25">
      <c r="A54" s="514" t="s">
        <v>279</v>
      </c>
      <c r="B54" s="515"/>
      <c r="C54" s="516">
        <f t="shared" si="0"/>
        <v>0</v>
      </c>
      <c r="D54" s="516">
        <f t="array" ref="D54">SUM(IF('6. Class A Consumption Data'!F81:G81="B",'6. Class A Consumption Data'!F79:G79))</f>
        <v>0</v>
      </c>
      <c r="E54" s="517">
        <f t="shared" si="1"/>
        <v>0</v>
      </c>
      <c r="F54" s="518">
        <f t="shared" si="2"/>
        <v>0</v>
      </c>
      <c r="G54" s="519">
        <f t="shared" si="3"/>
        <v>0</v>
      </c>
    </row>
    <row r="55" spans="1:19" ht="15" hidden="1" x14ac:dyDescent="0.25">
      <c r="A55" s="514" t="s">
        <v>280</v>
      </c>
      <c r="B55" s="515"/>
      <c r="C55" s="516">
        <f t="shared" si="0"/>
        <v>0</v>
      </c>
      <c r="D55" s="516">
        <f t="array" ref="D55">SUM(IF('6. Class A Consumption Data'!F84:G84="B",'6. Class A Consumption Data'!F82:G82))</f>
        <v>0</v>
      </c>
      <c r="E55" s="517">
        <f t="shared" si="1"/>
        <v>0</v>
      </c>
      <c r="F55" s="518">
        <f t="shared" si="2"/>
        <v>0</v>
      </c>
      <c r="G55" s="519">
        <f t="shared" si="3"/>
        <v>0</v>
      </c>
    </row>
    <row r="56" spans="1:19" ht="15" hidden="1" x14ac:dyDescent="0.25">
      <c r="A56" s="514" t="s">
        <v>281</v>
      </c>
      <c r="B56" s="515"/>
      <c r="C56" s="516">
        <f t="shared" si="0"/>
        <v>0</v>
      </c>
      <c r="D56" s="516">
        <f t="array" ref="D56">SUM(IF('6. Class A Consumption Data'!F87:G87="B",'6. Class A Consumption Data'!F85:G85))</f>
        <v>0</v>
      </c>
      <c r="E56" s="517">
        <f t="shared" si="1"/>
        <v>0</v>
      </c>
      <c r="F56" s="518">
        <f t="shared" si="2"/>
        <v>0</v>
      </c>
      <c r="G56" s="519">
        <f t="shared" si="3"/>
        <v>0</v>
      </c>
    </row>
    <row r="57" spans="1:19" ht="15" hidden="1" x14ac:dyDescent="0.25">
      <c r="A57" s="514" t="s">
        <v>282</v>
      </c>
      <c r="B57" s="515"/>
      <c r="C57" s="516">
        <f t="shared" si="0"/>
        <v>0</v>
      </c>
      <c r="D57" s="516">
        <f t="array" ref="D57">SUM(IF('6. Class A Consumption Data'!F90:G90="B",'6. Class A Consumption Data'!F88:G88))</f>
        <v>0</v>
      </c>
      <c r="E57" s="517">
        <f t="shared" si="1"/>
        <v>0</v>
      </c>
      <c r="F57" s="518">
        <f t="shared" si="2"/>
        <v>0</v>
      </c>
      <c r="G57" s="519">
        <f t="shared" si="3"/>
        <v>0</v>
      </c>
    </row>
    <row r="58" spans="1:19" ht="15" hidden="1" x14ac:dyDescent="0.25">
      <c r="A58" s="514" t="s">
        <v>283</v>
      </c>
      <c r="B58" s="515"/>
      <c r="C58" s="516">
        <f t="shared" si="0"/>
        <v>0</v>
      </c>
      <c r="D58" s="516">
        <f t="array" ref="D58">SUM(IF('6. Class A Consumption Data'!F93:G93="B",'6. Class A Consumption Data'!F91:G91))</f>
        <v>0</v>
      </c>
      <c r="E58" s="517">
        <f t="shared" si="1"/>
        <v>0</v>
      </c>
      <c r="F58" s="518">
        <f t="shared" si="2"/>
        <v>0</v>
      </c>
      <c r="G58" s="519">
        <f t="shared" si="3"/>
        <v>0</v>
      </c>
    </row>
    <row r="59" spans="1:19" ht="15" hidden="1" x14ac:dyDescent="0.25">
      <c r="A59" s="514" t="s">
        <v>284</v>
      </c>
      <c r="B59" s="515"/>
      <c r="C59" s="516">
        <f t="shared" si="0"/>
        <v>0</v>
      </c>
      <c r="D59" s="516">
        <f t="array" ref="D59">SUM(IF('6. Class A Consumption Data'!F96:G96="B",'6. Class A Consumption Data'!F94:G94))</f>
        <v>0</v>
      </c>
      <c r="E59" s="517">
        <f t="shared" si="1"/>
        <v>0</v>
      </c>
      <c r="F59" s="518">
        <f t="shared" si="2"/>
        <v>0</v>
      </c>
      <c r="G59" s="519">
        <f t="shared" si="3"/>
        <v>0</v>
      </c>
    </row>
    <row r="60" spans="1:19" ht="15" hidden="1" x14ac:dyDescent="0.25">
      <c r="A60" s="514" t="s">
        <v>285</v>
      </c>
      <c r="B60" s="515"/>
      <c r="C60" s="516">
        <f t="shared" si="0"/>
        <v>0</v>
      </c>
      <c r="D60" s="516">
        <f t="array" ref="D60">SUM(IF('6. Class A Consumption Data'!F99:G99="B",'6. Class A Consumption Data'!F97:G97))</f>
        <v>0</v>
      </c>
      <c r="E60" s="517">
        <f t="shared" si="1"/>
        <v>0</v>
      </c>
      <c r="F60" s="518">
        <f t="shared" si="2"/>
        <v>0</v>
      </c>
      <c r="G60" s="519">
        <f t="shared" si="3"/>
        <v>0</v>
      </c>
    </row>
    <row r="61" spans="1:19" ht="15" hidden="1" x14ac:dyDescent="0.25">
      <c r="A61" s="514" t="s">
        <v>286</v>
      </c>
      <c r="B61" s="515"/>
      <c r="C61" s="516">
        <f t="shared" si="0"/>
        <v>0</v>
      </c>
      <c r="D61" s="516">
        <f t="array" ref="D61">SUM(IF('6. Class A Consumption Data'!F102:G102="B",'6. Class A Consumption Data'!F100:G100))</f>
        <v>0</v>
      </c>
      <c r="E61" s="517">
        <f t="shared" si="1"/>
        <v>0</v>
      </c>
      <c r="F61" s="518">
        <f t="shared" si="2"/>
        <v>0</v>
      </c>
      <c r="G61" s="519">
        <f t="shared" si="3"/>
        <v>0</v>
      </c>
    </row>
    <row r="62" spans="1:19" ht="15" hidden="1" x14ac:dyDescent="0.25">
      <c r="A62" s="514" t="s">
        <v>287</v>
      </c>
      <c r="B62" s="515"/>
      <c r="C62" s="516">
        <f t="shared" si="0"/>
        <v>0</v>
      </c>
      <c r="D62" s="516">
        <f t="array" ref="D62">SUM(IF('6. Class A Consumption Data'!F105:G105="B",'6. Class A Consumption Data'!F103:G103))</f>
        <v>0</v>
      </c>
      <c r="E62" s="517">
        <f t="shared" si="1"/>
        <v>0</v>
      </c>
      <c r="F62" s="518">
        <f t="shared" si="2"/>
        <v>0</v>
      </c>
      <c r="G62" s="519">
        <f t="shared" si="3"/>
        <v>0</v>
      </c>
    </row>
    <row r="63" spans="1:19" ht="15" hidden="1" x14ac:dyDescent="0.25">
      <c r="A63" s="514" t="s">
        <v>288</v>
      </c>
      <c r="B63" s="515"/>
      <c r="C63" s="516">
        <f t="shared" si="0"/>
        <v>0</v>
      </c>
      <c r="D63" s="516">
        <f t="array" ref="D63">SUM(IF('6. Class A Consumption Data'!F108:G108="B",'6. Class A Consumption Data'!F106:G106))</f>
        <v>0</v>
      </c>
      <c r="E63" s="517">
        <f t="shared" si="1"/>
        <v>0</v>
      </c>
      <c r="F63" s="518">
        <f t="shared" si="2"/>
        <v>0</v>
      </c>
      <c r="G63" s="519">
        <f t="shared" si="3"/>
        <v>0</v>
      </c>
    </row>
    <row r="64" spans="1:19" ht="15" hidden="1" x14ac:dyDescent="0.25">
      <c r="A64" s="514" t="s">
        <v>289</v>
      </c>
      <c r="B64" s="515"/>
      <c r="C64" s="516">
        <f t="shared" si="0"/>
        <v>0</v>
      </c>
      <c r="D64" s="516">
        <f t="array" ref="D64">SUM(IF('6. Class A Consumption Data'!F111:G111="B",'6. Class A Consumption Data'!F109:G109))</f>
        <v>0</v>
      </c>
      <c r="E64" s="517">
        <f t="shared" si="1"/>
        <v>0</v>
      </c>
      <c r="F64" s="518">
        <f t="shared" si="2"/>
        <v>0</v>
      </c>
      <c r="G64" s="519">
        <f t="shared" si="3"/>
        <v>0</v>
      </c>
    </row>
    <row r="65" spans="1:7" ht="15" hidden="1" x14ac:dyDescent="0.25">
      <c r="A65" s="514" t="s">
        <v>290</v>
      </c>
      <c r="B65" s="515"/>
      <c r="C65" s="516">
        <f t="shared" si="0"/>
        <v>0</v>
      </c>
      <c r="D65" s="516">
        <f t="array" ref="D65">SUM(IF('6. Class A Consumption Data'!F114:G114="B",'6. Class A Consumption Data'!F112:G112))</f>
        <v>0</v>
      </c>
      <c r="E65" s="517">
        <f t="shared" si="1"/>
        <v>0</v>
      </c>
      <c r="F65" s="518">
        <f t="shared" si="2"/>
        <v>0</v>
      </c>
      <c r="G65" s="519">
        <f t="shared" si="3"/>
        <v>0</v>
      </c>
    </row>
    <row r="66" spans="1:7" ht="15" hidden="1" x14ac:dyDescent="0.25">
      <c r="A66" s="514" t="s">
        <v>291</v>
      </c>
      <c r="B66" s="515"/>
      <c r="C66" s="516">
        <f t="shared" ref="C66:C129" si="4">SUM(D66:D66)</f>
        <v>0</v>
      </c>
      <c r="D66" s="516">
        <f t="array" ref="D66">SUM(IF('6. Class A Consumption Data'!F117:G117="B",'6. Class A Consumption Data'!F115:G115))</f>
        <v>0</v>
      </c>
      <c r="E66" s="517">
        <f t="shared" si="1"/>
        <v>0</v>
      </c>
      <c r="F66" s="518">
        <f t="shared" si="2"/>
        <v>0</v>
      </c>
      <c r="G66" s="519">
        <f t="shared" si="3"/>
        <v>0</v>
      </c>
    </row>
    <row r="67" spans="1:7" ht="15" hidden="1" x14ac:dyDescent="0.25">
      <c r="A67" s="514" t="s">
        <v>292</v>
      </c>
      <c r="B67" s="515"/>
      <c r="C67" s="516">
        <f t="shared" si="4"/>
        <v>0</v>
      </c>
      <c r="D67" s="516">
        <f t="array" ref="D67">SUM(IF('6. Class A Consumption Data'!F120:G120="B",'6. Class A Consumption Data'!F118:G118))</f>
        <v>0</v>
      </c>
      <c r="E67" s="517">
        <f t="shared" si="1"/>
        <v>0</v>
      </c>
      <c r="F67" s="518">
        <f t="shared" si="2"/>
        <v>0</v>
      </c>
      <c r="G67" s="519">
        <f t="shared" si="3"/>
        <v>0</v>
      </c>
    </row>
    <row r="68" spans="1:7" ht="15" hidden="1" x14ac:dyDescent="0.25">
      <c r="A68" s="514" t="s">
        <v>293</v>
      </c>
      <c r="B68" s="515"/>
      <c r="C68" s="516">
        <f t="shared" si="4"/>
        <v>0</v>
      </c>
      <c r="D68" s="516">
        <f t="array" ref="D68">SUM(IF('6. Class A Consumption Data'!F123:G123="B",'6. Class A Consumption Data'!F121:G121))</f>
        <v>0</v>
      </c>
      <c r="E68" s="517">
        <f t="shared" si="1"/>
        <v>0</v>
      </c>
      <c r="F68" s="518">
        <f t="shared" si="2"/>
        <v>0</v>
      </c>
      <c r="G68" s="519">
        <f t="shared" si="3"/>
        <v>0</v>
      </c>
    </row>
    <row r="69" spans="1:7" ht="15" hidden="1" x14ac:dyDescent="0.25">
      <c r="A69" s="514" t="s">
        <v>294</v>
      </c>
      <c r="B69" s="515"/>
      <c r="C69" s="516">
        <f t="shared" si="4"/>
        <v>0</v>
      </c>
      <c r="D69" s="516">
        <f t="array" ref="D69">SUM(IF('6. Class A Consumption Data'!F126:G126="B",'6. Class A Consumption Data'!F124:G124))</f>
        <v>0</v>
      </c>
      <c r="E69" s="517">
        <f t="shared" si="1"/>
        <v>0</v>
      </c>
      <c r="F69" s="518">
        <f t="shared" si="2"/>
        <v>0</v>
      </c>
      <c r="G69" s="519">
        <f t="shared" si="3"/>
        <v>0</v>
      </c>
    </row>
    <row r="70" spans="1:7" ht="15" hidden="1" x14ac:dyDescent="0.25">
      <c r="A70" s="514" t="s">
        <v>295</v>
      </c>
      <c r="B70" s="515"/>
      <c r="C70" s="516">
        <f t="shared" si="4"/>
        <v>0</v>
      </c>
      <c r="D70" s="516">
        <f t="array" ref="D70">SUM(IF('6. Class A Consumption Data'!F129:G129="B",'6. Class A Consumption Data'!F127:G127))</f>
        <v>0</v>
      </c>
      <c r="E70" s="517">
        <f t="shared" si="1"/>
        <v>0</v>
      </c>
      <c r="F70" s="518">
        <f t="shared" si="2"/>
        <v>0</v>
      </c>
      <c r="G70" s="519">
        <f t="shared" si="3"/>
        <v>0</v>
      </c>
    </row>
    <row r="71" spans="1:7" ht="15" hidden="1" x14ac:dyDescent="0.25">
      <c r="A71" s="514" t="s">
        <v>296</v>
      </c>
      <c r="B71" s="515"/>
      <c r="C71" s="516">
        <f t="shared" si="4"/>
        <v>0</v>
      </c>
      <c r="D71" s="516">
        <f t="array" ref="D71">SUM(IF('6. Class A Consumption Data'!F132:G132="B",'6. Class A Consumption Data'!F130:G130))</f>
        <v>0</v>
      </c>
      <c r="E71" s="517">
        <f t="shared" si="1"/>
        <v>0</v>
      </c>
      <c r="F71" s="518">
        <f t="shared" si="2"/>
        <v>0</v>
      </c>
      <c r="G71" s="519">
        <f t="shared" si="3"/>
        <v>0</v>
      </c>
    </row>
    <row r="72" spans="1:7" ht="15" hidden="1" x14ac:dyDescent="0.25">
      <c r="A72" s="514" t="s">
        <v>297</v>
      </c>
      <c r="B72" s="515"/>
      <c r="C72" s="516">
        <f t="shared" si="4"/>
        <v>0</v>
      </c>
      <c r="D72" s="516">
        <f t="array" ref="D72">SUM(IF('6. Class A Consumption Data'!F135:G135="B",'6. Class A Consumption Data'!F133:G133))</f>
        <v>0</v>
      </c>
      <c r="E72" s="517">
        <f t="shared" si="1"/>
        <v>0</v>
      </c>
      <c r="F72" s="518">
        <f t="shared" si="2"/>
        <v>0</v>
      </c>
      <c r="G72" s="519">
        <f t="shared" si="3"/>
        <v>0</v>
      </c>
    </row>
    <row r="73" spans="1:7" ht="15" hidden="1" x14ac:dyDescent="0.25">
      <c r="A73" s="514" t="s">
        <v>298</v>
      </c>
      <c r="B73" s="515"/>
      <c r="C73" s="516">
        <f t="shared" si="4"/>
        <v>0</v>
      </c>
      <c r="D73" s="516">
        <f t="array" ref="D73">SUM(IF('6. Class A Consumption Data'!F138:G138="B",'6. Class A Consumption Data'!F136:G136))</f>
        <v>0</v>
      </c>
      <c r="E73" s="517">
        <f t="shared" si="1"/>
        <v>0</v>
      </c>
      <c r="F73" s="518">
        <f t="shared" si="2"/>
        <v>0</v>
      </c>
      <c r="G73" s="519">
        <f t="shared" si="3"/>
        <v>0</v>
      </c>
    </row>
    <row r="74" spans="1:7" ht="15" hidden="1" x14ac:dyDescent="0.25">
      <c r="A74" s="514" t="s">
        <v>299</v>
      </c>
      <c r="B74" s="515"/>
      <c r="C74" s="516">
        <f t="shared" si="4"/>
        <v>0</v>
      </c>
      <c r="D74" s="516">
        <f t="array" ref="D74">SUM(IF('6. Class A Consumption Data'!F141:G141="B",'6. Class A Consumption Data'!F139:G139))</f>
        <v>0</v>
      </c>
      <c r="E74" s="517">
        <f t="shared" si="1"/>
        <v>0</v>
      </c>
      <c r="F74" s="518">
        <f t="shared" si="2"/>
        <v>0</v>
      </c>
      <c r="G74" s="519">
        <f t="shared" si="3"/>
        <v>0</v>
      </c>
    </row>
    <row r="75" spans="1:7" ht="15" hidden="1" x14ac:dyDescent="0.25">
      <c r="A75" s="514" t="s">
        <v>300</v>
      </c>
      <c r="B75" s="515"/>
      <c r="C75" s="516">
        <f t="shared" si="4"/>
        <v>0</v>
      </c>
      <c r="D75" s="516">
        <f t="array" ref="D75">SUM(IF('6. Class A Consumption Data'!F144:G144="B",'6. Class A Consumption Data'!F142:G142))</f>
        <v>0</v>
      </c>
      <c r="E75" s="517">
        <f t="shared" si="1"/>
        <v>0</v>
      </c>
      <c r="F75" s="518">
        <f t="shared" si="2"/>
        <v>0</v>
      </c>
      <c r="G75" s="519">
        <f t="shared" si="3"/>
        <v>0</v>
      </c>
    </row>
    <row r="76" spans="1:7" ht="15" hidden="1" x14ac:dyDescent="0.25">
      <c r="A76" s="514" t="s">
        <v>301</v>
      </c>
      <c r="B76" s="515"/>
      <c r="C76" s="516">
        <f t="shared" si="4"/>
        <v>0</v>
      </c>
      <c r="D76" s="516">
        <f t="array" ref="D76">SUM(IF('6. Class A Consumption Data'!F147:G147="B",'6. Class A Consumption Data'!F145:G145))</f>
        <v>0</v>
      </c>
      <c r="E76" s="517">
        <f t="shared" si="1"/>
        <v>0</v>
      </c>
      <c r="F76" s="518">
        <f t="shared" si="2"/>
        <v>0</v>
      </c>
      <c r="G76" s="519">
        <f t="shared" si="3"/>
        <v>0</v>
      </c>
    </row>
    <row r="77" spans="1:7" ht="15" hidden="1" x14ac:dyDescent="0.25">
      <c r="A77" s="514" t="s">
        <v>302</v>
      </c>
      <c r="B77" s="515"/>
      <c r="C77" s="516">
        <f t="shared" si="4"/>
        <v>0</v>
      </c>
      <c r="D77" s="516">
        <f t="array" ref="D77">SUM(IF('6. Class A Consumption Data'!F150:G150="B",'6. Class A Consumption Data'!F148:G148))</f>
        <v>0</v>
      </c>
      <c r="E77" s="517">
        <f t="shared" si="1"/>
        <v>0</v>
      </c>
      <c r="F77" s="518">
        <f t="shared" si="2"/>
        <v>0</v>
      </c>
      <c r="G77" s="519">
        <f t="shared" si="3"/>
        <v>0</v>
      </c>
    </row>
    <row r="78" spans="1:7" ht="15" hidden="1" x14ac:dyDescent="0.25">
      <c r="A78" s="514" t="s">
        <v>303</v>
      </c>
      <c r="B78" s="515"/>
      <c r="C78" s="516">
        <f t="shared" si="4"/>
        <v>0</v>
      </c>
      <c r="D78" s="516">
        <f t="array" ref="D78">SUM(IF('6. Class A Consumption Data'!F153:G153="B",'6. Class A Consumption Data'!F151:G151))</f>
        <v>0</v>
      </c>
      <c r="E78" s="517">
        <f t="shared" si="1"/>
        <v>0</v>
      </c>
      <c r="F78" s="518">
        <f t="shared" si="2"/>
        <v>0</v>
      </c>
      <c r="G78" s="519">
        <f t="shared" si="3"/>
        <v>0</v>
      </c>
    </row>
    <row r="79" spans="1:7" ht="15" hidden="1" x14ac:dyDescent="0.25">
      <c r="A79" s="514" t="s">
        <v>304</v>
      </c>
      <c r="B79" s="515"/>
      <c r="C79" s="516">
        <f t="shared" si="4"/>
        <v>0</v>
      </c>
      <c r="D79" s="516">
        <f t="array" ref="D79">SUM(IF('6. Class A Consumption Data'!F156:G156="B",'6. Class A Consumption Data'!F154:G154))</f>
        <v>0</v>
      </c>
      <c r="E79" s="517">
        <f t="shared" si="1"/>
        <v>0</v>
      </c>
      <c r="F79" s="518">
        <f t="shared" si="2"/>
        <v>0</v>
      </c>
      <c r="G79" s="519">
        <f t="shared" si="3"/>
        <v>0</v>
      </c>
    </row>
    <row r="80" spans="1:7" ht="15" hidden="1" x14ac:dyDescent="0.25">
      <c r="A80" s="514" t="s">
        <v>305</v>
      </c>
      <c r="B80" s="515"/>
      <c r="C80" s="516">
        <f t="shared" si="4"/>
        <v>0</v>
      </c>
      <c r="D80" s="516">
        <f t="array" ref="D80">SUM(IF('6. Class A Consumption Data'!F159:G159="B",'6. Class A Consumption Data'!F157:G157))</f>
        <v>0</v>
      </c>
      <c r="E80" s="517">
        <f t="shared" si="1"/>
        <v>0</v>
      </c>
      <c r="F80" s="518">
        <f t="shared" si="2"/>
        <v>0</v>
      </c>
      <c r="G80" s="519">
        <f t="shared" si="3"/>
        <v>0</v>
      </c>
    </row>
    <row r="81" spans="1:7" ht="15" hidden="1" x14ac:dyDescent="0.25">
      <c r="A81" s="514" t="s">
        <v>306</v>
      </c>
      <c r="B81" s="515"/>
      <c r="C81" s="516">
        <f t="shared" si="4"/>
        <v>0</v>
      </c>
      <c r="D81" s="516">
        <f t="array" ref="D81">SUM(IF('6. Class A Consumption Data'!F162:G162="B",'6. Class A Consumption Data'!F160:G160))</f>
        <v>0</v>
      </c>
      <c r="E81" s="517">
        <f t="shared" si="1"/>
        <v>0</v>
      </c>
      <c r="F81" s="518">
        <f t="shared" si="2"/>
        <v>0</v>
      </c>
      <c r="G81" s="519">
        <f t="shared" si="3"/>
        <v>0</v>
      </c>
    </row>
    <row r="82" spans="1:7" ht="15" hidden="1" x14ac:dyDescent="0.25">
      <c r="A82" s="514" t="s">
        <v>307</v>
      </c>
      <c r="B82" s="515"/>
      <c r="C82" s="516">
        <f t="shared" si="4"/>
        <v>0</v>
      </c>
      <c r="D82" s="516">
        <f t="array" ref="D82">SUM(IF('6. Class A Consumption Data'!F165:G165="B",'6. Class A Consumption Data'!F163:G163))</f>
        <v>0</v>
      </c>
      <c r="E82" s="517">
        <f t="shared" si="1"/>
        <v>0</v>
      </c>
      <c r="F82" s="518">
        <f t="shared" si="2"/>
        <v>0</v>
      </c>
      <c r="G82" s="519">
        <f t="shared" si="3"/>
        <v>0</v>
      </c>
    </row>
    <row r="83" spans="1:7" ht="15" hidden="1" x14ac:dyDescent="0.25">
      <c r="A83" s="514" t="s">
        <v>308</v>
      </c>
      <c r="B83" s="515"/>
      <c r="C83" s="516">
        <f t="shared" si="4"/>
        <v>0</v>
      </c>
      <c r="D83" s="516">
        <f t="array" ref="D83">SUM(IF('6. Class A Consumption Data'!F168:G168="B",'6. Class A Consumption Data'!F166:G166))</f>
        <v>0</v>
      </c>
      <c r="E83" s="517">
        <f t="shared" si="1"/>
        <v>0</v>
      </c>
      <c r="F83" s="518">
        <f t="shared" si="2"/>
        <v>0</v>
      </c>
      <c r="G83" s="519">
        <f t="shared" si="3"/>
        <v>0</v>
      </c>
    </row>
    <row r="84" spans="1:7" ht="15" hidden="1" x14ac:dyDescent="0.25">
      <c r="A84" s="514" t="s">
        <v>309</v>
      </c>
      <c r="B84" s="515"/>
      <c r="C84" s="516">
        <f t="shared" si="4"/>
        <v>0</v>
      </c>
      <c r="D84" s="516">
        <f t="array" ref="D84">SUM(IF('6. Class A Consumption Data'!F171:G171="B",'6. Class A Consumption Data'!F169:G169))</f>
        <v>0</v>
      </c>
      <c r="E84" s="517">
        <f t="shared" si="1"/>
        <v>0</v>
      </c>
      <c r="F84" s="518">
        <f t="shared" si="2"/>
        <v>0</v>
      </c>
      <c r="G84" s="519">
        <f t="shared" si="3"/>
        <v>0</v>
      </c>
    </row>
    <row r="85" spans="1:7" ht="15" hidden="1" x14ac:dyDescent="0.25">
      <c r="A85" s="514" t="s">
        <v>310</v>
      </c>
      <c r="B85" s="515"/>
      <c r="C85" s="516">
        <f t="shared" si="4"/>
        <v>0</v>
      </c>
      <c r="D85" s="516">
        <f t="array" ref="D85">SUM(IF('6. Class A Consumption Data'!F174:G174="B",'6. Class A Consumption Data'!F172:G172))</f>
        <v>0</v>
      </c>
      <c r="E85" s="517">
        <f t="shared" si="1"/>
        <v>0</v>
      </c>
      <c r="F85" s="518">
        <f t="shared" si="2"/>
        <v>0</v>
      </c>
      <c r="G85" s="519">
        <f t="shared" si="3"/>
        <v>0</v>
      </c>
    </row>
    <row r="86" spans="1:7" ht="15" hidden="1" x14ac:dyDescent="0.25">
      <c r="A86" s="514" t="s">
        <v>311</v>
      </c>
      <c r="B86" s="515"/>
      <c r="C86" s="516">
        <f t="shared" si="4"/>
        <v>0</v>
      </c>
      <c r="D86" s="516">
        <f t="array" ref="D86">SUM(IF('6. Class A Consumption Data'!F177:G177="B",'6. Class A Consumption Data'!F175:G175))</f>
        <v>0</v>
      </c>
      <c r="E86" s="517">
        <f t="shared" si="1"/>
        <v>0</v>
      </c>
      <c r="F86" s="518">
        <f t="shared" si="2"/>
        <v>0</v>
      </c>
      <c r="G86" s="519">
        <f t="shared" si="3"/>
        <v>0</v>
      </c>
    </row>
    <row r="87" spans="1:7" ht="15" hidden="1" x14ac:dyDescent="0.25">
      <c r="A87" s="514" t="s">
        <v>312</v>
      </c>
      <c r="B87" s="515"/>
      <c r="C87" s="516">
        <f t="shared" si="4"/>
        <v>0</v>
      </c>
      <c r="D87" s="516">
        <f t="array" ref="D87">SUM(IF('6. Class A Consumption Data'!F180:G180="B",'6. Class A Consumption Data'!F178:G178))</f>
        <v>0</v>
      </c>
      <c r="E87" s="517">
        <f t="shared" si="1"/>
        <v>0</v>
      </c>
      <c r="F87" s="518">
        <f t="shared" si="2"/>
        <v>0</v>
      </c>
      <c r="G87" s="519">
        <f t="shared" si="3"/>
        <v>0</v>
      </c>
    </row>
    <row r="88" spans="1:7" ht="15" hidden="1" x14ac:dyDescent="0.25">
      <c r="A88" s="514" t="s">
        <v>313</v>
      </c>
      <c r="B88" s="515"/>
      <c r="C88" s="516">
        <f t="shared" si="4"/>
        <v>0</v>
      </c>
      <c r="D88" s="516">
        <f t="array" ref="D88">SUM(IF('6. Class A Consumption Data'!F183:G183="B",'6. Class A Consumption Data'!F181:G181))</f>
        <v>0</v>
      </c>
      <c r="E88" s="517">
        <f t="shared" si="1"/>
        <v>0</v>
      </c>
      <c r="F88" s="518">
        <f t="shared" si="2"/>
        <v>0</v>
      </c>
      <c r="G88" s="519">
        <f t="shared" si="3"/>
        <v>0</v>
      </c>
    </row>
    <row r="89" spans="1:7" ht="15" hidden="1" x14ac:dyDescent="0.25">
      <c r="A89" s="514" t="s">
        <v>314</v>
      </c>
      <c r="B89" s="515"/>
      <c r="C89" s="516">
        <f t="shared" si="4"/>
        <v>0</v>
      </c>
      <c r="D89" s="516">
        <f t="array" ref="D89">SUM(IF('6. Class A Consumption Data'!F186:G186="B",'6. Class A Consumption Data'!F184:G184))</f>
        <v>0</v>
      </c>
      <c r="E89" s="517">
        <f t="shared" si="1"/>
        <v>0</v>
      </c>
      <c r="F89" s="518">
        <f t="shared" si="2"/>
        <v>0</v>
      </c>
      <c r="G89" s="519">
        <f t="shared" si="3"/>
        <v>0</v>
      </c>
    </row>
    <row r="90" spans="1:7" ht="15" hidden="1" x14ac:dyDescent="0.25">
      <c r="A90" s="514" t="s">
        <v>315</v>
      </c>
      <c r="B90" s="515"/>
      <c r="C90" s="516">
        <f t="shared" si="4"/>
        <v>0</v>
      </c>
      <c r="D90" s="516">
        <f t="array" ref="D90">SUM(IF('6. Class A Consumption Data'!F189:G189="B",'6. Class A Consumption Data'!F187:G187))</f>
        <v>0</v>
      </c>
      <c r="E90" s="517">
        <f t="shared" si="1"/>
        <v>0</v>
      </c>
      <c r="F90" s="518">
        <f t="shared" si="2"/>
        <v>0</v>
      </c>
      <c r="G90" s="519">
        <f t="shared" si="3"/>
        <v>0</v>
      </c>
    </row>
    <row r="91" spans="1:7" ht="15" hidden="1" x14ac:dyDescent="0.25">
      <c r="A91" s="514" t="s">
        <v>316</v>
      </c>
      <c r="B91" s="515"/>
      <c r="C91" s="516">
        <f t="shared" si="4"/>
        <v>0</v>
      </c>
      <c r="D91" s="516">
        <f t="array" ref="D91">SUM(IF('6. Class A Consumption Data'!F192:G192="B",'6. Class A Consumption Data'!F190:G190))</f>
        <v>0</v>
      </c>
      <c r="E91" s="517">
        <f t="shared" si="1"/>
        <v>0</v>
      </c>
      <c r="F91" s="518">
        <f t="shared" si="2"/>
        <v>0</v>
      </c>
      <c r="G91" s="519">
        <f t="shared" si="3"/>
        <v>0</v>
      </c>
    </row>
    <row r="92" spans="1:7" ht="15" hidden="1" x14ac:dyDescent="0.25">
      <c r="A92" s="514" t="s">
        <v>317</v>
      </c>
      <c r="B92" s="515"/>
      <c r="C92" s="516">
        <f t="shared" si="4"/>
        <v>0</v>
      </c>
      <c r="D92" s="516">
        <f t="array" ref="D92">SUM(IF('6. Class A Consumption Data'!F195:G195="B",'6. Class A Consumption Data'!F193:G193))</f>
        <v>0</v>
      </c>
      <c r="E92" s="517">
        <f t="shared" si="1"/>
        <v>0</v>
      </c>
      <c r="F92" s="518">
        <f t="shared" si="2"/>
        <v>0</v>
      </c>
      <c r="G92" s="519">
        <f t="shared" si="3"/>
        <v>0</v>
      </c>
    </row>
    <row r="93" spans="1:7" ht="15" hidden="1" x14ac:dyDescent="0.25">
      <c r="A93" s="514" t="s">
        <v>318</v>
      </c>
      <c r="B93" s="515"/>
      <c r="C93" s="516">
        <f t="shared" si="4"/>
        <v>0</v>
      </c>
      <c r="D93" s="516">
        <f t="array" ref="D93">SUM(IF('6. Class A Consumption Data'!F198:G198="B",'6. Class A Consumption Data'!F196:G196))</f>
        <v>0</v>
      </c>
      <c r="E93" s="517">
        <f t="shared" si="1"/>
        <v>0</v>
      </c>
      <c r="F93" s="518">
        <f t="shared" si="2"/>
        <v>0</v>
      </c>
      <c r="G93" s="519">
        <f t="shared" si="3"/>
        <v>0</v>
      </c>
    </row>
    <row r="94" spans="1:7" ht="15" hidden="1" x14ac:dyDescent="0.25">
      <c r="A94" s="514" t="s">
        <v>319</v>
      </c>
      <c r="B94" s="515"/>
      <c r="C94" s="516">
        <f t="shared" si="4"/>
        <v>0</v>
      </c>
      <c r="D94" s="516">
        <f t="array" ref="D94">SUM(IF('6. Class A Consumption Data'!F201:G201="B",'6. Class A Consumption Data'!F199:G199))</f>
        <v>0</v>
      </c>
      <c r="E94" s="517">
        <f t="shared" si="1"/>
        <v>0</v>
      </c>
      <c r="F94" s="518">
        <f t="shared" si="2"/>
        <v>0</v>
      </c>
      <c r="G94" s="519">
        <f t="shared" si="3"/>
        <v>0</v>
      </c>
    </row>
    <row r="95" spans="1:7" ht="15" hidden="1" x14ac:dyDescent="0.25">
      <c r="A95" s="514" t="s">
        <v>320</v>
      </c>
      <c r="B95" s="515"/>
      <c r="C95" s="516">
        <f t="shared" si="4"/>
        <v>0</v>
      </c>
      <c r="D95" s="516">
        <f t="array" ref="D95">SUM(IF('6. Class A Consumption Data'!F204:G204="B",'6. Class A Consumption Data'!F202:G202))</f>
        <v>0</v>
      </c>
      <c r="E95" s="517">
        <f t="shared" si="1"/>
        <v>0</v>
      </c>
      <c r="F95" s="518">
        <f t="shared" si="2"/>
        <v>0</v>
      </c>
      <c r="G95" s="519">
        <f t="shared" si="3"/>
        <v>0</v>
      </c>
    </row>
    <row r="96" spans="1:7" ht="15" hidden="1" x14ac:dyDescent="0.25">
      <c r="A96" s="514" t="s">
        <v>321</v>
      </c>
      <c r="B96" s="515"/>
      <c r="C96" s="516">
        <f t="shared" si="4"/>
        <v>0</v>
      </c>
      <c r="D96" s="516">
        <f t="array" ref="D96">SUM(IF('6. Class A Consumption Data'!F207:G207="B",'6. Class A Consumption Data'!F205:G205))</f>
        <v>0</v>
      </c>
      <c r="E96" s="517">
        <f t="shared" si="1"/>
        <v>0</v>
      </c>
      <c r="F96" s="518">
        <f t="shared" si="2"/>
        <v>0</v>
      </c>
      <c r="G96" s="519">
        <f t="shared" si="3"/>
        <v>0</v>
      </c>
    </row>
    <row r="97" spans="1:7" ht="15" hidden="1" x14ac:dyDescent="0.25">
      <c r="A97" s="514" t="s">
        <v>322</v>
      </c>
      <c r="B97" s="515"/>
      <c r="C97" s="516">
        <f t="shared" si="4"/>
        <v>0</v>
      </c>
      <c r="D97" s="516">
        <f t="array" ref="D97">SUM(IF('6. Class A Consumption Data'!F210:G210="B",'6. Class A Consumption Data'!F208:G208))</f>
        <v>0</v>
      </c>
      <c r="E97" s="517">
        <f t="shared" si="1"/>
        <v>0</v>
      </c>
      <c r="F97" s="518">
        <f t="shared" si="2"/>
        <v>0</v>
      </c>
      <c r="G97" s="519">
        <f t="shared" si="3"/>
        <v>0</v>
      </c>
    </row>
    <row r="98" spans="1:7" ht="15" hidden="1" x14ac:dyDescent="0.25">
      <c r="A98" s="514" t="s">
        <v>323</v>
      </c>
      <c r="B98" s="515"/>
      <c r="C98" s="516">
        <f t="shared" si="4"/>
        <v>0</v>
      </c>
      <c r="D98" s="516">
        <f t="array" ref="D98">SUM(IF('6. Class A Consumption Data'!F213:G213="B",'6. Class A Consumption Data'!F211:G211))</f>
        <v>0</v>
      </c>
      <c r="E98" s="517">
        <f t="shared" ref="E98:E161" si="5">IFERROR(+C98/$C$184,0)</f>
        <v>0</v>
      </c>
      <c r="F98" s="518">
        <f t="shared" si="2"/>
        <v>0</v>
      </c>
      <c r="G98" s="519">
        <f t="shared" si="3"/>
        <v>0</v>
      </c>
    </row>
    <row r="99" spans="1:7" ht="15" hidden="1" x14ac:dyDescent="0.25">
      <c r="A99" s="514" t="s">
        <v>324</v>
      </c>
      <c r="B99" s="515"/>
      <c r="C99" s="516">
        <f t="shared" si="4"/>
        <v>0</v>
      </c>
      <c r="D99" s="516">
        <f t="array" ref="D99">SUM(IF('6. Class A Consumption Data'!F216:G216="B",'6. Class A Consumption Data'!F214:G214))</f>
        <v>0</v>
      </c>
      <c r="E99" s="517">
        <f t="shared" si="5"/>
        <v>0</v>
      </c>
      <c r="F99" s="518">
        <f t="shared" ref="F99:F162" si="6">E99*$C$28</f>
        <v>0</v>
      </c>
      <c r="G99" s="519">
        <f t="shared" ref="G99:G162" si="7">+F99/12</f>
        <v>0</v>
      </c>
    </row>
    <row r="100" spans="1:7" ht="15" hidden="1" x14ac:dyDescent="0.25">
      <c r="A100" s="514" t="s">
        <v>325</v>
      </c>
      <c r="B100" s="515"/>
      <c r="C100" s="516">
        <f t="shared" si="4"/>
        <v>0</v>
      </c>
      <c r="D100" s="516">
        <f t="array" ref="D100">SUM(IF('6. Class A Consumption Data'!F219:G219="B",'6. Class A Consumption Data'!F217:G217))</f>
        <v>0</v>
      </c>
      <c r="E100" s="517">
        <f t="shared" si="5"/>
        <v>0</v>
      </c>
      <c r="F100" s="518">
        <f t="shared" si="6"/>
        <v>0</v>
      </c>
      <c r="G100" s="519">
        <f t="shared" si="7"/>
        <v>0</v>
      </c>
    </row>
    <row r="101" spans="1:7" ht="15" hidden="1" x14ac:dyDescent="0.25">
      <c r="A101" s="514" t="s">
        <v>326</v>
      </c>
      <c r="B101" s="515"/>
      <c r="C101" s="516">
        <f t="shared" si="4"/>
        <v>0</v>
      </c>
      <c r="D101" s="516">
        <f t="array" ref="D101">SUM(IF('6. Class A Consumption Data'!F222:G222="B",'6. Class A Consumption Data'!F220:G220))</f>
        <v>0</v>
      </c>
      <c r="E101" s="517">
        <f t="shared" si="5"/>
        <v>0</v>
      </c>
      <c r="F101" s="518">
        <f t="shared" si="6"/>
        <v>0</v>
      </c>
      <c r="G101" s="519">
        <f t="shared" si="7"/>
        <v>0</v>
      </c>
    </row>
    <row r="102" spans="1:7" ht="15" hidden="1" x14ac:dyDescent="0.25">
      <c r="A102" s="514" t="s">
        <v>327</v>
      </c>
      <c r="B102" s="515"/>
      <c r="C102" s="516">
        <f t="shared" si="4"/>
        <v>0</v>
      </c>
      <c r="D102" s="516">
        <f t="array" ref="D102">SUM(IF('6. Class A Consumption Data'!F225:G225="B",'6. Class A Consumption Data'!F223:G223))</f>
        <v>0</v>
      </c>
      <c r="E102" s="517">
        <f t="shared" si="5"/>
        <v>0</v>
      </c>
      <c r="F102" s="518">
        <f t="shared" si="6"/>
        <v>0</v>
      </c>
      <c r="G102" s="519">
        <f t="shared" si="7"/>
        <v>0</v>
      </c>
    </row>
    <row r="103" spans="1:7" ht="15" hidden="1" x14ac:dyDescent="0.25">
      <c r="A103" s="514" t="s">
        <v>328</v>
      </c>
      <c r="B103" s="515"/>
      <c r="C103" s="516">
        <f t="shared" si="4"/>
        <v>0</v>
      </c>
      <c r="D103" s="516">
        <f t="array" ref="D103">SUM(IF('6. Class A Consumption Data'!F228:G228="B",'6. Class A Consumption Data'!F226:G226))</f>
        <v>0</v>
      </c>
      <c r="E103" s="517">
        <f t="shared" si="5"/>
        <v>0</v>
      </c>
      <c r="F103" s="518">
        <f t="shared" si="6"/>
        <v>0</v>
      </c>
      <c r="G103" s="519">
        <f t="shared" si="7"/>
        <v>0</v>
      </c>
    </row>
    <row r="104" spans="1:7" ht="15" hidden="1" x14ac:dyDescent="0.25">
      <c r="A104" s="514" t="s">
        <v>329</v>
      </c>
      <c r="B104" s="515"/>
      <c r="C104" s="516">
        <f t="shared" si="4"/>
        <v>0</v>
      </c>
      <c r="D104" s="516">
        <f t="array" ref="D104">SUM(IF('6. Class A Consumption Data'!F231:G231="B",'6. Class A Consumption Data'!F229:G229))</f>
        <v>0</v>
      </c>
      <c r="E104" s="517">
        <f t="shared" si="5"/>
        <v>0</v>
      </c>
      <c r="F104" s="518">
        <f t="shared" si="6"/>
        <v>0</v>
      </c>
      <c r="G104" s="519">
        <f t="shared" si="7"/>
        <v>0</v>
      </c>
    </row>
    <row r="105" spans="1:7" ht="15" hidden="1" x14ac:dyDescent="0.25">
      <c r="A105" s="514" t="s">
        <v>330</v>
      </c>
      <c r="B105" s="515"/>
      <c r="C105" s="516">
        <f t="shared" si="4"/>
        <v>0</v>
      </c>
      <c r="D105" s="516">
        <f t="array" ref="D105">SUM(IF('6. Class A Consumption Data'!F234:G234="B",'6. Class A Consumption Data'!F232:G232))</f>
        <v>0</v>
      </c>
      <c r="E105" s="517">
        <f t="shared" si="5"/>
        <v>0</v>
      </c>
      <c r="F105" s="518">
        <f t="shared" si="6"/>
        <v>0</v>
      </c>
      <c r="G105" s="519">
        <f t="shared" si="7"/>
        <v>0</v>
      </c>
    </row>
    <row r="106" spans="1:7" ht="15" hidden="1" x14ac:dyDescent="0.25">
      <c r="A106" s="514" t="s">
        <v>331</v>
      </c>
      <c r="B106" s="515"/>
      <c r="C106" s="516">
        <f t="shared" si="4"/>
        <v>0</v>
      </c>
      <c r="D106" s="516">
        <f t="array" ref="D106">SUM(IF('6. Class A Consumption Data'!F237:G237="B",'6. Class A Consumption Data'!F235:G235))</f>
        <v>0</v>
      </c>
      <c r="E106" s="517">
        <f t="shared" si="5"/>
        <v>0</v>
      </c>
      <c r="F106" s="518">
        <f t="shared" si="6"/>
        <v>0</v>
      </c>
      <c r="G106" s="519">
        <f t="shared" si="7"/>
        <v>0</v>
      </c>
    </row>
    <row r="107" spans="1:7" ht="15" hidden="1" x14ac:dyDescent="0.25">
      <c r="A107" s="514" t="s">
        <v>332</v>
      </c>
      <c r="B107" s="515"/>
      <c r="C107" s="516">
        <f t="shared" si="4"/>
        <v>0</v>
      </c>
      <c r="D107" s="516">
        <f t="array" ref="D107">SUM(IF('6. Class A Consumption Data'!F240:G240="B",'6. Class A Consumption Data'!F238:G238))</f>
        <v>0</v>
      </c>
      <c r="E107" s="517">
        <f t="shared" si="5"/>
        <v>0</v>
      </c>
      <c r="F107" s="518">
        <f t="shared" si="6"/>
        <v>0</v>
      </c>
      <c r="G107" s="519">
        <f t="shared" si="7"/>
        <v>0</v>
      </c>
    </row>
    <row r="108" spans="1:7" ht="15" hidden="1" x14ac:dyDescent="0.25">
      <c r="A108" s="514" t="s">
        <v>333</v>
      </c>
      <c r="B108" s="515"/>
      <c r="C108" s="516">
        <f t="shared" si="4"/>
        <v>0</v>
      </c>
      <c r="D108" s="516">
        <f t="array" ref="D108">SUM(IF('6. Class A Consumption Data'!F243:G243="B",'6. Class A Consumption Data'!F241:G241))</f>
        <v>0</v>
      </c>
      <c r="E108" s="517">
        <f t="shared" si="5"/>
        <v>0</v>
      </c>
      <c r="F108" s="518">
        <f t="shared" si="6"/>
        <v>0</v>
      </c>
      <c r="G108" s="519">
        <f t="shared" si="7"/>
        <v>0</v>
      </c>
    </row>
    <row r="109" spans="1:7" ht="15" hidden="1" x14ac:dyDescent="0.25">
      <c r="A109" s="514" t="s">
        <v>334</v>
      </c>
      <c r="B109" s="515"/>
      <c r="C109" s="516">
        <f t="shared" si="4"/>
        <v>0</v>
      </c>
      <c r="D109" s="516">
        <f t="array" ref="D109">SUM(IF('6. Class A Consumption Data'!F246:G246="B",'6. Class A Consumption Data'!F244:G244))</f>
        <v>0</v>
      </c>
      <c r="E109" s="517">
        <f t="shared" si="5"/>
        <v>0</v>
      </c>
      <c r="F109" s="518">
        <f t="shared" si="6"/>
        <v>0</v>
      </c>
      <c r="G109" s="519">
        <f t="shared" si="7"/>
        <v>0</v>
      </c>
    </row>
    <row r="110" spans="1:7" ht="15" hidden="1" x14ac:dyDescent="0.25">
      <c r="A110" s="514" t="s">
        <v>335</v>
      </c>
      <c r="B110" s="515"/>
      <c r="C110" s="516">
        <f t="shared" si="4"/>
        <v>0</v>
      </c>
      <c r="D110" s="516">
        <f t="array" ref="D110">SUM(IF('6. Class A Consumption Data'!F249:G249="B",'6. Class A Consumption Data'!F247:G247))</f>
        <v>0</v>
      </c>
      <c r="E110" s="517">
        <f t="shared" si="5"/>
        <v>0</v>
      </c>
      <c r="F110" s="518">
        <f t="shared" si="6"/>
        <v>0</v>
      </c>
      <c r="G110" s="519">
        <f t="shared" si="7"/>
        <v>0</v>
      </c>
    </row>
    <row r="111" spans="1:7" ht="15" hidden="1" x14ac:dyDescent="0.25">
      <c r="A111" s="514" t="s">
        <v>336</v>
      </c>
      <c r="B111" s="515"/>
      <c r="C111" s="516">
        <f t="shared" si="4"/>
        <v>0</v>
      </c>
      <c r="D111" s="516">
        <f t="array" ref="D111">SUM(IF('6. Class A Consumption Data'!F252:G252="B",'6. Class A Consumption Data'!F250:G250))</f>
        <v>0</v>
      </c>
      <c r="E111" s="517">
        <f t="shared" si="5"/>
        <v>0</v>
      </c>
      <c r="F111" s="518">
        <f t="shared" si="6"/>
        <v>0</v>
      </c>
      <c r="G111" s="519">
        <f t="shared" si="7"/>
        <v>0</v>
      </c>
    </row>
    <row r="112" spans="1:7" ht="15" hidden="1" x14ac:dyDescent="0.25">
      <c r="A112" s="514" t="s">
        <v>337</v>
      </c>
      <c r="B112" s="515"/>
      <c r="C112" s="516">
        <f t="shared" si="4"/>
        <v>0</v>
      </c>
      <c r="D112" s="516">
        <f t="array" ref="D112">SUM(IF('6. Class A Consumption Data'!F255:G255="B",'6. Class A Consumption Data'!F253:G253))</f>
        <v>0</v>
      </c>
      <c r="E112" s="517">
        <f t="shared" si="5"/>
        <v>0</v>
      </c>
      <c r="F112" s="518">
        <f t="shared" si="6"/>
        <v>0</v>
      </c>
      <c r="G112" s="519">
        <f t="shared" si="7"/>
        <v>0</v>
      </c>
    </row>
    <row r="113" spans="1:7" ht="15" hidden="1" x14ac:dyDescent="0.25">
      <c r="A113" s="523" t="s">
        <v>338</v>
      </c>
      <c r="B113" s="521"/>
      <c r="C113" s="522">
        <f t="shared" si="4"/>
        <v>0</v>
      </c>
      <c r="D113" s="522">
        <f t="array" ref="D113">SUM(IF('6. Class A Consumption Data'!F258:G258="B",'6. Class A Consumption Data'!F256:G256))</f>
        <v>0</v>
      </c>
      <c r="E113" s="526">
        <f t="shared" si="5"/>
        <v>0</v>
      </c>
      <c r="F113" s="527">
        <f t="shared" si="6"/>
        <v>0</v>
      </c>
      <c r="G113" s="519">
        <f t="shared" si="7"/>
        <v>0</v>
      </c>
    </row>
    <row r="114" spans="1:7" ht="15" hidden="1" x14ac:dyDescent="0.25">
      <c r="A114" s="514" t="s">
        <v>339</v>
      </c>
      <c r="B114" s="515"/>
      <c r="C114" s="516">
        <f t="shared" si="4"/>
        <v>0</v>
      </c>
      <c r="D114" s="516">
        <f t="array" ref="D114">SUM(IF('6. Class A Consumption Data'!F261:G261="B",'6. Class A Consumption Data'!F259:G259))</f>
        <v>0</v>
      </c>
      <c r="E114" s="517">
        <f t="shared" si="5"/>
        <v>0</v>
      </c>
      <c r="F114" s="519">
        <f t="shared" si="6"/>
        <v>0</v>
      </c>
      <c r="G114" s="534">
        <f t="shared" si="7"/>
        <v>0</v>
      </c>
    </row>
    <row r="115" spans="1:7" ht="15" hidden="1" x14ac:dyDescent="0.25">
      <c r="A115" s="528" t="s">
        <v>340</v>
      </c>
      <c r="B115" s="529"/>
      <c r="C115" s="530">
        <f t="shared" si="4"/>
        <v>0</v>
      </c>
      <c r="D115" s="530">
        <f t="array" ref="D115">SUM(IF('6. Class A Consumption Data'!F264:G264="B",'6. Class A Consumption Data'!F262:G262))</f>
        <v>0</v>
      </c>
      <c r="E115" s="531">
        <f t="shared" si="5"/>
        <v>0</v>
      </c>
      <c r="F115" s="533">
        <f t="shared" si="6"/>
        <v>0</v>
      </c>
      <c r="G115" s="533">
        <f t="shared" si="7"/>
        <v>0</v>
      </c>
    </row>
    <row r="116" spans="1:7" ht="15" hidden="1" x14ac:dyDescent="0.25">
      <c r="A116" s="514" t="s">
        <v>341</v>
      </c>
      <c r="B116" s="515"/>
      <c r="C116" s="516">
        <f t="shared" si="4"/>
        <v>0</v>
      </c>
      <c r="D116" s="516">
        <f t="array" ref="D116">SUM(IF('6. Class A Consumption Data'!F267:G267="B",'6. Class A Consumption Data'!F265:G265))</f>
        <v>0</v>
      </c>
      <c r="E116" s="517">
        <f t="shared" si="5"/>
        <v>0</v>
      </c>
      <c r="F116" s="519">
        <f t="shared" si="6"/>
        <v>0</v>
      </c>
      <c r="G116" s="519">
        <f t="shared" si="7"/>
        <v>0</v>
      </c>
    </row>
    <row r="117" spans="1:7" ht="15" hidden="1" x14ac:dyDescent="0.25">
      <c r="A117" s="514" t="s">
        <v>342</v>
      </c>
      <c r="B117" s="515"/>
      <c r="C117" s="516">
        <f t="shared" si="4"/>
        <v>0</v>
      </c>
      <c r="D117" s="516">
        <f t="array" ref="D117">SUM(IF('6. Class A Consumption Data'!F270:G270="B",'6. Class A Consumption Data'!F268:G268))</f>
        <v>0</v>
      </c>
      <c r="E117" s="517">
        <f t="shared" si="5"/>
        <v>0</v>
      </c>
      <c r="F117" s="519">
        <f t="shared" si="6"/>
        <v>0</v>
      </c>
      <c r="G117" s="519">
        <f t="shared" si="7"/>
        <v>0</v>
      </c>
    </row>
    <row r="118" spans="1:7" ht="15" hidden="1" x14ac:dyDescent="0.25">
      <c r="A118" s="514" t="s">
        <v>343</v>
      </c>
      <c r="B118" s="515"/>
      <c r="C118" s="516">
        <f t="shared" si="4"/>
        <v>0</v>
      </c>
      <c r="D118" s="516">
        <f t="array" ref="D118">SUM(IF('6. Class A Consumption Data'!F273:G273="B",'6. Class A Consumption Data'!F271:G271))</f>
        <v>0</v>
      </c>
      <c r="E118" s="517">
        <f t="shared" si="5"/>
        <v>0</v>
      </c>
      <c r="F118" s="519">
        <f t="shared" si="6"/>
        <v>0</v>
      </c>
      <c r="G118" s="519">
        <f t="shared" si="7"/>
        <v>0</v>
      </c>
    </row>
    <row r="119" spans="1:7" ht="15" hidden="1" x14ac:dyDescent="0.25">
      <c r="A119" s="514" t="s">
        <v>344</v>
      </c>
      <c r="B119" s="515"/>
      <c r="C119" s="516">
        <f t="shared" si="4"/>
        <v>0</v>
      </c>
      <c r="D119" s="516">
        <f t="array" ref="D119">SUM(IF('6. Class A Consumption Data'!F276:G276="B",'6. Class A Consumption Data'!F274:G274))</f>
        <v>0</v>
      </c>
      <c r="E119" s="517">
        <f t="shared" si="5"/>
        <v>0</v>
      </c>
      <c r="F119" s="519">
        <f t="shared" si="6"/>
        <v>0</v>
      </c>
      <c r="G119" s="519">
        <f t="shared" si="7"/>
        <v>0</v>
      </c>
    </row>
    <row r="120" spans="1:7" ht="15" hidden="1" x14ac:dyDescent="0.25">
      <c r="A120" s="514" t="s">
        <v>345</v>
      </c>
      <c r="B120" s="515"/>
      <c r="C120" s="516">
        <f t="shared" si="4"/>
        <v>0</v>
      </c>
      <c r="D120" s="516">
        <f t="array" ref="D120">SUM(IF('6. Class A Consumption Data'!F279:G279="B",'6. Class A Consumption Data'!F277:G277))</f>
        <v>0</v>
      </c>
      <c r="E120" s="517">
        <f t="shared" si="5"/>
        <v>0</v>
      </c>
      <c r="F120" s="519">
        <f t="shared" si="6"/>
        <v>0</v>
      </c>
      <c r="G120" s="519">
        <f t="shared" si="7"/>
        <v>0</v>
      </c>
    </row>
    <row r="121" spans="1:7" ht="15" hidden="1" x14ac:dyDescent="0.25">
      <c r="A121" s="514" t="s">
        <v>346</v>
      </c>
      <c r="B121" s="515"/>
      <c r="C121" s="516">
        <f t="shared" si="4"/>
        <v>0</v>
      </c>
      <c r="D121" s="516">
        <f t="array" ref="D121">SUM(IF('6. Class A Consumption Data'!F282:G282="B",'6. Class A Consumption Data'!F280:G280))</f>
        <v>0</v>
      </c>
      <c r="E121" s="517">
        <f t="shared" si="5"/>
        <v>0</v>
      </c>
      <c r="F121" s="519">
        <f t="shared" si="6"/>
        <v>0</v>
      </c>
      <c r="G121" s="519">
        <f t="shared" si="7"/>
        <v>0</v>
      </c>
    </row>
    <row r="122" spans="1:7" ht="15" hidden="1" x14ac:dyDescent="0.25">
      <c r="A122" s="514" t="s">
        <v>347</v>
      </c>
      <c r="B122" s="515"/>
      <c r="C122" s="516">
        <f t="shared" si="4"/>
        <v>0</v>
      </c>
      <c r="D122" s="516">
        <f t="array" ref="D122">SUM(IF('6. Class A Consumption Data'!F285:G285="B",'6. Class A Consumption Data'!F283:G283))</f>
        <v>0</v>
      </c>
      <c r="E122" s="517">
        <f t="shared" si="5"/>
        <v>0</v>
      </c>
      <c r="F122" s="519">
        <f t="shared" si="6"/>
        <v>0</v>
      </c>
      <c r="G122" s="519">
        <f t="shared" si="7"/>
        <v>0</v>
      </c>
    </row>
    <row r="123" spans="1:7" ht="15" hidden="1" x14ac:dyDescent="0.25">
      <c r="A123" s="514" t="s">
        <v>348</v>
      </c>
      <c r="B123" s="515"/>
      <c r="C123" s="516">
        <f t="shared" si="4"/>
        <v>0</v>
      </c>
      <c r="D123" s="516">
        <f t="array" ref="D123">SUM(IF('6. Class A Consumption Data'!F288:G288="B",'6. Class A Consumption Data'!F286:G286))</f>
        <v>0</v>
      </c>
      <c r="E123" s="517">
        <f t="shared" si="5"/>
        <v>0</v>
      </c>
      <c r="F123" s="519">
        <f t="shared" si="6"/>
        <v>0</v>
      </c>
      <c r="G123" s="519">
        <f t="shared" si="7"/>
        <v>0</v>
      </c>
    </row>
    <row r="124" spans="1:7" ht="15" hidden="1" x14ac:dyDescent="0.25">
      <c r="A124" s="514" t="s">
        <v>349</v>
      </c>
      <c r="B124" s="515"/>
      <c r="C124" s="516">
        <f t="shared" si="4"/>
        <v>0</v>
      </c>
      <c r="D124" s="516">
        <f t="array" ref="D124">SUM(IF('6. Class A Consumption Data'!F291:G291="B",'6. Class A Consumption Data'!F289:G289))</f>
        <v>0</v>
      </c>
      <c r="E124" s="517">
        <f t="shared" si="5"/>
        <v>0</v>
      </c>
      <c r="F124" s="519">
        <f t="shared" si="6"/>
        <v>0</v>
      </c>
      <c r="G124" s="519">
        <f t="shared" si="7"/>
        <v>0</v>
      </c>
    </row>
    <row r="125" spans="1:7" ht="15" hidden="1" x14ac:dyDescent="0.25">
      <c r="A125" s="514" t="s">
        <v>350</v>
      </c>
      <c r="B125" s="515"/>
      <c r="C125" s="516">
        <f t="shared" si="4"/>
        <v>0</v>
      </c>
      <c r="D125" s="516">
        <f t="array" ref="D125">SUM(IF('6. Class A Consumption Data'!F294:G294="B",'6. Class A Consumption Data'!F292:G292))</f>
        <v>0</v>
      </c>
      <c r="E125" s="517">
        <f t="shared" si="5"/>
        <v>0</v>
      </c>
      <c r="F125" s="519">
        <f t="shared" si="6"/>
        <v>0</v>
      </c>
      <c r="G125" s="519">
        <f t="shared" si="7"/>
        <v>0</v>
      </c>
    </row>
    <row r="126" spans="1:7" ht="15" hidden="1" x14ac:dyDescent="0.25">
      <c r="A126" s="514" t="s">
        <v>351</v>
      </c>
      <c r="B126" s="515"/>
      <c r="C126" s="516">
        <f t="shared" si="4"/>
        <v>0</v>
      </c>
      <c r="D126" s="516">
        <f t="array" ref="D126">SUM(IF('6. Class A Consumption Data'!F297:G297="B",'6. Class A Consumption Data'!F295:G295))</f>
        <v>0</v>
      </c>
      <c r="E126" s="517">
        <f t="shared" si="5"/>
        <v>0</v>
      </c>
      <c r="F126" s="519">
        <f t="shared" si="6"/>
        <v>0</v>
      </c>
      <c r="G126" s="519">
        <f t="shared" si="7"/>
        <v>0</v>
      </c>
    </row>
    <row r="127" spans="1:7" ht="15" hidden="1" x14ac:dyDescent="0.25">
      <c r="A127" s="514" t="s">
        <v>352</v>
      </c>
      <c r="B127" s="515"/>
      <c r="C127" s="516">
        <f t="shared" si="4"/>
        <v>0</v>
      </c>
      <c r="D127" s="516">
        <f t="array" ref="D127">SUM(IF('6. Class A Consumption Data'!F300:G300="B",'6. Class A Consumption Data'!F298:G298))</f>
        <v>0</v>
      </c>
      <c r="E127" s="517">
        <f t="shared" si="5"/>
        <v>0</v>
      </c>
      <c r="F127" s="519">
        <f t="shared" si="6"/>
        <v>0</v>
      </c>
      <c r="G127" s="519">
        <f t="shared" si="7"/>
        <v>0</v>
      </c>
    </row>
    <row r="128" spans="1:7" ht="15" hidden="1" x14ac:dyDescent="0.25">
      <c r="A128" s="514" t="s">
        <v>353</v>
      </c>
      <c r="B128" s="515"/>
      <c r="C128" s="516">
        <f t="shared" si="4"/>
        <v>0</v>
      </c>
      <c r="D128" s="516">
        <f t="array" ref="D128">SUM(IF('6. Class A Consumption Data'!F303:G303="B",'6. Class A Consumption Data'!F301:G301))</f>
        <v>0</v>
      </c>
      <c r="E128" s="517">
        <f t="shared" si="5"/>
        <v>0</v>
      </c>
      <c r="F128" s="519">
        <f t="shared" si="6"/>
        <v>0</v>
      </c>
      <c r="G128" s="519">
        <f t="shared" si="7"/>
        <v>0</v>
      </c>
    </row>
    <row r="129" spans="1:7" ht="15" hidden="1" x14ac:dyDescent="0.25">
      <c r="A129" s="514" t="s">
        <v>354</v>
      </c>
      <c r="B129" s="515"/>
      <c r="C129" s="516">
        <f t="shared" si="4"/>
        <v>0</v>
      </c>
      <c r="D129" s="516">
        <f t="array" ref="D129">SUM(IF('6. Class A Consumption Data'!F306:G306="B",'6. Class A Consumption Data'!F304:G304))</f>
        <v>0</v>
      </c>
      <c r="E129" s="517">
        <f t="shared" si="5"/>
        <v>0</v>
      </c>
      <c r="F129" s="519">
        <f t="shared" si="6"/>
        <v>0</v>
      </c>
      <c r="G129" s="519">
        <f t="shared" si="7"/>
        <v>0</v>
      </c>
    </row>
    <row r="130" spans="1:7" ht="15" hidden="1" x14ac:dyDescent="0.25">
      <c r="A130" s="514" t="s">
        <v>355</v>
      </c>
      <c r="B130" s="515"/>
      <c r="C130" s="516">
        <f t="shared" ref="C130:C183" si="8">SUM(D130:D130)</f>
        <v>0</v>
      </c>
      <c r="D130" s="516">
        <f t="array" ref="D130">SUM(IF('6. Class A Consumption Data'!F309:G309="B",'6. Class A Consumption Data'!F307:G307))</f>
        <v>0</v>
      </c>
      <c r="E130" s="517">
        <f t="shared" si="5"/>
        <v>0</v>
      </c>
      <c r="F130" s="519">
        <f t="shared" si="6"/>
        <v>0</v>
      </c>
      <c r="G130" s="519">
        <f t="shared" si="7"/>
        <v>0</v>
      </c>
    </row>
    <row r="131" spans="1:7" ht="15" hidden="1" x14ac:dyDescent="0.25">
      <c r="A131" s="514" t="s">
        <v>356</v>
      </c>
      <c r="B131" s="515"/>
      <c r="C131" s="516">
        <f t="shared" si="8"/>
        <v>0</v>
      </c>
      <c r="D131" s="516">
        <f t="array" ref="D131">SUM(IF('6. Class A Consumption Data'!F312:G312="B",'6. Class A Consumption Data'!F310:G310))</f>
        <v>0</v>
      </c>
      <c r="E131" s="517">
        <f t="shared" si="5"/>
        <v>0</v>
      </c>
      <c r="F131" s="519">
        <f t="shared" si="6"/>
        <v>0</v>
      </c>
      <c r="G131" s="519">
        <f t="shared" si="7"/>
        <v>0</v>
      </c>
    </row>
    <row r="132" spans="1:7" ht="15" hidden="1" x14ac:dyDescent="0.25">
      <c r="A132" s="514" t="s">
        <v>357</v>
      </c>
      <c r="B132" s="515"/>
      <c r="C132" s="516">
        <f t="shared" si="8"/>
        <v>0</v>
      </c>
      <c r="D132" s="516">
        <f t="array" ref="D132">SUM(IF('6. Class A Consumption Data'!F315:G315="B",'6. Class A Consumption Data'!F313:G313))</f>
        <v>0</v>
      </c>
      <c r="E132" s="517">
        <f t="shared" si="5"/>
        <v>0</v>
      </c>
      <c r="F132" s="519">
        <f t="shared" si="6"/>
        <v>0</v>
      </c>
      <c r="G132" s="519">
        <f t="shared" si="7"/>
        <v>0</v>
      </c>
    </row>
    <row r="133" spans="1:7" ht="15" hidden="1" x14ac:dyDescent="0.25">
      <c r="A133" s="514" t="s">
        <v>358</v>
      </c>
      <c r="B133" s="515"/>
      <c r="C133" s="516">
        <f t="shared" si="8"/>
        <v>0</v>
      </c>
      <c r="D133" s="516">
        <f t="array" ref="D133">SUM(IF('6. Class A Consumption Data'!F318:G318="B",'6. Class A Consumption Data'!F316:G316))</f>
        <v>0</v>
      </c>
      <c r="E133" s="517">
        <f t="shared" si="5"/>
        <v>0</v>
      </c>
      <c r="F133" s="519">
        <f t="shared" si="6"/>
        <v>0</v>
      </c>
      <c r="G133" s="519">
        <f t="shared" si="7"/>
        <v>0</v>
      </c>
    </row>
    <row r="134" spans="1:7" ht="15" hidden="1" x14ac:dyDescent="0.25">
      <c r="A134" s="514" t="s">
        <v>359</v>
      </c>
      <c r="B134" s="515"/>
      <c r="C134" s="516">
        <f t="shared" si="8"/>
        <v>0</v>
      </c>
      <c r="D134" s="516">
        <f t="array" ref="D134">SUM(IF('6. Class A Consumption Data'!F321:G321="B",'6. Class A Consumption Data'!F319:G319))</f>
        <v>0</v>
      </c>
      <c r="E134" s="517">
        <f t="shared" si="5"/>
        <v>0</v>
      </c>
      <c r="F134" s="519">
        <f t="shared" si="6"/>
        <v>0</v>
      </c>
      <c r="G134" s="519">
        <f t="shared" si="7"/>
        <v>0</v>
      </c>
    </row>
    <row r="135" spans="1:7" ht="15" hidden="1" x14ac:dyDescent="0.25">
      <c r="A135" s="514" t="s">
        <v>360</v>
      </c>
      <c r="B135" s="515"/>
      <c r="C135" s="516">
        <f t="shared" si="8"/>
        <v>0</v>
      </c>
      <c r="D135" s="516">
        <f t="array" ref="D135">SUM(IF('6. Class A Consumption Data'!F324:G324="B",'6. Class A Consumption Data'!F322:G322))</f>
        <v>0</v>
      </c>
      <c r="E135" s="517">
        <f t="shared" si="5"/>
        <v>0</v>
      </c>
      <c r="F135" s="519">
        <f t="shared" si="6"/>
        <v>0</v>
      </c>
      <c r="G135" s="519">
        <f t="shared" si="7"/>
        <v>0</v>
      </c>
    </row>
    <row r="136" spans="1:7" ht="15" hidden="1" x14ac:dyDescent="0.25">
      <c r="A136" s="514" t="s">
        <v>361</v>
      </c>
      <c r="B136" s="515"/>
      <c r="C136" s="516">
        <f t="shared" si="8"/>
        <v>0</v>
      </c>
      <c r="D136" s="516">
        <f t="array" ref="D136">SUM(IF('6. Class A Consumption Data'!F327:G327="B",'6. Class A Consumption Data'!F325:G325))</f>
        <v>0</v>
      </c>
      <c r="E136" s="517">
        <f t="shared" si="5"/>
        <v>0</v>
      </c>
      <c r="F136" s="519">
        <f t="shared" si="6"/>
        <v>0</v>
      </c>
      <c r="G136" s="519">
        <f t="shared" si="7"/>
        <v>0</v>
      </c>
    </row>
    <row r="137" spans="1:7" ht="15" hidden="1" x14ac:dyDescent="0.25">
      <c r="A137" s="514" t="s">
        <v>362</v>
      </c>
      <c r="B137" s="515"/>
      <c r="C137" s="516">
        <f t="shared" si="8"/>
        <v>0</v>
      </c>
      <c r="D137" s="516">
        <f t="array" ref="D137">SUM(IF('6. Class A Consumption Data'!F330:G330="B",'6. Class A Consumption Data'!F328:G328))</f>
        <v>0</v>
      </c>
      <c r="E137" s="517">
        <f t="shared" si="5"/>
        <v>0</v>
      </c>
      <c r="F137" s="519">
        <f t="shared" si="6"/>
        <v>0</v>
      </c>
      <c r="G137" s="519">
        <f t="shared" si="7"/>
        <v>0</v>
      </c>
    </row>
    <row r="138" spans="1:7" ht="15" hidden="1" x14ac:dyDescent="0.25">
      <c r="A138" s="514" t="s">
        <v>363</v>
      </c>
      <c r="B138" s="515"/>
      <c r="C138" s="516">
        <f t="shared" si="8"/>
        <v>0</v>
      </c>
      <c r="D138" s="516">
        <f t="array" ref="D138">SUM(IF('6. Class A Consumption Data'!F333:G333="B",'6. Class A Consumption Data'!F331:G331))</f>
        <v>0</v>
      </c>
      <c r="E138" s="517">
        <f t="shared" si="5"/>
        <v>0</v>
      </c>
      <c r="F138" s="519">
        <f t="shared" si="6"/>
        <v>0</v>
      </c>
      <c r="G138" s="519">
        <f t="shared" si="7"/>
        <v>0</v>
      </c>
    </row>
    <row r="139" spans="1:7" ht="15" hidden="1" x14ac:dyDescent="0.25">
      <c r="A139" s="514" t="s">
        <v>364</v>
      </c>
      <c r="B139" s="515"/>
      <c r="C139" s="516">
        <f t="shared" si="8"/>
        <v>0</v>
      </c>
      <c r="D139" s="516">
        <f t="array" ref="D139">SUM(IF('6. Class A Consumption Data'!F336:G336="B",'6. Class A Consumption Data'!F334:G334))</f>
        <v>0</v>
      </c>
      <c r="E139" s="517">
        <f t="shared" si="5"/>
        <v>0</v>
      </c>
      <c r="F139" s="519">
        <f t="shared" si="6"/>
        <v>0</v>
      </c>
      <c r="G139" s="519">
        <f t="shared" si="7"/>
        <v>0</v>
      </c>
    </row>
    <row r="140" spans="1:7" ht="15" hidden="1" x14ac:dyDescent="0.25">
      <c r="A140" s="514" t="s">
        <v>365</v>
      </c>
      <c r="B140" s="515"/>
      <c r="C140" s="516">
        <f t="shared" si="8"/>
        <v>0</v>
      </c>
      <c r="D140" s="516">
        <f t="array" ref="D140">SUM(IF('6. Class A Consumption Data'!F339:G339="B",'6. Class A Consumption Data'!F337:G337))</f>
        <v>0</v>
      </c>
      <c r="E140" s="517">
        <f t="shared" si="5"/>
        <v>0</v>
      </c>
      <c r="F140" s="519">
        <f t="shared" si="6"/>
        <v>0</v>
      </c>
      <c r="G140" s="519">
        <f t="shared" si="7"/>
        <v>0</v>
      </c>
    </row>
    <row r="141" spans="1:7" ht="15" hidden="1" x14ac:dyDescent="0.25">
      <c r="A141" s="514" t="s">
        <v>366</v>
      </c>
      <c r="B141" s="515"/>
      <c r="C141" s="516">
        <f t="shared" si="8"/>
        <v>0</v>
      </c>
      <c r="D141" s="516">
        <f t="array" ref="D141">SUM(IF('6. Class A Consumption Data'!F342:G342="B",'6. Class A Consumption Data'!F340:G340))</f>
        <v>0</v>
      </c>
      <c r="E141" s="517">
        <f t="shared" si="5"/>
        <v>0</v>
      </c>
      <c r="F141" s="519">
        <f t="shared" si="6"/>
        <v>0</v>
      </c>
      <c r="G141" s="519">
        <f t="shared" si="7"/>
        <v>0</v>
      </c>
    </row>
    <row r="142" spans="1:7" ht="15" hidden="1" x14ac:dyDescent="0.25">
      <c r="A142" s="514" t="s">
        <v>367</v>
      </c>
      <c r="B142" s="515"/>
      <c r="C142" s="516">
        <f t="shared" si="8"/>
        <v>0</v>
      </c>
      <c r="D142" s="516">
        <f t="array" ref="D142">SUM(IF('6. Class A Consumption Data'!F345:G345="B",'6. Class A Consumption Data'!F343:G343))</f>
        <v>0</v>
      </c>
      <c r="E142" s="517">
        <f t="shared" si="5"/>
        <v>0</v>
      </c>
      <c r="F142" s="519">
        <f t="shared" si="6"/>
        <v>0</v>
      </c>
      <c r="G142" s="519">
        <f t="shared" si="7"/>
        <v>0</v>
      </c>
    </row>
    <row r="143" spans="1:7" ht="15" hidden="1" x14ac:dyDescent="0.25">
      <c r="A143" s="514" t="s">
        <v>368</v>
      </c>
      <c r="B143" s="515"/>
      <c r="C143" s="516">
        <f t="shared" si="8"/>
        <v>0</v>
      </c>
      <c r="D143" s="516">
        <f t="array" ref="D143">SUM(IF('6. Class A Consumption Data'!F348:G348="B",'6. Class A Consumption Data'!F346:G346))</f>
        <v>0</v>
      </c>
      <c r="E143" s="517">
        <f t="shared" si="5"/>
        <v>0</v>
      </c>
      <c r="F143" s="519">
        <f t="shared" si="6"/>
        <v>0</v>
      </c>
      <c r="G143" s="519">
        <f t="shared" si="7"/>
        <v>0</v>
      </c>
    </row>
    <row r="144" spans="1:7" ht="15" hidden="1" x14ac:dyDescent="0.25">
      <c r="A144" s="514" t="s">
        <v>369</v>
      </c>
      <c r="B144" s="515"/>
      <c r="C144" s="516">
        <f t="shared" si="8"/>
        <v>0</v>
      </c>
      <c r="D144" s="516">
        <f t="array" ref="D144">SUM(IF('6. Class A Consumption Data'!F351:G351="B",'6. Class A Consumption Data'!F349:G349))</f>
        <v>0</v>
      </c>
      <c r="E144" s="517">
        <f t="shared" si="5"/>
        <v>0</v>
      </c>
      <c r="F144" s="519">
        <f t="shared" si="6"/>
        <v>0</v>
      </c>
      <c r="G144" s="519">
        <f t="shared" si="7"/>
        <v>0</v>
      </c>
    </row>
    <row r="145" spans="1:7" ht="15" hidden="1" x14ac:dyDescent="0.25">
      <c r="A145" s="514" t="s">
        <v>370</v>
      </c>
      <c r="B145" s="515"/>
      <c r="C145" s="516">
        <f t="shared" si="8"/>
        <v>0</v>
      </c>
      <c r="D145" s="516">
        <f t="array" ref="D145">SUM(IF('6. Class A Consumption Data'!F354:G354="B",'6. Class A Consumption Data'!F352:G352))</f>
        <v>0</v>
      </c>
      <c r="E145" s="517">
        <f t="shared" si="5"/>
        <v>0</v>
      </c>
      <c r="F145" s="519">
        <f t="shared" si="6"/>
        <v>0</v>
      </c>
      <c r="G145" s="519">
        <f t="shared" si="7"/>
        <v>0</v>
      </c>
    </row>
    <row r="146" spans="1:7" ht="15" hidden="1" x14ac:dyDescent="0.25">
      <c r="A146" s="514" t="s">
        <v>371</v>
      </c>
      <c r="B146" s="515"/>
      <c r="C146" s="516">
        <f t="shared" si="8"/>
        <v>0</v>
      </c>
      <c r="D146" s="516">
        <f t="array" ref="D146">SUM(IF('6. Class A Consumption Data'!F357:G357="B",'6. Class A Consumption Data'!F355:G355))</f>
        <v>0</v>
      </c>
      <c r="E146" s="517">
        <f t="shared" si="5"/>
        <v>0</v>
      </c>
      <c r="F146" s="519">
        <f t="shared" si="6"/>
        <v>0</v>
      </c>
      <c r="G146" s="519">
        <f t="shared" si="7"/>
        <v>0</v>
      </c>
    </row>
    <row r="147" spans="1:7" ht="15" hidden="1" x14ac:dyDescent="0.25">
      <c r="A147" s="514" t="s">
        <v>372</v>
      </c>
      <c r="B147" s="515"/>
      <c r="C147" s="516">
        <f t="shared" si="8"/>
        <v>0</v>
      </c>
      <c r="D147" s="516">
        <f t="array" ref="D147">SUM(IF('6. Class A Consumption Data'!F360:G360="B",'6. Class A Consumption Data'!F358:G358))</f>
        <v>0</v>
      </c>
      <c r="E147" s="517">
        <f t="shared" si="5"/>
        <v>0</v>
      </c>
      <c r="F147" s="519">
        <f t="shared" si="6"/>
        <v>0</v>
      </c>
      <c r="G147" s="519">
        <f t="shared" si="7"/>
        <v>0</v>
      </c>
    </row>
    <row r="148" spans="1:7" ht="15" hidden="1" x14ac:dyDescent="0.25">
      <c r="A148" s="514" t="s">
        <v>373</v>
      </c>
      <c r="B148" s="515"/>
      <c r="C148" s="516">
        <f t="shared" si="8"/>
        <v>0</v>
      </c>
      <c r="D148" s="516">
        <f t="array" ref="D148">SUM(IF('6. Class A Consumption Data'!F363:G363="B",'6. Class A Consumption Data'!F361:G361))</f>
        <v>0</v>
      </c>
      <c r="E148" s="517">
        <f t="shared" si="5"/>
        <v>0</v>
      </c>
      <c r="F148" s="519">
        <f t="shared" si="6"/>
        <v>0</v>
      </c>
      <c r="G148" s="519">
        <f t="shared" si="7"/>
        <v>0</v>
      </c>
    </row>
    <row r="149" spans="1:7" ht="15" hidden="1" x14ac:dyDescent="0.25">
      <c r="A149" s="514" t="s">
        <v>374</v>
      </c>
      <c r="B149" s="515"/>
      <c r="C149" s="516">
        <f t="shared" si="8"/>
        <v>0</v>
      </c>
      <c r="D149" s="516">
        <f t="array" ref="D149">SUM(IF('6. Class A Consumption Data'!F366:G366="B",'6. Class A Consumption Data'!F364:G364))</f>
        <v>0</v>
      </c>
      <c r="E149" s="517">
        <f t="shared" si="5"/>
        <v>0</v>
      </c>
      <c r="F149" s="519">
        <f t="shared" si="6"/>
        <v>0</v>
      </c>
      <c r="G149" s="519">
        <f t="shared" si="7"/>
        <v>0</v>
      </c>
    </row>
    <row r="150" spans="1:7" ht="15" hidden="1" x14ac:dyDescent="0.25">
      <c r="A150" s="514" t="s">
        <v>375</v>
      </c>
      <c r="B150" s="515"/>
      <c r="C150" s="516">
        <f t="shared" si="8"/>
        <v>0</v>
      </c>
      <c r="D150" s="516">
        <f t="array" ref="D150">SUM(IF('6. Class A Consumption Data'!F369:G369="B",'6. Class A Consumption Data'!F367:G367))</f>
        <v>0</v>
      </c>
      <c r="E150" s="517">
        <f t="shared" si="5"/>
        <v>0</v>
      </c>
      <c r="F150" s="519">
        <f t="shared" si="6"/>
        <v>0</v>
      </c>
      <c r="G150" s="519">
        <f t="shared" si="7"/>
        <v>0</v>
      </c>
    </row>
    <row r="151" spans="1:7" ht="15" hidden="1" x14ac:dyDescent="0.25">
      <c r="A151" s="514" t="s">
        <v>376</v>
      </c>
      <c r="B151" s="515"/>
      <c r="C151" s="516">
        <f t="shared" si="8"/>
        <v>0</v>
      </c>
      <c r="D151" s="516">
        <f t="array" ref="D151">SUM(IF('6. Class A Consumption Data'!F372:G372="B",'6. Class A Consumption Data'!F370:G370))</f>
        <v>0</v>
      </c>
      <c r="E151" s="517">
        <f t="shared" si="5"/>
        <v>0</v>
      </c>
      <c r="F151" s="519">
        <f t="shared" si="6"/>
        <v>0</v>
      </c>
      <c r="G151" s="519">
        <f t="shared" si="7"/>
        <v>0</v>
      </c>
    </row>
    <row r="152" spans="1:7" ht="15" hidden="1" x14ac:dyDescent="0.25">
      <c r="A152" s="514" t="s">
        <v>377</v>
      </c>
      <c r="B152" s="515"/>
      <c r="C152" s="516">
        <f t="shared" si="8"/>
        <v>0</v>
      </c>
      <c r="D152" s="516">
        <f t="array" ref="D152">SUM(IF('6. Class A Consumption Data'!F375:G375="B",'6. Class A Consumption Data'!F373:G373))</f>
        <v>0</v>
      </c>
      <c r="E152" s="517">
        <f t="shared" si="5"/>
        <v>0</v>
      </c>
      <c r="F152" s="519">
        <f t="shared" si="6"/>
        <v>0</v>
      </c>
      <c r="G152" s="519">
        <f t="shared" si="7"/>
        <v>0</v>
      </c>
    </row>
    <row r="153" spans="1:7" ht="15" hidden="1" x14ac:dyDescent="0.25">
      <c r="A153" s="514" t="s">
        <v>378</v>
      </c>
      <c r="B153" s="515"/>
      <c r="C153" s="516">
        <f t="shared" si="8"/>
        <v>0</v>
      </c>
      <c r="D153" s="516">
        <f t="array" ref="D153">SUM(IF('6. Class A Consumption Data'!F378:G378="B",'6. Class A Consumption Data'!F376:G376))</f>
        <v>0</v>
      </c>
      <c r="E153" s="517">
        <f t="shared" si="5"/>
        <v>0</v>
      </c>
      <c r="F153" s="519">
        <f t="shared" si="6"/>
        <v>0</v>
      </c>
      <c r="G153" s="519">
        <f t="shared" si="7"/>
        <v>0</v>
      </c>
    </row>
    <row r="154" spans="1:7" ht="15" hidden="1" x14ac:dyDescent="0.25">
      <c r="A154" s="514" t="s">
        <v>379</v>
      </c>
      <c r="B154" s="515"/>
      <c r="C154" s="516">
        <f t="shared" si="8"/>
        <v>0</v>
      </c>
      <c r="D154" s="516">
        <f t="array" ref="D154">SUM(IF('6. Class A Consumption Data'!F381:G381="B",'6. Class A Consumption Data'!F379:G379))</f>
        <v>0</v>
      </c>
      <c r="E154" s="517">
        <f t="shared" si="5"/>
        <v>0</v>
      </c>
      <c r="F154" s="519">
        <f t="shared" si="6"/>
        <v>0</v>
      </c>
      <c r="G154" s="519">
        <f t="shared" si="7"/>
        <v>0</v>
      </c>
    </row>
    <row r="155" spans="1:7" ht="15" hidden="1" x14ac:dyDescent="0.25">
      <c r="A155" s="514" t="s">
        <v>380</v>
      </c>
      <c r="B155" s="515"/>
      <c r="C155" s="516">
        <f t="shared" si="8"/>
        <v>0</v>
      </c>
      <c r="D155" s="516">
        <f t="array" ref="D155">SUM(IF('6. Class A Consumption Data'!F384:G384="B",'6. Class A Consumption Data'!F382:G382))</f>
        <v>0</v>
      </c>
      <c r="E155" s="517">
        <f t="shared" si="5"/>
        <v>0</v>
      </c>
      <c r="F155" s="519">
        <f t="shared" si="6"/>
        <v>0</v>
      </c>
      <c r="G155" s="519">
        <f t="shared" si="7"/>
        <v>0</v>
      </c>
    </row>
    <row r="156" spans="1:7" ht="15" hidden="1" x14ac:dyDescent="0.25">
      <c r="A156" s="514" t="s">
        <v>381</v>
      </c>
      <c r="B156" s="515"/>
      <c r="C156" s="516">
        <f t="shared" si="8"/>
        <v>0</v>
      </c>
      <c r="D156" s="516">
        <f t="array" ref="D156">SUM(IF('6. Class A Consumption Data'!F387:G387="B",'6. Class A Consumption Data'!F385:G385))</f>
        <v>0</v>
      </c>
      <c r="E156" s="517">
        <f t="shared" si="5"/>
        <v>0</v>
      </c>
      <c r="F156" s="519">
        <f t="shared" si="6"/>
        <v>0</v>
      </c>
      <c r="G156" s="519">
        <f t="shared" si="7"/>
        <v>0</v>
      </c>
    </row>
    <row r="157" spans="1:7" ht="15" hidden="1" x14ac:dyDescent="0.25">
      <c r="A157" s="514" t="s">
        <v>382</v>
      </c>
      <c r="B157" s="515"/>
      <c r="C157" s="516">
        <f t="shared" si="8"/>
        <v>0</v>
      </c>
      <c r="D157" s="516">
        <f t="array" ref="D157">SUM(IF('6. Class A Consumption Data'!F390:G390="B",'6. Class A Consumption Data'!F388:G388))</f>
        <v>0</v>
      </c>
      <c r="E157" s="517">
        <f t="shared" si="5"/>
        <v>0</v>
      </c>
      <c r="F157" s="519">
        <f t="shared" si="6"/>
        <v>0</v>
      </c>
      <c r="G157" s="519">
        <f t="shared" si="7"/>
        <v>0</v>
      </c>
    </row>
    <row r="158" spans="1:7" ht="15" hidden="1" x14ac:dyDescent="0.25">
      <c r="A158" s="514" t="s">
        <v>383</v>
      </c>
      <c r="B158" s="515"/>
      <c r="C158" s="516">
        <f t="shared" si="8"/>
        <v>0</v>
      </c>
      <c r="D158" s="516">
        <f t="array" ref="D158">SUM(IF('6. Class A Consumption Data'!F393:G393="B",'6. Class A Consumption Data'!F391:G391))</f>
        <v>0</v>
      </c>
      <c r="E158" s="517">
        <f t="shared" si="5"/>
        <v>0</v>
      </c>
      <c r="F158" s="519">
        <f t="shared" si="6"/>
        <v>0</v>
      </c>
      <c r="G158" s="519">
        <f t="shared" si="7"/>
        <v>0</v>
      </c>
    </row>
    <row r="159" spans="1:7" ht="15" hidden="1" x14ac:dyDescent="0.25">
      <c r="A159" s="514" t="s">
        <v>384</v>
      </c>
      <c r="B159" s="515"/>
      <c r="C159" s="516">
        <f t="shared" si="8"/>
        <v>0</v>
      </c>
      <c r="D159" s="516">
        <f t="array" ref="D159">SUM(IF('6. Class A Consumption Data'!F396:G396="B",'6. Class A Consumption Data'!F394:G394))</f>
        <v>0</v>
      </c>
      <c r="E159" s="517">
        <f t="shared" si="5"/>
        <v>0</v>
      </c>
      <c r="F159" s="519">
        <f t="shared" si="6"/>
        <v>0</v>
      </c>
      <c r="G159" s="519">
        <f t="shared" si="7"/>
        <v>0</v>
      </c>
    </row>
    <row r="160" spans="1:7" ht="15" hidden="1" x14ac:dyDescent="0.25">
      <c r="A160" s="514" t="s">
        <v>385</v>
      </c>
      <c r="B160" s="515"/>
      <c r="C160" s="516">
        <f t="shared" si="8"/>
        <v>0</v>
      </c>
      <c r="D160" s="516">
        <f t="array" ref="D160">SUM(IF('6. Class A Consumption Data'!F399:G399="B",'6. Class A Consumption Data'!F397:G397))</f>
        <v>0</v>
      </c>
      <c r="E160" s="517">
        <f t="shared" si="5"/>
        <v>0</v>
      </c>
      <c r="F160" s="519">
        <f t="shared" si="6"/>
        <v>0</v>
      </c>
      <c r="G160" s="519">
        <f t="shared" si="7"/>
        <v>0</v>
      </c>
    </row>
    <row r="161" spans="1:7" ht="15" hidden="1" x14ac:dyDescent="0.25">
      <c r="A161" s="514" t="s">
        <v>386</v>
      </c>
      <c r="B161" s="515"/>
      <c r="C161" s="516">
        <f t="shared" si="8"/>
        <v>0</v>
      </c>
      <c r="D161" s="516">
        <f t="array" ref="D161">SUM(IF('6. Class A Consumption Data'!F402:G402="B",'6. Class A Consumption Data'!F400:G400))</f>
        <v>0</v>
      </c>
      <c r="E161" s="517">
        <f t="shared" si="5"/>
        <v>0</v>
      </c>
      <c r="F161" s="519">
        <f t="shared" si="6"/>
        <v>0</v>
      </c>
      <c r="G161" s="519">
        <f t="shared" si="7"/>
        <v>0</v>
      </c>
    </row>
    <row r="162" spans="1:7" ht="15" hidden="1" x14ac:dyDescent="0.25">
      <c r="A162" s="514" t="s">
        <v>387</v>
      </c>
      <c r="B162" s="515"/>
      <c r="C162" s="516">
        <f t="shared" si="8"/>
        <v>0</v>
      </c>
      <c r="D162" s="516">
        <f t="array" ref="D162">SUM(IF('6. Class A Consumption Data'!F405:G405="B",'6. Class A Consumption Data'!F403:G403))</f>
        <v>0</v>
      </c>
      <c r="E162" s="517">
        <f t="shared" ref="E162:E183" si="9">IFERROR(+C162/$C$184,0)</f>
        <v>0</v>
      </c>
      <c r="F162" s="519">
        <f t="shared" si="6"/>
        <v>0</v>
      </c>
      <c r="G162" s="519">
        <f t="shared" si="7"/>
        <v>0</v>
      </c>
    </row>
    <row r="163" spans="1:7" ht="15" hidden="1" x14ac:dyDescent="0.25">
      <c r="A163" s="514" t="s">
        <v>388</v>
      </c>
      <c r="B163" s="515"/>
      <c r="C163" s="516">
        <f t="shared" si="8"/>
        <v>0</v>
      </c>
      <c r="D163" s="516">
        <f t="array" ref="D163">SUM(IF('6. Class A Consumption Data'!F408:G408="B",'6. Class A Consumption Data'!F406:G406))</f>
        <v>0</v>
      </c>
      <c r="E163" s="517">
        <f t="shared" si="9"/>
        <v>0</v>
      </c>
      <c r="F163" s="519">
        <f t="shared" ref="F163:F183" si="10">E163*$C$28</f>
        <v>0</v>
      </c>
      <c r="G163" s="519">
        <f t="shared" ref="G163:G183" si="11">+F163/12</f>
        <v>0</v>
      </c>
    </row>
    <row r="164" spans="1:7" ht="15" hidden="1" x14ac:dyDescent="0.25">
      <c r="A164" s="514" t="s">
        <v>389</v>
      </c>
      <c r="B164" s="515"/>
      <c r="C164" s="516">
        <f t="shared" si="8"/>
        <v>0</v>
      </c>
      <c r="D164" s="516">
        <f t="array" ref="D164">SUM(IF('6. Class A Consumption Data'!F411:G411="B",'6. Class A Consumption Data'!F409:G409))</f>
        <v>0</v>
      </c>
      <c r="E164" s="517">
        <f t="shared" si="9"/>
        <v>0</v>
      </c>
      <c r="F164" s="519">
        <f t="shared" si="10"/>
        <v>0</v>
      </c>
      <c r="G164" s="519">
        <f t="shared" si="11"/>
        <v>0</v>
      </c>
    </row>
    <row r="165" spans="1:7" ht="15" hidden="1" x14ac:dyDescent="0.25">
      <c r="A165" s="514" t="s">
        <v>390</v>
      </c>
      <c r="B165" s="515"/>
      <c r="C165" s="516">
        <f t="shared" si="8"/>
        <v>0</v>
      </c>
      <c r="D165" s="516">
        <f t="array" ref="D165">SUM(IF('6. Class A Consumption Data'!F414:G414="B",'6. Class A Consumption Data'!F412:G412))</f>
        <v>0</v>
      </c>
      <c r="E165" s="517">
        <f t="shared" si="9"/>
        <v>0</v>
      </c>
      <c r="F165" s="519">
        <f t="shared" si="10"/>
        <v>0</v>
      </c>
      <c r="G165" s="519">
        <f t="shared" si="11"/>
        <v>0</v>
      </c>
    </row>
    <row r="166" spans="1:7" ht="15" hidden="1" x14ac:dyDescent="0.25">
      <c r="A166" s="514" t="s">
        <v>391</v>
      </c>
      <c r="B166" s="515"/>
      <c r="C166" s="516">
        <f t="shared" si="8"/>
        <v>0</v>
      </c>
      <c r="D166" s="516">
        <f t="array" ref="D166">SUM(IF('6. Class A Consumption Data'!F417:G417="B",'6. Class A Consumption Data'!F415:G415))</f>
        <v>0</v>
      </c>
      <c r="E166" s="517">
        <f t="shared" si="9"/>
        <v>0</v>
      </c>
      <c r="F166" s="519">
        <f t="shared" si="10"/>
        <v>0</v>
      </c>
      <c r="G166" s="519">
        <f t="shared" si="11"/>
        <v>0</v>
      </c>
    </row>
    <row r="167" spans="1:7" ht="15" hidden="1" x14ac:dyDescent="0.25">
      <c r="A167" s="514" t="s">
        <v>392</v>
      </c>
      <c r="B167" s="515"/>
      <c r="C167" s="516">
        <f t="shared" si="8"/>
        <v>0</v>
      </c>
      <c r="D167" s="516">
        <f t="array" ref="D167">SUM(IF('6. Class A Consumption Data'!F420:G420="B",'6. Class A Consumption Data'!F418:G418))</f>
        <v>0</v>
      </c>
      <c r="E167" s="517">
        <f t="shared" si="9"/>
        <v>0</v>
      </c>
      <c r="F167" s="519">
        <f t="shared" si="10"/>
        <v>0</v>
      </c>
      <c r="G167" s="519">
        <f t="shared" si="11"/>
        <v>0</v>
      </c>
    </row>
    <row r="168" spans="1:7" ht="15" hidden="1" x14ac:dyDescent="0.25">
      <c r="A168" s="514" t="s">
        <v>393</v>
      </c>
      <c r="B168" s="515"/>
      <c r="C168" s="516">
        <f t="shared" si="8"/>
        <v>0</v>
      </c>
      <c r="D168" s="516">
        <f t="array" ref="D168">SUM(IF('6. Class A Consumption Data'!F423:G423="B",'6. Class A Consumption Data'!F421:G421))</f>
        <v>0</v>
      </c>
      <c r="E168" s="517">
        <f t="shared" si="9"/>
        <v>0</v>
      </c>
      <c r="F168" s="519">
        <f t="shared" si="10"/>
        <v>0</v>
      </c>
      <c r="G168" s="519">
        <f t="shared" si="11"/>
        <v>0</v>
      </c>
    </row>
    <row r="169" spans="1:7" ht="15" hidden="1" x14ac:dyDescent="0.25">
      <c r="A169" s="514" t="s">
        <v>394</v>
      </c>
      <c r="B169" s="515"/>
      <c r="C169" s="516">
        <f t="shared" si="8"/>
        <v>0</v>
      </c>
      <c r="D169" s="516">
        <f t="array" ref="D169">SUM(IF('6. Class A Consumption Data'!F426:G426="B",'6. Class A Consumption Data'!F424:G424))</f>
        <v>0</v>
      </c>
      <c r="E169" s="517">
        <f t="shared" si="9"/>
        <v>0</v>
      </c>
      <c r="F169" s="519">
        <f t="shared" si="10"/>
        <v>0</v>
      </c>
      <c r="G169" s="519">
        <f t="shared" si="11"/>
        <v>0</v>
      </c>
    </row>
    <row r="170" spans="1:7" ht="15" hidden="1" x14ac:dyDescent="0.25">
      <c r="A170" s="514" t="s">
        <v>395</v>
      </c>
      <c r="B170" s="515"/>
      <c r="C170" s="516">
        <f t="shared" si="8"/>
        <v>0</v>
      </c>
      <c r="D170" s="516">
        <f t="array" ref="D170">SUM(IF('6. Class A Consumption Data'!F429:G429="B",'6. Class A Consumption Data'!F427:G427))</f>
        <v>0</v>
      </c>
      <c r="E170" s="517">
        <f t="shared" si="9"/>
        <v>0</v>
      </c>
      <c r="F170" s="519">
        <f t="shared" si="10"/>
        <v>0</v>
      </c>
      <c r="G170" s="519">
        <f t="shared" si="11"/>
        <v>0</v>
      </c>
    </row>
    <row r="171" spans="1:7" ht="15" hidden="1" x14ac:dyDescent="0.25">
      <c r="A171" s="514" t="s">
        <v>396</v>
      </c>
      <c r="B171" s="515"/>
      <c r="C171" s="516">
        <f t="shared" si="8"/>
        <v>0</v>
      </c>
      <c r="D171" s="516">
        <f t="array" ref="D171">SUM(IF('6. Class A Consumption Data'!F432:G432="B",'6. Class A Consumption Data'!F430:G430))</f>
        <v>0</v>
      </c>
      <c r="E171" s="517">
        <f t="shared" si="9"/>
        <v>0</v>
      </c>
      <c r="F171" s="519">
        <f t="shared" si="10"/>
        <v>0</v>
      </c>
      <c r="G171" s="519">
        <f t="shared" si="11"/>
        <v>0</v>
      </c>
    </row>
    <row r="172" spans="1:7" ht="15" hidden="1" x14ac:dyDescent="0.25">
      <c r="A172" s="514" t="s">
        <v>397</v>
      </c>
      <c r="B172" s="515"/>
      <c r="C172" s="516">
        <f t="shared" si="8"/>
        <v>0</v>
      </c>
      <c r="D172" s="516">
        <f t="array" ref="D172">SUM(IF('6. Class A Consumption Data'!F435:G435="B",'6. Class A Consumption Data'!F433:G433))</f>
        <v>0</v>
      </c>
      <c r="E172" s="517">
        <f t="shared" si="9"/>
        <v>0</v>
      </c>
      <c r="F172" s="519">
        <f t="shared" si="10"/>
        <v>0</v>
      </c>
      <c r="G172" s="519">
        <f t="shared" si="11"/>
        <v>0</v>
      </c>
    </row>
    <row r="173" spans="1:7" ht="15" hidden="1" x14ac:dyDescent="0.25">
      <c r="A173" s="514" t="s">
        <v>398</v>
      </c>
      <c r="B173" s="515"/>
      <c r="C173" s="516">
        <f t="shared" si="8"/>
        <v>0</v>
      </c>
      <c r="D173" s="516">
        <f t="array" ref="D173">SUM(IF('6. Class A Consumption Data'!F438:G438="B",'6. Class A Consumption Data'!F436:G436))</f>
        <v>0</v>
      </c>
      <c r="E173" s="517">
        <f t="shared" si="9"/>
        <v>0</v>
      </c>
      <c r="F173" s="519">
        <f t="shared" si="10"/>
        <v>0</v>
      </c>
      <c r="G173" s="519">
        <f t="shared" si="11"/>
        <v>0</v>
      </c>
    </row>
    <row r="174" spans="1:7" ht="15" hidden="1" x14ac:dyDescent="0.25">
      <c r="A174" s="514" t="s">
        <v>399</v>
      </c>
      <c r="B174" s="515"/>
      <c r="C174" s="516">
        <f t="shared" si="8"/>
        <v>0</v>
      </c>
      <c r="D174" s="516">
        <f t="array" ref="D174">SUM(IF('6. Class A Consumption Data'!F441:G441="B",'6. Class A Consumption Data'!F439:G439))</f>
        <v>0</v>
      </c>
      <c r="E174" s="517">
        <f t="shared" si="9"/>
        <v>0</v>
      </c>
      <c r="F174" s="519">
        <f t="shared" si="10"/>
        <v>0</v>
      </c>
      <c r="G174" s="519">
        <f t="shared" si="11"/>
        <v>0</v>
      </c>
    </row>
    <row r="175" spans="1:7" ht="15" hidden="1" x14ac:dyDescent="0.25">
      <c r="A175" s="514" t="s">
        <v>400</v>
      </c>
      <c r="B175" s="515"/>
      <c r="C175" s="516">
        <f t="shared" si="8"/>
        <v>0</v>
      </c>
      <c r="D175" s="516">
        <f t="array" ref="D175">SUM(IF('6. Class A Consumption Data'!F444:G444="B",'6. Class A Consumption Data'!F442:G442))</f>
        <v>0</v>
      </c>
      <c r="E175" s="517">
        <f t="shared" si="9"/>
        <v>0</v>
      </c>
      <c r="F175" s="519">
        <f t="shared" si="10"/>
        <v>0</v>
      </c>
      <c r="G175" s="519">
        <f t="shared" si="11"/>
        <v>0</v>
      </c>
    </row>
    <row r="176" spans="1:7" ht="15" hidden="1" x14ac:dyDescent="0.25">
      <c r="A176" s="514" t="s">
        <v>401</v>
      </c>
      <c r="B176" s="515"/>
      <c r="C176" s="516">
        <f t="shared" si="8"/>
        <v>0</v>
      </c>
      <c r="D176" s="516">
        <f t="array" ref="D176">SUM(IF('6. Class A Consumption Data'!F447:G447="B",'6. Class A Consumption Data'!F445:G445))</f>
        <v>0</v>
      </c>
      <c r="E176" s="517">
        <f t="shared" si="9"/>
        <v>0</v>
      </c>
      <c r="F176" s="519">
        <f t="shared" si="10"/>
        <v>0</v>
      </c>
      <c r="G176" s="519">
        <f t="shared" si="11"/>
        <v>0</v>
      </c>
    </row>
    <row r="177" spans="1:7" ht="15" hidden="1" x14ac:dyDescent="0.25">
      <c r="A177" s="514" t="s">
        <v>402</v>
      </c>
      <c r="B177" s="515"/>
      <c r="C177" s="516">
        <f t="shared" si="8"/>
        <v>0</v>
      </c>
      <c r="D177" s="516">
        <f t="array" ref="D177">SUM(IF('6. Class A Consumption Data'!F450:G450="B",'6. Class A Consumption Data'!F448:G448))</f>
        <v>0</v>
      </c>
      <c r="E177" s="517">
        <f t="shared" si="9"/>
        <v>0</v>
      </c>
      <c r="F177" s="519">
        <f t="shared" si="10"/>
        <v>0</v>
      </c>
      <c r="G177" s="519">
        <f t="shared" si="11"/>
        <v>0</v>
      </c>
    </row>
    <row r="178" spans="1:7" ht="15" hidden="1" x14ac:dyDescent="0.25">
      <c r="A178" s="514" t="s">
        <v>403</v>
      </c>
      <c r="B178" s="515"/>
      <c r="C178" s="516">
        <f t="shared" si="8"/>
        <v>0</v>
      </c>
      <c r="D178" s="516">
        <f t="array" ref="D178">SUM(IF('6. Class A Consumption Data'!F453:G453="B",'6. Class A Consumption Data'!F451:G451))</f>
        <v>0</v>
      </c>
      <c r="E178" s="517">
        <f t="shared" si="9"/>
        <v>0</v>
      </c>
      <c r="F178" s="519">
        <f t="shared" si="10"/>
        <v>0</v>
      </c>
      <c r="G178" s="519">
        <f t="shared" si="11"/>
        <v>0</v>
      </c>
    </row>
    <row r="179" spans="1:7" ht="15" hidden="1" x14ac:dyDescent="0.25">
      <c r="A179" s="514" t="s">
        <v>404</v>
      </c>
      <c r="B179" s="515"/>
      <c r="C179" s="516">
        <f t="shared" si="8"/>
        <v>0</v>
      </c>
      <c r="D179" s="516">
        <f t="array" ref="D179">SUM(IF('6. Class A Consumption Data'!F456:G456="B",'6. Class A Consumption Data'!F454:G454))</f>
        <v>0</v>
      </c>
      <c r="E179" s="517">
        <f t="shared" si="9"/>
        <v>0</v>
      </c>
      <c r="F179" s="519">
        <f t="shared" si="10"/>
        <v>0</v>
      </c>
      <c r="G179" s="519">
        <f t="shared" si="11"/>
        <v>0</v>
      </c>
    </row>
    <row r="180" spans="1:7" ht="15" hidden="1" x14ac:dyDescent="0.25">
      <c r="A180" s="514" t="s">
        <v>405</v>
      </c>
      <c r="B180" s="515"/>
      <c r="C180" s="516">
        <f t="shared" si="8"/>
        <v>0</v>
      </c>
      <c r="D180" s="516">
        <f t="array" ref="D180">SUM(IF('6. Class A Consumption Data'!F459:G459="B",'6. Class A Consumption Data'!F457:G457))</f>
        <v>0</v>
      </c>
      <c r="E180" s="517">
        <f t="shared" si="9"/>
        <v>0</v>
      </c>
      <c r="F180" s="519">
        <f t="shared" si="10"/>
        <v>0</v>
      </c>
      <c r="G180" s="519">
        <f t="shared" si="11"/>
        <v>0</v>
      </c>
    </row>
    <row r="181" spans="1:7" ht="15" hidden="1" x14ac:dyDescent="0.25">
      <c r="A181" s="514" t="s">
        <v>406</v>
      </c>
      <c r="B181" s="515"/>
      <c r="C181" s="516">
        <f t="shared" si="8"/>
        <v>0</v>
      </c>
      <c r="D181" s="516">
        <f t="array" ref="D181">SUM(IF('6. Class A Consumption Data'!F462:G462="B",'6. Class A Consumption Data'!F460:G460))</f>
        <v>0</v>
      </c>
      <c r="E181" s="517">
        <f t="shared" si="9"/>
        <v>0</v>
      </c>
      <c r="F181" s="519">
        <f t="shared" si="10"/>
        <v>0</v>
      </c>
      <c r="G181" s="519">
        <f t="shared" si="11"/>
        <v>0</v>
      </c>
    </row>
    <row r="182" spans="1:7" ht="15" hidden="1" x14ac:dyDescent="0.25">
      <c r="A182" s="514" t="s">
        <v>407</v>
      </c>
      <c r="B182" s="515"/>
      <c r="C182" s="516">
        <f t="shared" si="8"/>
        <v>0</v>
      </c>
      <c r="D182" s="516">
        <f t="array" ref="D182">SUM(IF('6. Class A Consumption Data'!F465:G465="B",'6. Class A Consumption Data'!F463:G463))</f>
        <v>0</v>
      </c>
      <c r="E182" s="517">
        <f t="shared" si="9"/>
        <v>0</v>
      </c>
      <c r="F182" s="519">
        <f t="shared" si="10"/>
        <v>0</v>
      </c>
      <c r="G182" s="519">
        <f t="shared" si="11"/>
        <v>0</v>
      </c>
    </row>
    <row r="183" spans="1:7" ht="15" hidden="1" x14ac:dyDescent="0.25">
      <c r="A183" s="514" t="s">
        <v>408</v>
      </c>
      <c r="B183" s="521"/>
      <c r="C183" s="516">
        <f t="shared" si="8"/>
        <v>0</v>
      </c>
      <c r="D183" s="522">
        <f t="array" ref="D183">SUM(IF('6. Class A Consumption Data'!F468:G468="B",'6. Class A Consumption Data'!F466:G466))</f>
        <v>0</v>
      </c>
      <c r="E183" s="517">
        <f t="shared" si="9"/>
        <v>0</v>
      </c>
      <c r="F183" s="519">
        <f t="shared" si="10"/>
        <v>0</v>
      </c>
      <c r="G183" s="519">
        <f t="shared" si="11"/>
        <v>0</v>
      </c>
    </row>
    <row r="184" spans="1:7" s="489" customFormat="1" ht="15" x14ac:dyDescent="0.25">
      <c r="A184" s="104"/>
      <c r="B184" s="535"/>
      <c r="C184" s="536">
        <f t="shared" ref="C184:G184" si="12">SUM(C34:C183)</f>
        <v>489789515.34428704</v>
      </c>
      <c r="D184" s="536">
        <f t="shared" si="12"/>
        <v>489789515.34428704</v>
      </c>
      <c r="E184" s="537">
        <f t="shared" si="12"/>
        <v>1</v>
      </c>
      <c r="F184" s="538">
        <f t="shared" si="12"/>
        <v>-1427241.4758775984</v>
      </c>
      <c r="G184" s="538">
        <f t="shared" si="12"/>
        <v>-118936.78965646653</v>
      </c>
    </row>
    <row r="185" spans="1:7" ht="15" x14ac:dyDescent="0.25">
      <c r="A185" s="476"/>
      <c r="B185" s="476"/>
      <c r="C185" s="476"/>
      <c r="D185" s="476"/>
      <c r="E185" s="476"/>
      <c r="F185" s="476"/>
      <c r="G185" s="476"/>
    </row>
  </sheetData>
  <mergeCells count="6">
    <mergeCell ref="C32:D32"/>
    <mergeCell ref="A14:D14"/>
    <mergeCell ref="C16:E16"/>
    <mergeCell ref="A18:D18"/>
    <mergeCell ref="A25:C25"/>
    <mergeCell ref="A31:D31"/>
  </mergeCells>
  <pageMargins left="0.70866141732283472" right="0.70866141732283472" top="1.3385826771653544" bottom="0.74803149606299213" header="0.31496062992125984" footer="0.51181102362204722"/>
  <pageSetup scale="71"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185"/>
  <sheetViews>
    <sheetView showGridLines="0" zoomScale="85" zoomScaleNormal="85" zoomScaleSheetLayoutView="85" zoomScalePageLayoutView="70" workbookViewId="0">
      <selection activeCell="BY20" sqref="BY20:BY22"/>
    </sheetView>
  </sheetViews>
  <sheetFormatPr defaultColWidth="9.140625" defaultRowHeight="12.75" x14ac:dyDescent="0.2"/>
  <cols>
    <col min="1" max="1" width="55.85546875" style="104" customWidth="1"/>
    <col min="2" max="2" width="15.28515625" style="104" customWidth="1"/>
    <col min="3" max="3" width="31" style="104" bestFit="1" customWidth="1"/>
    <col min="4" max="4" width="27.42578125" style="104" customWidth="1"/>
    <col min="5" max="5" width="26.28515625" style="104" customWidth="1"/>
    <col min="6" max="6" width="25" style="104" customWidth="1"/>
    <col min="7" max="7" width="13.7109375" style="104" customWidth="1"/>
    <col min="8" max="8" width="32.28515625" style="104" customWidth="1"/>
    <col min="9" max="16384" width="9.140625" style="104"/>
  </cols>
  <sheetData>
    <row r="1" spans="1:4" ht="15.75" x14ac:dyDescent="0.25">
      <c r="A1" s="539" t="s">
        <v>584</v>
      </c>
      <c r="B1" s="540"/>
      <c r="C1" s="540"/>
      <c r="D1" s="540"/>
    </row>
    <row r="3" spans="1:4" ht="15" hidden="1" x14ac:dyDescent="0.25">
      <c r="A3" s="540"/>
      <c r="B3" s="540"/>
      <c r="C3" s="540"/>
      <c r="D3" s="540"/>
    </row>
    <row r="4" spans="1:4" ht="15" hidden="1" x14ac:dyDescent="0.25">
      <c r="A4" s="540"/>
      <c r="B4" s="540"/>
      <c r="C4" s="540"/>
      <c r="D4" s="540"/>
    </row>
    <row r="5" spans="1:4" ht="15" hidden="1" x14ac:dyDescent="0.25">
      <c r="A5" s="540"/>
      <c r="B5" s="540"/>
      <c r="C5" s="540"/>
      <c r="D5" s="540"/>
    </row>
    <row r="6" spans="1:4" ht="15" hidden="1" x14ac:dyDescent="0.25">
      <c r="A6" s="540"/>
      <c r="B6" s="540"/>
      <c r="C6" s="540"/>
      <c r="D6" s="540"/>
    </row>
    <row r="7" spans="1:4" ht="15" hidden="1" x14ac:dyDescent="0.25">
      <c r="A7" s="540"/>
      <c r="B7" s="540"/>
      <c r="C7" s="540"/>
      <c r="D7" s="540"/>
    </row>
    <row r="8" spans="1:4" ht="15" hidden="1" x14ac:dyDescent="0.25">
      <c r="A8" s="540"/>
      <c r="B8" s="540"/>
      <c r="C8" s="540"/>
      <c r="D8" s="540"/>
    </row>
    <row r="9" spans="1:4" ht="15" hidden="1" x14ac:dyDescent="0.25">
      <c r="A9" s="540"/>
      <c r="B9" s="540"/>
      <c r="C9" s="540"/>
      <c r="D9" s="540"/>
    </row>
    <row r="10" spans="1:4" ht="15" hidden="1" x14ac:dyDescent="0.25">
      <c r="A10" s="540"/>
      <c r="B10" s="540"/>
      <c r="C10" s="540"/>
      <c r="D10" s="540"/>
    </row>
    <row r="11" spans="1:4" ht="15" hidden="1" x14ac:dyDescent="0.25">
      <c r="A11" s="540"/>
      <c r="B11" s="540"/>
      <c r="C11" s="540"/>
      <c r="D11" s="540"/>
    </row>
    <row r="12" spans="1:4" ht="15" hidden="1" x14ac:dyDescent="0.25">
      <c r="A12" s="540"/>
      <c r="B12" s="540"/>
      <c r="C12" s="540"/>
      <c r="D12" s="540"/>
    </row>
    <row r="13" spans="1:4" ht="15" hidden="1" x14ac:dyDescent="0.25">
      <c r="A13" s="541"/>
      <c r="B13" s="541"/>
      <c r="C13" s="541"/>
      <c r="D13" s="541"/>
    </row>
    <row r="14" spans="1:4" s="542" customFormat="1" ht="84.75" customHeight="1" x14ac:dyDescent="0.25">
      <c r="A14" s="895" t="s">
        <v>585</v>
      </c>
      <c r="B14" s="895"/>
      <c r="C14" s="895"/>
      <c r="D14" s="896"/>
    </row>
    <row r="15" spans="1:4" ht="15" x14ac:dyDescent="0.25">
      <c r="A15" s="543"/>
      <c r="B15" s="543"/>
      <c r="C15" s="543"/>
      <c r="D15" s="544"/>
    </row>
    <row r="16" spans="1:4" ht="30" x14ac:dyDescent="0.2">
      <c r="A16" s="545" t="s">
        <v>586</v>
      </c>
      <c r="B16" s="546">
        <v>2017</v>
      </c>
      <c r="C16" s="897" t="s">
        <v>587</v>
      </c>
      <c r="D16" s="898"/>
    </row>
    <row r="17" spans="1:6" ht="15" x14ac:dyDescent="0.25">
      <c r="A17" s="543"/>
      <c r="B17" s="543"/>
      <c r="C17" s="543"/>
      <c r="D17" s="547"/>
      <c r="E17" s="540"/>
      <c r="F17" s="540"/>
    </row>
    <row r="18" spans="1:6" ht="34.5" customHeight="1" x14ac:dyDescent="0.25">
      <c r="A18" s="899" t="s">
        <v>588</v>
      </c>
      <c r="B18" s="899"/>
      <c r="C18" s="899"/>
      <c r="D18" s="899"/>
      <c r="E18" s="540"/>
      <c r="F18" s="540"/>
    </row>
    <row r="19" spans="1:6" s="542" customFormat="1" ht="17.25" customHeight="1" thickBot="1" x14ac:dyDescent="0.3">
      <c r="B19" s="548"/>
      <c r="C19" s="549" t="s">
        <v>112</v>
      </c>
      <c r="D19" s="550">
        <v>2017</v>
      </c>
    </row>
    <row r="20" spans="1:6" s="557" customFormat="1" ht="56.25" customHeight="1" thickBot="1" x14ac:dyDescent="0.3">
      <c r="A20" s="551" t="s">
        <v>589</v>
      </c>
      <c r="B20" s="552" t="s">
        <v>153</v>
      </c>
      <c r="C20" s="553">
        <f>SUM(D20:D20)</f>
        <v>18165707439.523232</v>
      </c>
      <c r="D20" s="554">
        <v>18165707439.523232</v>
      </c>
      <c r="E20" s="555"/>
      <c r="F20" s="556"/>
    </row>
    <row r="21" spans="1:6" s="557" customFormat="1" ht="27" thickBot="1" x14ac:dyDescent="0.3">
      <c r="A21" s="551" t="s">
        <v>567</v>
      </c>
      <c r="B21" s="552" t="s">
        <v>154</v>
      </c>
      <c r="C21" s="553">
        <f>SUM(D21:D21)</f>
        <v>489789515.34428704</v>
      </c>
      <c r="D21" s="558">
        <f>D184</f>
        <v>489789515.34428704</v>
      </c>
      <c r="E21" s="559"/>
      <c r="F21" s="560"/>
    </row>
    <row r="22" spans="1:6" s="557" customFormat="1" ht="15.75" thickBot="1" x14ac:dyDescent="0.3">
      <c r="A22" s="561" t="s">
        <v>568</v>
      </c>
      <c r="B22" s="562" t="s">
        <v>569</v>
      </c>
      <c r="C22" s="563">
        <f>IFERROR(C21/C20,0)</f>
        <v>2.6962314403382346E-2</v>
      </c>
      <c r="D22" s="564">
        <f>D20-D21</f>
        <v>17675917924.178944</v>
      </c>
      <c r="E22" s="565">
        <f>D22-'4. Billing Determinants'!Q41</f>
        <v>0</v>
      </c>
    </row>
    <row r="23" spans="1:6" s="542" customFormat="1" ht="15" x14ac:dyDescent="0.25">
      <c r="A23" s="544"/>
      <c r="B23" s="544"/>
      <c r="C23" s="544"/>
      <c r="D23" s="544"/>
    </row>
    <row r="24" spans="1:6" s="542" customFormat="1" ht="15" x14ac:dyDescent="0.25">
      <c r="A24" s="544"/>
      <c r="B24" s="544"/>
      <c r="C24" s="566"/>
      <c r="D24" s="567"/>
    </row>
    <row r="25" spans="1:6" s="542" customFormat="1" ht="15" x14ac:dyDescent="0.25">
      <c r="D25" s="544"/>
    </row>
    <row r="26" spans="1:6" s="542" customFormat="1" ht="15.75" thickBot="1" x14ac:dyDescent="0.3">
      <c r="A26" s="900" t="s">
        <v>590</v>
      </c>
      <c r="B26" s="900"/>
      <c r="C26" s="900"/>
    </row>
    <row r="27" spans="1:6" s="542" customFormat="1" ht="15.75" thickBot="1" x14ac:dyDescent="0.3">
      <c r="A27" s="568" t="s">
        <v>591</v>
      </c>
      <c r="B27" s="569" t="s">
        <v>572</v>
      </c>
      <c r="C27" s="570">
        <f>'2a. Group 1 - Cont Schedule'!CD28</f>
        <v>-588075.00740175217</v>
      </c>
      <c r="D27" s="571"/>
    </row>
    <row r="28" spans="1:6" s="542" customFormat="1" ht="15.75" thickBot="1" x14ac:dyDescent="0.3">
      <c r="A28" s="551" t="s">
        <v>592</v>
      </c>
      <c r="B28" s="572" t="s">
        <v>593</v>
      </c>
      <c r="C28" s="573">
        <f>+C22*C27</f>
        <v>-15855.863242337442</v>
      </c>
      <c r="D28" s="574"/>
    </row>
    <row r="29" spans="1:6" s="542" customFormat="1" ht="27" thickBot="1" x14ac:dyDescent="0.3">
      <c r="A29" s="551" t="s">
        <v>594</v>
      </c>
      <c r="B29" s="572" t="s">
        <v>576</v>
      </c>
      <c r="C29" s="570">
        <f>+C27-C28</f>
        <v>-572219.14415941469</v>
      </c>
      <c r="D29" s="544"/>
    </row>
    <row r="30" spans="1:6" s="542" customFormat="1" ht="15" x14ac:dyDescent="0.25">
      <c r="A30" s="544"/>
      <c r="B30" s="544"/>
      <c r="C30" s="544"/>
      <c r="D30" s="544"/>
    </row>
    <row r="31" spans="1:6" ht="14.45" customHeight="1" x14ac:dyDescent="0.25">
      <c r="A31" s="901" t="s">
        <v>595</v>
      </c>
      <c r="B31" s="901"/>
      <c r="C31" s="902"/>
      <c r="D31" s="902"/>
      <c r="E31" s="540"/>
      <c r="F31" s="540"/>
    </row>
    <row r="32" spans="1:6" ht="14.45" customHeight="1" x14ac:dyDescent="0.25">
      <c r="A32" s="575" t="s">
        <v>578</v>
      </c>
      <c r="B32" s="576"/>
      <c r="C32" s="577">
        <f>'6.1a GA Allocation'!C32:D32</f>
        <v>127</v>
      </c>
      <c r="D32" s="578"/>
      <c r="E32" s="540"/>
      <c r="F32" s="540"/>
    </row>
    <row r="33" spans="1:7" ht="69" customHeight="1" x14ac:dyDescent="0.25">
      <c r="A33" s="576" t="s">
        <v>596</v>
      </c>
      <c r="B33" s="579"/>
      <c r="C33" s="580" t="s">
        <v>597</v>
      </c>
      <c r="D33" s="580" t="s">
        <v>598</v>
      </c>
      <c r="E33" s="581" t="s">
        <v>581</v>
      </c>
      <c r="F33" s="575" t="s">
        <v>599</v>
      </c>
      <c r="G33" s="575" t="s">
        <v>583</v>
      </c>
    </row>
    <row r="34" spans="1:7" s="588" customFormat="1" ht="14.45" customHeight="1" x14ac:dyDescent="0.25">
      <c r="A34" s="582" t="s">
        <v>258</v>
      </c>
      <c r="B34" s="582"/>
      <c r="C34" s="583">
        <f t="shared" ref="C34:C65" si="0">SUM(D34:D34)</f>
        <v>10750334.308482999</v>
      </c>
      <c r="D34" s="584">
        <f t="array" ref="D34">SUM(IF(('6. Class A Consumption Data'!F21:G21="B")*('6. Class A Consumption Data'!B19&lt;&gt;"N/A"),'6. Class A Consumption Data'!F19:G19))</f>
        <v>10750334.308482999</v>
      </c>
      <c r="E34" s="585">
        <f t="shared" ref="E34:E97" si="1">IFERROR(+C34/($C$184),0)</f>
        <v>2.1948886147402077E-2</v>
      </c>
      <c r="F34" s="586">
        <f t="shared" ref="F34:F97" si="2">+E34*$C$28</f>
        <v>-348.01853707484207</v>
      </c>
      <c r="G34" s="587">
        <f t="shared" ref="G34:G97" si="3">+F34/12</f>
        <v>-29.001544756236839</v>
      </c>
    </row>
    <row r="35" spans="1:7" s="588" customFormat="1" ht="14.45" customHeight="1" x14ac:dyDescent="0.25">
      <c r="A35" s="582" t="s">
        <v>260</v>
      </c>
      <c r="B35" s="582"/>
      <c r="C35" s="583">
        <f t="shared" si="0"/>
        <v>70146307.763592005</v>
      </c>
      <c r="D35" s="584">
        <f t="array" ref="D35">SUM(IF(('6. Class A Consumption Data'!F24:G24="B")*('6. Class A Consumption Data'!B22&lt;&gt;"N/A"),'6. Class A Consumption Data'!F22:G22))</f>
        <v>70146307.763592005</v>
      </c>
      <c r="E35" s="585">
        <f t="shared" si="1"/>
        <v>0.14321725060669002</v>
      </c>
      <c r="F35" s="586">
        <f t="shared" si="2"/>
        <v>-2270.8331395632458</v>
      </c>
      <c r="G35" s="587">
        <f t="shared" si="3"/>
        <v>-189.23609496360382</v>
      </c>
    </row>
    <row r="36" spans="1:7" s="588" customFormat="1" ht="14.45" customHeight="1" x14ac:dyDescent="0.25">
      <c r="A36" s="582" t="s">
        <v>261</v>
      </c>
      <c r="B36" s="582"/>
      <c r="C36" s="583">
        <f t="shared" si="0"/>
        <v>65561673.804488994</v>
      </c>
      <c r="D36" s="584">
        <f t="array" ref="D36">SUM(IF(('6. Class A Consumption Data'!F27:G27="B")*('6. Class A Consumption Data'!B25&lt;&gt;"N/A"),'6. Class A Consumption Data'!F25:G25))</f>
        <v>65561673.804488994</v>
      </c>
      <c r="E36" s="585">
        <f t="shared" si="1"/>
        <v>0.13385683390630324</v>
      </c>
      <c r="F36" s="586">
        <f t="shared" si="2"/>
        <v>-2122.4156524706218</v>
      </c>
      <c r="G36" s="587">
        <f t="shared" si="3"/>
        <v>-176.86797103921847</v>
      </c>
    </row>
    <row r="37" spans="1:7" s="588" customFormat="1" ht="14.45" customHeight="1" x14ac:dyDescent="0.25">
      <c r="A37" s="582" t="s">
        <v>262</v>
      </c>
      <c r="B37" s="582"/>
      <c r="C37" s="583">
        <f t="shared" si="0"/>
        <v>329125987.96543008</v>
      </c>
      <c r="D37" s="584">
        <f t="array" ref="D37">SUM(IF(('6. Class A Consumption Data'!F30:G30="B")*('6. Class A Consumption Data'!B28&lt;&gt;"N/A"),'6. Class A Consumption Data'!F28:G28))</f>
        <v>329125987.96543008</v>
      </c>
      <c r="E37" s="585">
        <f t="shared" si="1"/>
        <v>0.67197434337498629</v>
      </c>
      <c r="F37" s="586">
        <f t="shared" si="2"/>
        <v>-10654.733290913284</v>
      </c>
      <c r="G37" s="587">
        <f t="shared" si="3"/>
        <v>-887.89444090944028</v>
      </c>
    </row>
    <row r="38" spans="1:7" s="588" customFormat="1" ht="14.45" customHeight="1" thickBot="1" x14ac:dyDescent="0.3">
      <c r="A38" s="582" t="s">
        <v>263</v>
      </c>
      <c r="B38" s="582"/>
      <c r="C38" s="583">
        <f t="shared" si="0"/>
        <v>14205211.502293</v>
      </c>
      <c r="D38" s="584">
        <f t="array" ref="D38">SUM(IF(('6. Class A Consumption Data'!F33:G33="B")*('6. Class A Consumption Data'!B31&lt;&gt;"N/A"),'6. Class A Consumption Data'!F31:G31))</f>
        <v>14205211.502293</v>
      </c>
      <c r="E38" s="585">
        <f t="shared" si="1"/>
        <v>2.9002685964618396E-2</v>
      </c>
      <c r="F38" s="586">
        <f t="shared" si="2"/>
        <v>-459.86262231544885</v>
      </c>
      <c r="G38" s="587">
        <f t="shared" si="3"/>
        <v>-38.32188519295407</v>
      </c>
    </row>
    <row r="39" spans="1:7" s="588" customFormat="1" ht="14.45" hidden="1" customHeight="1" x14ac:dyDescent="0.25">
      <c r="A39" s="582" t="s">
        <v>264</v>
      </c>
      <c r="B39" s="582"/>
      <c r="C39" s="583">
        <f t="shared" si="0"/>
        <v>0</v>
      </c>
      <c r="D39" s="584">
        <f t="array" ref="D39">SUM(IF(('6. Class A Consumption Data'!F36:G36="B")*('6. Class A Consumption Data'!B34&lt;&gt;"N/A"),'6. Class A Consumption Data'!F34:G34))</f>
        <v>0</v>
      </c>
      <c r="E39" s="585">
        <f t="shared" si="1"/>
        <v>0</v>
      </c>
      <c r="F39" s="586">
        <f t="shared" si="2"/>
        <v>0</v>
      </c>
      <c r="G39" s="587">
        <f t="shared" si="3"/>
        <v>0</v>
      </c>
    </row>
    <row r="40" spans="1:7" s="588" customFormat="1" ht="14.45" hidden="1" customHeight="1" x14ac:dyDescent="0.25">
      <c r="A40" s="582" t="s">
        <v>265</v>
      </c>
      <c r="B40" s="582"/>
      <c r="C40" s="583">
        <f t="shared" si="0"/>
        <v>0</v>
      </c>
      <c r="D40" s="584">
        <f t="array" ref="D40">SUM(IF(('6. Class A Consumption Data'!F39:G39="B")*('6. Class A Consumption Data'!B37&lt;&gt;"N/A"),'6. Class A Consumption Data'!F37:G37))</f>
        <v>0</v>
      </c>
      <c r="E40" s="585">
        <f t="shared" si="1"/>
        <v>0</v>
      </c>
      <c r="F40" s="586">
        <f t="shared" si="2"/>
        <v>0</v>
      </c>
      <c r="G40" s="587">
        <f t="shared" si="3"/>
        <v>0</v>
      </c>
    </row>
    <row r="41" spans="1:7" s="588" customFormat="1" ht="14.45" hidden="1" customHeight="1" x14ac:dyDescent="0.25">
      <c r="A41" s="582" t="s">
        <v>266</v>
      </c>
      <c r="B41" s="582"/>
      <c r="C41" s="583">
        <f t="shared" si="0"/>
        <v>0</v>
      </c>
      <c r="D41" s="584">
        <f t="array" ref="D41">SUM(IF(('6. Class A Consumption Data'!F42:G42="B")*('6. Class A Consumption Data'!B40&lt;&gt;"N/A"),'6. Class A Consumption Data'!F40:G40))</f>
        <v>0</v>
      </c>
      <c r="E41" s="585">
        <f t="shared" si="1"/>
        <v>0</v>
      </c>
      <c r="F41" s="586">
        <f t="shared" si="2"/>
        <v>0</v>
      </c>
      <c r="G41" s="587">
        <f t="shared" si="3"/>
        <v>0</v>
      </c>
    </row>
    <row r="42" spans="1:7" s="588" customFormat="1" ht="14.45" hidden="1" customHeight="1" x14ac:dyDescent="0.25">
      <c r="A42" s="582" t="s">
        <v>267</v>
      </c>
      <c r="B42" s="582"/>
      <c r="C42" s="583">
        <f t="shared" si="0"/>
        <v>0</v>
      </c>
      <c r="D42" s="584">
        <f t="array" ref="D42">SUM(IF(('6. Class A Consumption Data'!F45:G45="B")*('6. Class A Consumption Data'!B43&lt;&gt;"N/A"),'6. Class A Consumption Data'!F43:G43))</f>
        <v>0</v>
      </c>
      <c r="E42" s="585">
        <f t="shared" si="1"/>
        <v>0</v>
      </c>
      <c r="F42" s="586">
        <f t="shared" si="2"/>
        <v>0</v>
      </c>
      <c r="G42" s="587">
        <f t="shared" si="3"/>
        <v>0</v>
      </c>
    </row>
    <row r="43" spans="1:7" s="588" customFormat="1" ht="14.45" hidden="1" customHeight="1" x14ac:dyDescent="0.25">
      <c r="A43" s="582" t="s">
        <v>268</v>
      </c>
      <c r="B43" s="582"/>
      <c r="C43" s="583">
        <f t="shared" si="0"/>
        <v>0</v>
      </c>
      <c r="D43" s="584">
        <f t="array" ref="D43">SUM(IF(('6. Class A Consumption Data'!F48:G48="B")*('6. Class A Consumption Data'!B46&lt;&gt;"N/A"),'6. Class A Consumption Data'!F46:G46))</f>
        <v>0</v>
      </c>
      <c r="E43" s="585">
        <f t="shared" si="1"/>
        <v>0</v>
      </c>
      <c r="F43" s="586">
        <f t="shared" si="2"/>
        <v>0</v>
      </c>
      <c r="G43" s="587">
        <f t="shared" si="3"/>
        <v>0</v>
      </c>
    </row>
    <row r="44" spans="1:7" s="588" customFormat="1" ht="14.25" hidden="1" customHeight="1" x14ac:dyDescent="0.25">
      <c r="A44" s="582" t="s">
        <v>269</v>
      </c>
      <c r="B44" s="582"/>
      <c r="C44" s="583">
        <f t="shared" si="0"/>
        <v>0</v>
      </c>
      <c r="D44" s="584">
        <f t="array" ref="D44">SUM(IF(('6. Class A Consumption Data'!F51:G51="B")*('6. Class A Consumption Data'!B49&lt;&gt;"N/A"),'6. Class A Consumption Data'!F49:G49))</f>
        <v>0</v>
      </c>
      <c r="E44" s="585">
        <f t="shared" si="1"/>
        <v>0</v>
      </c>
      <c r="F44" s="586">
        <f t="shared" si="2"/>
        <v>0</v>
      </c>
      <c r="G44" s="587">
        <f t="shared" si="3"/>
        <v>0</v>
      </c>
    </row>
    <row r="45" spans="1:7" s="588" customFormat="1" ht="14.45" hidden="1" customHeight="1" x14ac:dyDescent="0.25">
      <c r="A45" s="582" t="s">
        <v>270</v>
      </c>
      <c r="B45" s="582"/>
      <c r="C45" s="583">
        <f t="shared" si="0"/>
        <v>0</v>
      </c>
      <c r="D45" s="584">
        <f t="array" ref="D45">SUM(IF(('6. Class A Consumption Data'!F54:G54="B")*('6. Class A Consumption Data'!B52&lt;&gt;"N/A"),'6. Class A Consumption Data'!F52:G52))</f>
        <v>0</v>
      </c>
      <c r="E45" s="585">
        <f t="shared" si="1"/>
        <v>0</v>
      </c>
      <c r="F45" s="586">
        <f t="shared" si="2"/>
        <v>0</v>
      </c>
      <c r="G45" s="587">
        <f t="shared" si="3"/>
        <v>0</v>
      </c>
    </row>
    <row r="46" spans="1:7" s="588" customFormat="1" ht="15.75" hidden="1" thickBot="1" x14ac:dyDescent="0.3">
      <c r="A46" s="582" t="s">
        <v>271</v>
      </c>
      <c r="B46" s="582"/>
      <c r="C46" s="583">
        <f t="shared" si="0"/>
        <v>0</v>
      </c>
      <c r="D46" s="584">
        <f t="array" ref="D46">SUM(IF(('6. Class A Consumption Data'!F57:G57="B")*('6. Class A Consumption Data'!B55&lt;&gt;"N/A"),'6. Class A Consumption Data'!F55:G55))</f>
        <v>0</v>
      </c>
      <c r="E46" s="585">
        <f t="shared" si="1"/>
        <v>0</v>
      </c>
      <c r="F46" s="586">
        <f t="shared" si="2"/>
        <v>0</v>
      </c>
      <c r="G46" s="587">
        <f t="shared" si="3"/>
        <v>0</v>
      </c>
    </row>
    <row r="47" spans="1:7" s="588" customFormat="1" ht="15.75" hidden="1" thickBot="1" x14ac:dyDescent="0.3">
      <c r="A47" s="582" t="s">
        <v>272</v>
      </c>
      <c r="B47" s="582"/>
      <c r="C47" s="583">
        <f t="shared" si="0"/>
        <v>0</v>
      </c>
      <c r="D47" s="584">
        <f t="array" ref="D47">SUM(IF(('6. Class A Consumption Data'!F60:G60="B")*('6. Class A Consumption Data'!B58&lt;&gt;"N/A"),'6. Class A Consumption Data'!F58:G58))</f>
        <v>0</v>
      </c>
      <c r="E47" s="585">
        <f t="shared" si="1"/>
        <v>0</v>
      </c>
      <c r="F47" s="586">
        <f t="shared" si="2"/>
        <v>0</v>
      </c>
      <c r="G47" s="587">
        <f t="shared" si="3"/>
        <v>0</v>
      </c>
    </row>
    <row r="48" spans="1:7" s="542" customFormat="1" ht="15.75" hidden="1" thickBot="1" x14ac:dyDescent="0.3">
      <c r="A48" s="582" t="s">
        <v>273</v>
      </c>
      <c r="B48" s="582"/>
      <c r="C48" s="583">
        <f t="shared" si="0"/>
        <v>0</v>
      </c>
      <c r="D48" s="584">
        <f t="array" ref="D48">SUM(IF(('6. Class A Consumption Data'!F63:G63="B")*('6. Class A Consumption Data'!B61&lt;&gt;"N/A"),'6. Class A Consumption Data'!F61:G61))</f>
        <v>0</v>
      </c>
      <c r="E48" s="585">
        <f t="shared" si="1"/>
        <v>0</v>
      </c>
      <c r="F48" s="586">
        <f t="shared" si="2"/>
        <v>0</v>
      </c>
      <c r="G48" s="587">
        <f t="shared" si="3"/>
        <v>0</v>
      </c>
    </row>
    <row r="49" spans="1:19" ht="15.75" hidden="1" thickBot="1" x14ac:dyDescent="0.3">
      <c r="A49" s="582" t="s">
        <v>274</v>
      </c>
      <c r="B49" s="582"/>
      <c r="C49" s="583">
        <f t="shared" si="0"/>
        <v>0</v>
      </c>
      <c r="D49" s="584">
        <f t="array" ref="D49">SUM(IF(('6. Class A Consumption Data'!F66:G66="B")*('6. Class A Consumption Data'!B64&lt;&gt;"N/A"),'6. Class A Consumption Data'!F64:G64))</f>
        <v>0</v>
      </c>
      <c r="E49" s="585">
        <f t="shared" si="1"/>
        <v>0</v>
      </c>
      <c r="F49" s="586">
        <f t="shared" si="2"/>
        <v>0</v>
      </c>
      <c r="G49" s="587">
        <f t="shared" si="3"/>
        <v>0</v>
      </c>
    </row>
    <row r="50" spans="1:19" ht="15.75" hidden="1" thickBot="1" x14ac:dyDescent="0.3">
      <c r="A50" s="582" t="s">
        <v>275</v>
      </c>
      <c r="B50" s="582"/>
      <c r="C50" s="708">
        <f t="shared" si="0"/>
        <v>0</v>
      </c>
      <c r="D50" s="709">
        <f t="array" ref="D50">SUM(IF(('6. Class A Consumption Data'!F69:G69="B")*('6. Class A Consumption Data'!B67&lt;&gt;"N/A"),'6. Class A Consumption Data'!F67:G67))</f>
        <v>0</v>
      </c>
      <c r="E50" s="710">
        <f t="shared" si="1"/>
        <v>0</v>
      </c>
      <c r="F50" s="711">
        <f t="shared" si="2"/>
        <v>0</v>
      </c>
      <c r="G50" s="712">
        <f t="shared" si="3"/>
        <v>0</v>
      </c>
      <c r="H50" s="707"/>
      <c r="I50" s="707"/>
      <c r="J50" s="707"/>
      <c r="K50" s="707"/>
      <c r="L50" s="707"/>
      <c r="M50" s="707"/>
      <c r="N50" s="707"/>
      <c r="O50" s="707"/>
      <c r="P50" s="707"/>
      <c r="Q50" s="707"/>
      <c r="R50" s="707"/>
      <c r="S50" s="707"/>
    </row>
    <row r="51" spans="1:19" ht="15.75" hidden="1" thickBot="1" x14ac:dyDescent="0.3">
      <c r="A51" s="582" t="s">
        <v>276</v>
      </c>
      <c r="B51" s="582"/>
      <c r="C51" s="708">
        <f t="shared" si="0"/>
        <v>0</v>
      </c>
      <c r="D51" s="709">
        <f t="array" ref="D51">SUM(IF(('6. Class A Consumption Data'!F72:G72="B")*('6. Class A Consumption Data'!B70&lt;&gt;"N/A"),'6. Class A Consumption Data'!F70:G70))</f>
        <v>0</v>
      </c>
      <c r="E51" s="710">
        <f t="shared" si="1"/>
        <v>0</v>
      </c>
      <c r="F51" s="711">
        <f t="shared" si="2"/>
        <v>0</v>
      </c>
      <c r="G51" s="712">
        <f t="shared" si="3"/>
        <v>0</v>
      </c>
      <c r="H51" s="707"/>
      <c r="I51" s="707"/>
      <c r="J51" s="707"/>
      <c r="K51" s="707"/>
      <c r="L51" s="707"/>
      <c r="M51" s="707"/>
      <c r="N51" s="707"/>
      <c r="O51" s="707"/>
      <c r="P51" s="707"/>
      <c r="Q51" s="707"/>
      <c r="R51" s="707"/>
      <c r="S51" s="707"/>
    </row>
    <row r="52" spans="1:19" ht="15.75" hidden="1" thickBot="1" x14ac:dyDescent="0.3">
      <c r="A52" s="582" t="s">
        <v>277</v>
      </c>
      <c r="B52" s="582"/>
      <c r="C52" s="583">
        <f t="shared" si="0"/>
        <v>0</v>
      </c>
      <c r="D52" s="584">
        <f t="array" ref="D52">SUM(IF(('6. Class A Consumption Data'!F75:G75="B")*('6. Class A Consumption Data'!B73&lt;&gt;"N/A"),'6. Class A Consumption Data'!F73:G73))</f>
        <v>0</v>
      </c>
      <c r="E52" s="585">
        <f t="shared" si="1"/>
        <v>0</v>
      </c>
      <c r="F52" s="586">
        <f t="shared" si="2"/>
        <v>0</v>
      </c>
      <c r="G52" s="587">
        <f t="shared" si="3"/>
        <v>0</v>
      </c>
    </row>
    <row r="53" spans="1:19" ht="15.75" hidden="1" thickBot="1" x14ac:dyDescent="0.3">
      <c r="A53" s="582" t="s">
        <v>278</v>
      </c>
      <c r="B53" s="582"/>
      <c r="C53" s="583">
        <f t="shared" si="0"/>
        <v>0</v>
      </c>
      <c r="D53" s="584">
        <f t="array" ref="D53">SUM(IF(('6. Class A Consumption Data'!F78:G78="B")*('6. Class A Consumption Data'!B76&lt;&gt;"N/A"),'6. Class A Consumption Data'!F76:G76))</f>
        <v>0</v>
      </c>
      <c r="E53" s="585">
        <f t="shared" si="1"/>
        <v>0</v>
      </c>
      <c r="F53" s="586">
        <f t="shared" si="2"/>
        <v>0</v>
      </c>
      <c r="G53" s="587">
        <f t="shared" si="3"/>
        <v>0</v>
      </c>
    </row>
    <row r="54" spans="1:19" ht="15.75" hidden="1" thickBot="1" x14ac:dyDescent="0.3">
      <c r="A54" s="582" t="s">
        <v>279</v>
      </c>
      <c r="B54" s="582"/>
      <c r="C54" s="583">
        <f t="shared" si="0"/>
        <v>0</v>
      </c>
      <c r="D54" s="584">
        <f t="array" ref="D54">SUM(IF(('6. Class A Consumption Data'!F81:G81="B")*('6. Class A Consumption Data'!B79&lt;&gt;"N/A"),'6. Class A Consumption Data'!F79:G79))</f>
        <v>0</v>
      </c>
      <c r="E54" s="585">
        <f t="shared" si="1"/>
        <v>0</v>
      </c>
      <c r="F54" s="586">
        <f t="shared" si="2"/>
        <v>0</v>
      </c>
      <c r="G54" s="587">
        <f t="shared" si="3"/>
        <v>0</v>
      </c>
    </row>
    <row r="55" spans="1:19" ht="15.75" hidden="1" thickBot="1" x14ac:dyDescent="0.3">
      <c r="A55" s="582" t="s">
        <v>280</v>
      </c>
      <c r="B55" s="582"/>
      <c r="C55" s="583">
        <f t="shared" si="0"/>
        <v>0</v>
      </c>
      <c r="D55" s="584">
        <f t="array" ref="D55">SUM(IF(('6. Class A Consumption Data'!F84:G84="B")*('6. Class A Consumption Data'!B82&lt;&gt;"N/A"),'6. Class A Consumption Data'!F82:G82))</f>
        <v>0</v>
      </c>
      <c r="E55" s="585">
        <f t="shared" si="1"/>
        <v>0</v>
      </c>
      <c r="F55" s="586">
        <f t="shared" si="2"/>
        <v>0</v>
      </c>
      <c r="G55" s="587">
        <f t="shared" si="3"/>
        <v>0</v>
      </c>
    </row>
    <row r="56" spans="1:19" ht="15.75" hidden="1" thickBot="1" x14ac:dyDescent="0.3">
      <c r="A56" s="582" t="s">
        <v>281</v>
      </c>
      <c r="B56" s="582"/>
      <c r="C56" s="583">
        <f t="shared" si="0"/>
        <v>0</v>
      </c>
      <c r="D56" s="584">
        <f t="array" ref="D56">SUM(IF(('6. Class A Consumption Data'!F87:G87="B")*('6. Class A Consumption Data'!B85&lt;&gt;"N/A"),'6. Class A Consumption Data'!F85:G85))</f>
        <v>0</v>
      </c>
      <c r="E56" s="585">
        <f t="shared" si="1"/>
        <v>0</v>
      </c>
      <c r="F56" s="586">
        <f t="shared" si="2"/>
        <v>0</v>
      </c>
      <c r="G56" s="587">
        <f t="shared" si="3"/>
        <v>0</v>
      </c>
    </row>
    <row r="57" spans="1:19" ht="15.75" hidden="1" thickBot="1" x14ac:dyDescent="0.3">
      <c r="A57" s="582" t="s">
        <v>282</v>
      </c>
      <c r="B57" s="582"/>
      <c r="C57" s="583">
        <f t="shared" si="0"/>
        <v>0</v>
      </c>
      <c r="D57" s="584">
        <f t="array" ref="D57">SUM(IF(('6. Class A Consumption Data'!F90:G90="B")*('6. Class A Consumption Data'!B88&lt;&gt;"N/A"),'6. Class A Consumption Data'!F88:G88))</f>
        <v>0</v>
      </c>
      <c r="E57" s="585">
        <f t="shared" si="1"/>
        <v>0</v>
      </c>
      <c r="F57" s="586">
        <f t="shared" si="2"/>
        <v>0</v>
      </c>
      <c r="G57" s="587">
        <f t="shared" si="3"/>
        <v>0</v>
      </c>
    </row>
    <row r="58" spans="1:19" ht="15.75" hidden="1" thickBot="1" x14ac:dyDescent="0.3">
      <c r="A58" s="582" t="s">
        <v>283</v>
      </c>
      <c r="B58" s="582"/>
      <c r="C58" s="583">
        <f t="shared" si="0"/>
        <v>0</v>
      </c>
      <c r="D58" s="584">
        <f t="array" ref="D58">SUM(IF(('6. Class A Consumption Data'!F93:G93="B")*('6. Class A Consumption Data'!B91&lt;&gt;"N/A"),'6. Class A Consumption Data'!F91:G91))</f>
        <v>0</v>
      </c>
      <c r="E58" s="585">
        <f t="shared" si="1"/>
        <v>0</v>
      </c>
      <c r="F58" s="586">
        <f t="shared" si="2"/>
        <v>0</v>
      </c>
      <c r="G58" s="587">
        <f t="shared" si="3"/>
        <v>0</v>
      </c>
    </row>
    <row r="59" spans="1:19" ht="15.75" hidden="1" thickBot="1" x14ac:dyDescent="0.3">
      <c r="A59" s="582" t="s">
        <v>284</v>
      </c>
      <c r="B59" s="582"/>
      <c r="C59" s="583">
        <f t="shared" si="0"/>
        <v>0</v>
      </c>
      <c r="D59" s="584">
        <f t="array" ref="D59">SUM(IF(('6. Class A Consumption Data'!F96:G96="B")*('6. Class A Consumption Data'!B94&lt;&gt;"N/A"),'6. Class A Consumption Data'!F94:G94))</f>
        <v>0</v>
      </c>
      <c r="E59" s="585">
        <f t="shared" si="1"/>
        <v>0</v>
      </c>
      <c r="F59" s="586">
        <f t="shared" si="2"/>
        <v>0</v>
      </c>
      <c r="G59" s="587">
        <f t="shared" si="3"/>
        <v>0</v>
      </c>
    </row>
    <row r="60" spans="1:19" ht="15.75" hidden="1" thickBot="1" x14ac:dyDescent="0.3">
      <c r="A60" s="582" t="s">
        <v>285</v>
      </c>
      <c r="B60" s="582"/>
      <c r="C60" s="583">
        <f t="shared" si="0"/>
        <v>0</v>
      </c>
      <c r="D60" s="584">
        <f t="array" ref="D60">SUM(IF(('6. Class A Consumption Data'!F99:G99="B")*('6. Class A Consumption Data'!B97&lt;&gt;"N/A"),'6. Class A Consumption Data'!F97:G97))</f>
        <v>0</v>
      </c>
      <c r="E60" s="585">
        <f t="shared" si="1"/>
        <v>0</v>
      </c>
      <c r="F60" s="586">
        <f t="shared" si="2"/>
        <v>0</v>
      </c>
      <c r="G60" s="587">
        <f t="shared" si="3"/>
        <v>0</v>
      </c>
    </row>
    <row r="61" spans="1:19" ht="15.75" hidden="1" thickBot="1" x14ac:dyDescent="0.3">
      <c r="A61" s="582" t="s">
        <v>286</v>
      </c>
      <c r="B61" s="582"/>
      <c r="C61" s="583">
        <f t="shared" si="0"/>
        <v>0</v>
      </c>
      <c r="D61" s="584">
        <f t="array" ref="D61">SUM(IF(('6. Class A Consumption Data'!F102:G102="B")*('6. Class A Consumption Data'!B100&lt;&gt;"N/A"),'6. Class A Consumption Data'!F100:G100))</f>
        <v>0</v>
      </c>
      <c r="E61" s="585">
        <f t="shared" si="1"/>
        <v>0</v>
      </c>
      <c r="F61" s="586">
        <f t="shared" si="2"/>
        <v>0</v>
      </c>
      <c r="G61" s="587">
        <f t="shared" si="3"/>
        <v>0</v>
      </c>
    </row>
    <row r="62" spans="1:19" ht="15.75" hidden="1" thickBot="1" x14ac:dyDescent="0.3">
      <c r="A62" s="582" t="s">
        <v>287</v>
      </c>
      <c r="B62" s="582"/>
      <c r="C62" s="583">
        <f t="shared" si="0"/>
        <v>0</v>
      </c>
      <c r="D62" s="584">
        <f t="array" ref="D62">SUM(IF(('6. Class A Consumption Data'!F105:G105="B")*('6. Class A Consumption Data'!B103&lt;&gt;"N/A"),'6. Class A Consumption Data'!F103:G103))</f>
        <v>0</v>
      </c>
      <c r="E62" s="585">
        <f t="shared" si="1"/>
        <v>0</v>
      </c>
      <c r="F62" s="586">
        <f t="shared" si="2"/>
        <v>0</v>
      </c>
      <c r="G62" s="587">
        <f t="shared" si="3"/>
        <v>0</v>
      </c>
    </row>
    <row r="63" spans="1:19" ht="15.75" hidden="1" thickBot="1" x14ac:dyDescent="0.3">
      <c r="A63" s="582" t="s">
        <v>288</v>
      </c>
      <c r="B63" s="582"/>
      <c r="C63" s="583">
        <f t="shared" si="0"/>
        <v>0</v>
      </c>
      <c r="D63" s="584">
        <f t="array" ref="D63">SUM(IF(('6. Class A Consumption Data'!F108:G108="B")*('6. Class A Consumption Data'!B106&lt;&gt;"N/A"),'6. Class A Consumption Data'!F106:G106))</f>
        <v>0</v>
      </c>
      <c r="E63" s="585">
        <f t="shared" si="1"/>
        <v>0</v>
      </c>
      <c r="F63" s="586">
        <f t="shared" si="2"/>
        <v>0</v>
      </c>
      <c r="G63" s="587">
        <f t="shared" si="3"/>
        <v>0</v>
      </c>
    </row>
    <row r="64" spans="1:19" ht="15.75" hidden="1" thickBot="1" x14ac:dyDescent="0.3">
      <c r="A64" s="582" t="s">
        <v>289</v>
      </c>
      <c r="B64" s="582"/>
      <c r="C64" s="583">
        <f t="shared" si="0"/>
        <v>0</v>
      </c>
      <c r="D64" s="584">
        <f t="array" ref="D64">SUM(IF(('6. Class A Consumption Data'!F111:G111="B")*('6. Class A Consumption Data'!B109&lt;&gt;"N/A"),'6. Class A Consumption Data'!F109:G109))</f>
        <v>0</v>
      </c>
      <c r="E64" s="585">
        <f t="shared" si="1"/>
        <v>0</v>
      </c>
      <c r="F64" s="586">
        <f t="shared" si="2"/>
        <v>0</v>
      </c>
      <c r="G64" s="587">
        <f t="shared" si="3"/>
        <v>0</v>
      </c>
    </row>
    <row r="65" spans="1:7" ht="15.75" hidden="1" thickBot="1" x14ac:dyDescent="0.3">
      <c r="A65" s="582" t="s">
        <v>290</v>
      </c>
      <c r="B65" s="582"/>
      <c r="C65" s="583">
        <f t="shared" si="0"/>
        <v>0</v>
      </c>
      <c r="D65" s="584">
        <f t="array" ref="D65">SUM(IF(('6. Class A Consumption Data'!F114:G114="B")*('6. Class A Consumption Data'!B112&lt;&gt;"N/A"),'6. Class A Consumption Data'!F112:G112))</f>
        <v>0</v>
      </c>
      <c r="E65" s="585">
        <f t="shared" si="1"/>
        <v>0</v>
      </c>
      <c r="F65" s="586">
        <f t="shared" si="2"/>
        <v>0</v>
      </c>
      <c r="G65" s="587">
        <f t="shared" si="3"/>
        <v>0</v>
      </c>
    </row>
    <row r="66" spans="1:7" ht="15.75" hidden="1" thickBot="1" x14ac:dyDescent="0.3">
      <c r="A66" s="582" t="s">
        <v>291</v>
      </c>
      <c r="B66" s="582"/>
      <c r="C66" s="583">
        <f t="shared" ref="C66:C129" si="4">SUM(D66:D66)</f>
        <v>0</v>
      </c>
      <c r="D66" s="584">
        <f t="array" ref="D66">SUM(IF(('6. Class A Consumption Data'!F117:G117="B")*('6. Class A Consumption Data'!B115&lt;&gt;"N/A"),'6. Class A Consumption Data'!F115:G115))</f>
        <v>0</v>
      </c>
      <c r="E66" s="585">
        <f t="shared" si="1"/>
        <v>0</v>
      </c>
      <c r="F66" s="586">
        <f t="shared" si="2"/>
        <v>0</v>
      </c>
      <c r="G66" s="587">
        <f t="shared" si="3"/>
        <v>0</v>
      </c>
    </row>
    <row r="67" spans="1:7" ht="15.75" hidden="1" thickBot="1" x14ac:dyDescent="0.3">
      <c r="A67" s="582" t="s">
        <v>292</v>
      </c>
      <c r="B67" s="582"/>
      <c r="C67" s="583">
        <f t="shared" si="4"/>
        <v>0</v>
      </c>
      <c r="D67" s="584">
        <f t="array" ref="D67">SUM(IF(('6. Class A Consumption Data'!F120:G120="B")*('6. Class A Consumption Data'!B118&lt;&gt;"N/A"),'6. Class A Consumption Data'!F118:G118))</f>
        <v>0</v>
      </c>
      <c r="E67" s="585">
        <f t="shared" si="1"/>
        <v>0</v>
      </c>
      <c r="F67" s="586">
        <f t="shared" si="2"/>
        <v>0</v>
      </c>
      <c r="G67" s="587">
        <f t="shared" si="3"/>
        <v>0</v>
      </c>
    </row>
    <row r="68" spans="1:7" ht="15.75" hidden="1" thickBot="1" x14ac:dyDescent="0.3">
      <c r="A68" s="582" t="s">
        <v>293</v>
      </c>
      <c r="B68" s="582"/>
      <c r="C68" s="583">
        <f t="shared" si="4"/>
        <v>0</v>
      </c>
      <c r="D68" s="584">
        <f t="array" ref="D68">SUM(IF(('6. Class A Consumption Data'!F123:G123="B")*('6. Class A Consumption Data'!B121&lt;&gt;"N/A"),'6. Class A Consumption Data'!F121:G121))</f>
        <v>0</v>
      </c>
      <c r="E68" s="585">
        <f t="shared" si="1"/>
        <v>0</v>
      </c>
      <c r="F68" s="586">
        <f t="shared" si="2"/>
        <v>0</v>
      </c>
      <c r="G68" s="587">
        <f t="shared" si="3"/>
        <v>0</v>
      </c>
    </row>
    <row r="69" spans="1:7" ht="15.75" hidden="1" thickBot="1" x14ac:dyDescent="0.3">
      <c r="A69" s="582" t="s">
        <v>294</v>
      </c>
      <c r="B69" s="582"/>
      <c r="C69" s="583">
        <f t="shared" si="4"/>
        <v>0</v>
      </c>
      <c r="D69" s="584">
        <f t="array" ref="D69">SUM(IF(('6. Class A Consumption Data'!F126:G126="B")*('6. Class A Consumption Data'!B124&lt;&gt;"N/A"),'6. Class A Consumption Data'!F124:G124))</f>
        <v>0</v>
      </c>
      <c r="E69" s="585">
        <f t="shared" si="1"/>
        <v>0</v>
      </c>
      <c r="F69" s="586">
        <f t="shared" si="2"/>
        <v>0</v>
      </c>
      <c r="G69" s="587">
        <f t="shared" si="3"/>
        <v>0</v>
      </c>
    </row>
    <row r="70" spans="1:7" ht="15.75" hidden="1" thickBot="1" x14ac:dyDescent="0.3">
      <c r="A70" s="582" t="s">
        <v>295</v>
      </c>
      <c r="B70" s="582"/>
      <c r="C70" s="583">
        <f t="shared" si="4"/>
        <v>0</v>
      </c>
      <c r="D70" s="584">
        <f t="array" ref="D70">SUM(IF(('6. Class A Consumption Data'!F129:G129="B")*('6. Class A Consumption Data'!B127&lt;&gt;"N/A"),'6. Class A Consumption Data'!F127:G127))</f>
        <v>0</v>
      </c>
      <c r="E70" s="585">
        <f t="shared" si="1"/>
        <v>0</v>
      </c>
      <c r="F70" s="586">
        <f t="shared" si="2"/>
        <v>0</v>
      </c>
      <c r="G70" s="587">
        <f t="shared" si="3"/>
        <v>0</v>
      </c>
    </row>
    <row r="71" spans="1:7" ht="15.75" hidden="1" thickBot="1" x14ac:dyDescent="0.3">
      <c r="A71" s="582" t="s">
        <v>296</v>
      </c>
      <c r="B71" s="582"/>
      <c r="C71" s="583">
        <f t="shared" si="4"/>
        <v>0</v>
      </c>
      <c r="D71" s="584">
        <f t="array" ref="D71">SUM(IF(('6. Class A Consumption Data'!F132:G132="B")*('6. Class A Consumption Data'!B130&lt;&gt;"N/A"),'6. Class A Consumption Data'!F130:G130))</f>
        <v>0</v>
      </c>
      <c r="E71" s="585">
        <f t="shared" si="1"/>
        <v>0</v>
      </c>
      <c r="F71" s="586">
        <f t="shared" si="2"/>
        <v>0</v>
      </c>
      <c r="G71" s="587">
        <f t="shared" si="3"/>
        <v>0</v>
      </c>
    </row>
    <row r="72" spans="1:7" ht="15.75" hidden="1" thickBot="1" x14ac:dyDescent="0.3">
      <c r="A72" s="582" t="s">
        <v>297</v>
      </c>
      <c r="B72" s="582"/>
      <c r="C72" s="583">
        <f t="shared" si="4"/>
        <v>0</v>
      </c>
      <c r="D72" s="584">
        <f t="array" ref="D72">SUM(IF(('6. Class A Consumption Data'!F135:G135="B")*('6. Class A Consumption Data'!B133&lt;&gt;"N/A"),'6. Class A Consumption Data'!F133:G133))</f>
        <v>0</v>
      </c>
      <c r="E72" s="585">
        <f t="shared" si="1"/>
        <v>0</v>
      </c>
      <c r="F72" s="586">
        <f t="shared" si="2"/>
        <v>0</v>
      </c>
      <c r="G72" s="587">
        <f t="shared" si="3"/>
        <v>0</v>
      </c>
    </row>
    <row r="73" spans="1:7" ht="15.75" hidden="1" thickBot="1" x14ac:dyDescent="0.3">
      <c r="A73" s="582" t="s">
        <v>298</v>
      </c>
      <c r="B73" s="582"/>
      <c r="C73" s="583">
        <f t="shared" si="4"/>
        <v>0</v>
      </c>
      <c r="D73" s="584">
        <f t="array" ref="D73">SUM(IF(('6. Class A Consumption Data'!F138:G138="B")*('6. Class A Consumption Data'!B136&lt;&gt;"N/A"),'6. Class A Consumption Data'!F136:G136))</f>
        <v>0</v>
      </c>
      <c r="E73" s="585">
        <f t="shared" si="1"/>
        <v>0</v>
      </c>
      <c r="F73" s="586">
        <f t="shared" si="2"/>
        <v>0</v>
      </c>
      <c r="G73" s="587">
        <f t="shared" si="3"/>
        <v>0</v>
      </c>
    </row>
    <row r="74" spans="1:7" ht="15.75" hidden="1" thickBot="1" x14ac:dyDescent="0.3">
      <c r="A74" s="582" t="s">
        <v>299</v>
      </c>
      <c r="B74" s="582"/>
      <c r="C74" s="583">
        <f t="shared" si="4"/>
        <v>0</v>
      </c>
      <c r="D74" s="584">
        <f t="array" ref="D74">SUM(IF(('6. Class A Consumption Data'!F141:G141="B")*('6. Class A Consumption Data'!B139&lt;&gt;"N/A"),'6. Class A Consumption Data'!F139:G139))</f>
        <v>0</v>
      </c>
      <c r="E74" s="585">
        <f t="shared" si="1"/>
        <v>0</v>
      </c>
      <c r="F74" s="586">
        <f t="shared" si="2"/>
        <v>0</v>
      </c>
      <c r="G74" s="587">
        <f t="shared" si="3"/>
        <v>0</v>
      </c>
    </row>
    <row r="75" spans="1:7" ht="15.75" hidden="1" thickBot="1" x14ac:dyDescent="0.3">
      <c r="A75" s="582" t="s">
        <v>300</v>
      </c>
      <c r="B75" s="582"/>
      <c r="C75" s="583">
        <f t="shared" si="4"/>
        <v>0</v>
      </c>
      <c r="D75" s="584">
        <f t="array" ref="D75">SUM(IF(('6. Class A Consumption Data'!F144:G144="B")*('6. Class A Consumption Data'!B142&lt;&gt;"N/A"),'6. Class A Consumption Data'!F142:G142))</f>
        <v>0</v>
      </c>
      <c r="E75" s="585">
        <f t="shared" si="1"/>
        <v>0</v>
      </c>
      <c r="F75" s="586">
        <f t="shared" si="2"/>
        <v>0</v>
      </c>
      <c r="G75" s="587">
        <f t="shared" si="3"/>
        <v>0</v>
      </c>
    </row>
    <row r="76" spans="1:7" ht="15.75" hidden="1" thickBot="1" x14ac:dyDescent="0.3">
      <c r="A76" s="582" t="s">
        <v>301</v>
      </c>
      <c r="B76" s="582"/>
      <c r="C76" s="583">
        <f t="shared" si="4"/>
        <v>0</v>
      </c>
      <c r="D76" s="584">
        <f t="array" ref="D76">SUM(IF(('6. Class A Consumption Data'!F147:G147="B")*('6. Class A Consumption Data'!B145&lt;&gt;"N/A"),'6. Class A Consumption Data'!F145:G145))</f>
        <v>0</v>
      </c>
      <c r="E76" s="585">
        <f t="shared" si="1"/>
        <v>0</v>
      </c>
      <c r="F76" s="586">
        <f t="shared" si="2"/>
        <v>0</v>
      </c>
      <c r="G76" s="587">
        <f t="shared" si="3"/>
        <v>0</v>
      </c>
    </row>
    <row r="77" spans="1:7" ht="15.75" hidden="1" thickBot="1" x14ac:dyDescent="0.3">
      <c r="A77" s="582" t="s">
        <v>302</v>
      </c>
      <c r="B77" s="582"/>
      <c r="C77" s="583">
        <f t="shared" si="4"/>
        <v>0</v>
      </c>
      <c r="D77" s="584">
        <f t="array" ref="D77">SUM(IF(('6. Class A Consumption Data'!F150:G150="B")*('6. Class A Consumption Data'!B148&lt;&gt;"N/A"),'6. Class A Consumption Data'!F148:G148))</f>
        <v>0</v>
      </c>
      <c r="E77" s="585">
        <f t="shared" si="1"/>
        <v>0</v>
      </c>
      <c r="F77" s="586">
        <f t="shared" si="2"/>
        <v>0</v>
      </c>
      <c r="G77" s="587">
        <f t="shared" si="3"/>
        <v>0</v>
      </c>
    </row>
    <row r="78" spans="1:7" ht="15.75" hidden="1" thickBot="1" x14ac:dyDescent="0.3">
      <c r="A78" s="582" t="s">
        <v>303</v>
      </c>
      <c r="B78" s="582"/>
      <c r="C78" s="583">
        <f t="shared" si="4"/>
        <v>0</v>
      </c>
      <c r="D78" s="584">
        <f t="array" ref="D78">SUM(IF(('6. Class A Consumption Data'!F153:G153="B")*('6. Class A Consumption Data'!B151&lt;&gt;"N/A"),'6. Class A Consumption Data'!F151:G151))</f>
        <v>0</v>
      </c>
      <c r="E78" s="585">
        <f t="shared" si="1"/>
        <v>0</v>
      </c>
      <c r="F78" s="586">
        <f t="shared" si="2"/>
        <v>0</v>
      </c>
      <c r="G78" s="587">
        <f t="shared" si="3"/>
        <v>0</v>
      </c>
    </row>
    <row r="79" spans="1:7" ht="15.75" hidden="1" thickBot="1" x14ac:dyDescent="0.3">
      <c r="A79" s="582" t="s">
        <v>304</v>
      </c>
      <c r="B79" s="582"/>
      <c r="C79" s="583">
        <f t="shared" si="4"/>
        <v>0</v>
      </c>
      <c r="D79" s="584">
        <f t="array" ref="D79">SUM(IF(('6. Class A Consumption Data'!F156:G156="B")*('6. Class A Consumption Data'!B154&lt;&gt;"N/A"),'6. Class A Consumption Data'!F154:G154))</f>
        <v>0</v>
      </c>
      <c r="E79" s="585">
        <f t="shared" si="1"/>
        <v>0</v>
      </c>
      <c r="F79" s="586">
        <f t="shared" si="2"/>
        <v>0</v>
      </c>
      <c r="G79" s="587">
        <f t="shared" si="3"/>
        <v>0</v>
      </c>
    </row>
    <row r="80" spans="1:7" ht="15.75" hidden="1" thickBot="1" x14ac:dyDescent="0.3">
      <c r="A80" s="582" t="s">
        <v>305</v>
      </c>
      <c r="B80" s="582"/>
      <c r="C80" s="583">
        <f t="shared" si="4"/>
        <v>0</v>
      </c>
      <c r="D80" s="584">
        <f t="array" ref="D80">SUM(IF(('6. Class A Consumption Data'!F159:G159="B")*('6. Class A Consumption Data'!B157&lt;&gt;"N/A"),'6. Class A Consumption Data'!F157:G157))</f>
        <v>0</v>
      </c>
      <c r="E80" s="585">
        <f t="shared" si="1"/>
        <v>0</v>
      </c>
      <c r="F80" s="586">
        <f t="shared" si="2"/>
        <v>0</v>
      </c>
      <c r="G80" s="587">
        <f t="shared" si="3"/>
        <v>0</v>
      </c>
    </row>
    <row r="81" spans="1:7" ht="15.75" hidden="1" thickBot="1" x14ac:dyDescent="0.3">
      <c r="A81" s="582" t="s">
        <v>306</v>
      </c>
      <c r="B81" s="582"/>
      <c r="C81" s="583">
        <f t="shared" si="4"/>
        <v>0</v>
      </c>
      <c r="D81" s="584">
        <f t="array" ref="D81">SUM(IF(('6. Class A Consumption Data'!F162:G162="B")*('6. Class A Consumption Data'!B160&lt;&gt;"N/A"),'6. Class A Consumption Data'!F160:G160))</f>
        <v>0</v>
      </c>
      <c r="E81" s="585">
        <f t="shared" si="1"/>
        <v>0</v>
      </c>
      <c r="F81" s="586">
        <f t="shared" si="2"/>
        <v>0</v>
      </c>
      <c r="G81" s="587">
        <f t="shared" si="3"/>
        <v>0</v>
      </c>
    </row>
    <row r="82" spans="1:7" ht="15.75" hidden="1" thickBot="1" x14ac:dyDescent="0.3">
      <c r="A82" s="582" t="s">
        <v>307</v>
      </c>
      <c r="B82" s="582"/>
      <c r="C82" s="583">
        <f t="shared" si="4"/>
        <v>0</v>
      </c>
      <c r="D82" s="584">
        <f t="array" ref="D82">SUM(IF(('6. Class A Consumption Data'!F165:G165="B")*('6. Class A Consumption Data'!B163&lt;&gt;"N/A"),'6. Class A Consumption Data'!F163:G163))</f>
        <v>0</v>
      </c>
      <c r="E82" s="585">
        <f t="shared" si="1"/>
        <v>0</v>
      </c>
      <c r="F82" s="586">
        <f t="shared" si="2"/>
        <v>0</v>
      </c>
      <c r="G82" s="587">
        <f t="shared" si="3"/>
        <v>0</v>
      </c>
    </row>
    <row r="83" spans="1:7" ht="15.75" hidden="1" thickBot="1" x14ac:dyDescent="0.3">
      <c r="A83" s="582" t="s">
        <v>308</v>
      </c>
      <c r="B83" s="582"/>
      <c r="C83" s="583">
        <f t="shared" si="4"/>
        <v>0</v>
      </c>
      <c r="D83" s="584">
        <f t="array" ref="D83">SUM(IF(('6. Class A Consumption Data'!F168:G168="B")*('6. Class A Consumption Data'!B166&lt;&gt;"N/A"),'6. Class A Consumption Data'!F166:G166))</f>
        <v>0</v>
      </c>
      <c r="E83" s="585">
        <f t="shared" si="1"/>
        <v>0</v>
      </c>
      <c r="F83" s="586">
        <f t="shared" si="2"/>
        <v>0</v>
      </c>
      <c r="G83" s="587">
        <f t="shared" si="3"/>
        <v>0</v>
      </c>
    </row>
    <row r="84" spans="1:7" ht="15.75" hidden="1" thickBot="1" x14ac:dyDescent="0.3">
      <c r="A84" s="582" t="s">
        <v>309</v>
      </c>
      <c r="B84" s="582"/>
      <c r="C84" s="583">
        <f t="shared" si="4"/>
        <v>0</v>
      </c>
      <c r="D84" s="584">
        <f t="array" ref="D84">SUM(IF(('6. Class A Consumption Data'!F171:G171="B")*('6. Class A Consumption Data'!B169&lt;&gt;"N/A"),'6. Class A Consumption Data'!F169:G169))</f>
        <v>0</v>
      </c>
      <c r="E84" s="585">
        <f t="shared" si="1"/>
        <v>0</v>
      </c>
      <c r="F84" s="586">
        <f t="shared" si="2"/>
        <v>0</v>
      </c>
      <c r="G84" s="587">
        <f t="shared" si="3"/>
        <v>0</v>
      </c>
    </row>
    <row r="85" spans="1:7" ht="15.75" hidden="1" thickBot="1" x14ac:dyDescent="0.3">
      <c r="A85" s="582" t="s">
        <v>310</v>
      </c>
      <c r="B85" s="582"/>
      <c r="C85" s="583">
        <f t="shared" si="4"/>
        <v>0</v>
      </c>
      <c r="D85" s="584">
        <f t="array" ref="D85">SUM(IF(('6. Class A Consumption Data'!F174:G174="B")*('6. Class A Consumption Data'!B172&lt;&gt;"N/A"),'6. Class A Consumption Data'!F172:G172))</f>
        <v>0</v>
      </c>
      <c r="E85" s="585">
        <f t="shared" si="1"/>
        <v>0</v>
      </c>
      <c r="F85" s="586">
        <f t="shared" si="2"/>
        <v>0</v>
      </c>
      <c r="G85" s="587">
        <f t="shared" si="3"/>
        <v>0</v>
      </c>
    </row>
    <row r="86" spans="1:7" ht="15.75" hidden="1" thickBot="1" x14ac:dyDescent="0.3">
      <c r="A86" s="582" t="s">
        <v>311</v>
      </c>
      <c r="B86" s="582"/>
      <c r="C86" s="583">
        <f t="shared" si="4"/>
        <v>0</v>
      </c>
      <c r="D86" s="584">
        <f t="array" ref="D86">SUM(IF(('6. Class A Consumption Data'!F177:G177="B")*('6. Class A Consumption Data'!B175&lt;&gt;"N/A"),'6. Class A Consumption Data'!F175:G175))</f>
        <v>0</v>
      </c>
      <c r="E86" s="585">
        <f t="shared" si="1"/>
        <v>0</v>
      </c>
      <c r="F86" s="586">
        <f t="shared" si="2"/>
        <v>0</v>
      </c>
      <c r="G86" s="587">
        <f t="shared" si="3"/>
        <v>0</v>
      </c>
    </row>
    <row r="87" spans="1:7" ht="15.75" hidden="1" thickBot="1" x14ac:dyDescent="0.3">
      <c r="A87" s="582" t="s">
        <v>312</v>
      </c>
      <c r="B87" s="582"/>
      <c r="C87" s="583">
        <f t="shared" si="4"/>
        <v>0</v>
      </c>
      <c r="D87" s="584">
        <f t="array" ref="D87">SUM(IF(('6. Class A Consumption Data'!F180:G180="B")*('6. Class A Consumption Data'!B178&lt;&gt;"N/A"),'6. Class A Consumption Data'!F178:G178))</f>
        <v>0</v>
      </c>
      <c r="E87" s="585">
        <f t="shared" si="1"/>
        <v>0</v>
      </c>
      <c r="F87" s="586">
        <f t="shared" si="2"/>
        <v>0</v>
      </c>
      <c r="G87" s="587">
        <f t="shared" si="3"/>
        <v>0</v>
      </c>
    </row>
    <row r="88" spans="1:7" ht="15.75" hidden="1" thickBot="1" x14ac:dyDescent="0.3">
      <c r="A88" s="582" t="s">
        <v>313</v>
      </c>
      <c r="B88" s="582"/>
      <c r="C88" s="583">
        <f t="shared" si="4"/>
        <v>0</v>
      </c>
      <c r="D88" s="584">
        <f t="array" ref="D88">SUM(IF(('6. Class A Consumption Data'!F183:G183="B")*('6. Class A Consumption Data'!B181&lt;&gt;"N/A"),'6. Class A Consumption Data'!F181:G181))</f>
        <v>0</v>
      </c>
      <c r="E88" s="585">
        <f t="shared" si="1"/>
        <v>0</v>
      </c>
      <c r="F88" s="586">
        <f t="shared" si="2"/>
        <v>0</v>
      </c>
      <c r="G88" s="587">
        <f t="shared" si="3"/>
        <v>0</v>
      </c>
    </row>
    <row r="89" spans="1:7" ht="15.75" hidden="1" thickBot="1" x14ac:dyDescent="0.3">
      <c r="A89" s="582" t="s">
        <v>314</v>
      </c>
      <c r="B89" s="582"/>
      <c r="C89" s="583">
        <f t="shared" si="4"/>
        <v>0</v>
      </c>
      <c r="D89" s="584">
        <f t="array" ref="D89">SUM(IF(('6. Class A Consumption Data'!F186:G186="B")*('6. Class A Consumption Data'!B184&lt;&gt;"N/A"),'6. Class A Consumption Data'!F184:G184))</f>
        <v>0</v>
      </c>
      <c r="E89" s="585">
        <f t="shared" si="1"/>
        <v>0</v>
      </c>
      <c r="F89" s="586">
        <f t="shared" si="2"/>
        <v>0</v>
      </c>
      <c r="G89" s="587">
        <f t="shared" si="3"/>
        <v>0</v>
      </c>
    </row>
    <row r="90" spans="1:7" ht="15.75" hidden="1" thickBot="1" x14ac:dyDescent="0.3">
      <c r="A90" s="582" t="s">
        <v>315</v>
      </c>
      <c r="B90" s="582"/>
      <c r="C90" s="583">
        <f t="shared" si="4"/>
        <v>0</v>
      </c>
      <c r="D90" s="584">
        <f t="array" ref="D90">SUM(IF(('6. Class A Consumption Data'!F189:G189="B")*('6. Class A Consumption Data'!B187&lt;&gt;"N/A"),'6. Class A Consumption Data'!F187:G187))</f>
        <v>0</v>
      </c>
      <c r="E90" s="585">
        <f t="shared" si="1"/>
        <v>0</v>
      </c>
      <c r="F90" s="586">
        <f t="shared" si="2"/>
        <v>0</v>
      </c>
      <c r="G90" s="587">
        <f t="shared" si="3"/>
        <v>0</v>
      </c>
    </row>
    <row r="91" spans="1:7" ht="15.75" hidden="1" thickBot="1" x14ac:dyDescent="0.3">
      <c r="A91" s="582" t="s">
        <v>316</v>
      </c>
      <c r="B91" s="582"/>
      <c r="C91" s="583">
        <f t="shared" si="4"/>
        <v>0</v>
      </c>
      <c r="D91" s="584">
        <f t="array" ref="D91">SUM(IF(('6. Class A Consumption Data'!F192:G192="B")*('6. Class A Consumption Data'!B190&lt;&gt;"N/A"),'6. Class A Consumption Data'!F190:G190))</f>
        <v>0</v>
      </c>
      <c r="E91" s="585">
        <f t="shared" si="1"/>
        <v>0</v>
      </c>
      <c r="F91" s="586">
        <f t="shared" si="2"/>
        <v>0</v>
      </c>
      <c r="G91" s="587">
        <f t="shared" si="3"/>
        <v>0</v>
      </c>
    </row>
    <row r="92" spans="1:7" ht="15.75" hidden="1" thickBot="1" x14ac:dyDescent="0.3">
      <c r="A92" s="582" t="s">
        <v>317</v>
      </c>
      <c r="B92" s="582"/>
      <c r="C92" s="583">
        <f t="shared" si="4"/>
        <v>0</v>
      </c>
      <c r="D92" s="584">
        <f t="array" ref="D92">SUM(IF(('6. Class A Consumption Data'!F195:G195="B")*('6. Class A Consumption Data'!B193&lt;&gt;"N/A"),'6. Class A Consumption Data'!F193:G193))</f>
        <v>0</v>
      </c>
      <c r="E92" s="585">
        <f t="shared" si="1"/>
        <v>0</v>
      </c>
      <c r="F92" s="586">
        <f t="shared" si="2"/>
        <v>0</v>
      </c>
      <c r="G92" s="587">
        <f t="shared" si="3"/>
        <v>0</v>
      </c>
    </row>
    <row r="93" spans="1:7" ht="15.75" hidden="1" thickBot="1" x14ac:dyDescent="0.3">
      <c r="A93" s="582" t="s">
        <v>318</v>
      </c>
      <c r="B93" s="582"/>
      <c r="C93" s="583">
        <f t="shared" si="4"/>
        <v>0</v>
      </c>
      <c r="D93" s="584">
        <f t="array" ref="D93">SUM(IF(('6. Class A Consumption Data'!F198:G198="B")*('6. Class A Consumption Data'!B196&lt;&gt;"N/A"),'6. Class A Consumption Data'!F196:G196))</f>
        <v>0</v>
      </c>
      <c r="E93" s="585">
        <f t="shared" si="1"/>
        <v>0</v>
      </c>
      <c r="F93" s="586">
        <f t="shared" si="2"/>
        <v>0</v>
      </c>
      <c r="G93" s="587">
        <f t="shared" si="3"/>
        <v>0</v>
      </c>
    </row>
    <row r="94" spans="1:7" ht="15.75" hidden="1" thickBot="1" x14ac:dyDescent="0.3">
      <c r="A94" s="582" t="s">
        <v>319</v>
      </c>
      <c r="B94" s="582"/>
      <c r="C94" s="583">
        <f t="shared" si="4"/>
        <v>0</v>
      </c>
      <c r="D94" s="584">
        <f t="array" ref="D94">SUM(IF(('6. Class A Consumption Data'!F201:G201="B")*('6. Class A Consumption Data'!B199&lt;&gt;"N/A"),'6. Class A Consumption Data'!F199:G199))</f>
        <v>0</v>
      </c>
      <c r="E94" s="585">
        <f t="shared" si="1"/>
        <v>0</v>
      </c>
      <c r="F94" s="586">
        <f t="shared" si="2"/>
        <v>0</v>
      </c>
      <c r="G94" s="587">
        <f t="shared" si="3"/>
        <v>0</v>
      </c>
    </row>
    <row r="95" spans="1:7" ht="15.75" hidden="1" thickBot="1" x14ac:dyDescent="0.3">
      <c r="A95" s="582" t="s">
        <v>320</v>
      </c>
      <c r="B95" s="582"/>
      <c r="C95" s="583">
        <f t="shared" si="4"/>
        <v>0</v>
      </c>
      <c r="D95" s="584">
        <f t="array" ref="D95">SUM(IF(('6. Class A Consumption Data'!F204:G204="B")*('6. Class A Consumption Data'!B202&lt;&gt;"N/A"),'6. Class A Consumption Data'!F202:G202))</f>
        <v>0</v>
      </c>
      <c r="E95" s="585">
        <f t="shared" si="1"/>
        <v>0</v>
      </c>
      <c r="F95" s="586">
        <f t="shared" si="2"/>
        <v>0</v>
      </c>
      <c r="G95" s="587">
        <f t="shared" si="3"/>
        <v>0</v>
      </c>
    </row>
    <row r="96" spans="1:7" ht="15.75" hidden="1" thickBot="1" x14ac:dyDescent="0.3">
      <c r="A96" s="582" t="s">
        <v>321</v>
      </c>
      <c r="B96" s="582"/>
      <c r="C96" s="583">
        <f t="shared" si="4"/>
        <v>0</v>
      </c>
      <c r="D96" s="584">
        <f t="array" ref="D96">SUM(IF(('6. Class A Consumption Data'!F207:G207="B")*('6. Class A Consumption Data'!B205&lt;&gt;"N/A"),'6. Class A Consumption Data'!F205:G205))</f>
        <v>0</v>
      </c>
      <c r="E96" s="585">
        <f t="shared" si="1"/>
        <v>0</v>
      </c>
      <c r="F96" s="586">
        <f t="shared" si="2"/>
        <v>0</v>
      </c>
      <c r="G96" s="587">
        <f t="shared" si="3"/>
        <v>0</v>
      </c>
    </row>
    <row r="97" spans="1:7" ht="15.75" hidden="1" thickBot="1" x14ac:dyDescent="0.3">
      <c r="A97" s="582" t="s">
        <v>322</v>
      </c>
      <c r="B97" s="582"/>
      <c r="C97" s="583">
        <f t="shared" si="4"/>
        <v>0</v>
      </c>
      <c r="D97" s="584">
        <f t="array" ref="D97">SUM(IF(('6. Class A Consumption Data'!F210:G210="B")*('6. Class A Consumption Data'!B208&lt;&gt;"N/A"),'6. Class A Consumption Data'!F208:G208))</f>
        <v>0</v>
      </c>
      <c r="E97" s="585">
        <f t="shared" si="1"/>
        <v>0</v>
      </c>
      <c r="F97" s="586">
        <f t="shared" si="2"/>
        <v>0</v>
      </c>
      <c r="G97" s="587">
        <f t="shared" si="3"/>
        <v>0</v>
      </c>
    </row>
    <row r="98" spans="1:7" ht="15.75" hidden="1" thickBot="1" x14ac:dyDescent="0.3">
      <c r="A98" s="582" t="s">
        <v>323</v>
      </c>
      <c r="B98" s="582"/>
      <c r="C98" s="583">
        <f t="shared" si="4"/>
        <v>0</v>
      </c>
      <c r="D98" s="584">
        <f t="array" ref="D98">SUM(IF(('6. Class A Consumption Data'!F213:G213="B")*('6. Class A Consumption Data'!B211&lt;&gt;"N/A"),'6. Class A Consumption Data'!F211:G211))</f>
        <v>0</v>
      </c>
      <c r="E98" s="585">
        <f t="shared" ref="E98:E161" si="5">IFERROR(+C98/($C$184),0)</f>
        <v>0</v>
      </c>
      <c r="F98" s="586">
        <f t="shared" ref="F98:F161" si="6">+E98*$C$28</f>
        <v>0</v>
      </c>
      <c r="G98" s="587">
        <f t="shared" ref="G98:G161" si="7">+F98/12</f>
        <v>0</v>
      </c>
    </row>
    <row r="99" spans="1:7" ht="15.75" hidden="1" thickBot="1" x14ac:dyDescent="0.3">
      <c r="A99" s="582" t="s">
        <v>324</v>
      </c>
      <c r="B99" s="582"/>
      <c r="C99" s="583">
        <f t="shared" si="4"/>
        <v>0</v>
      </c>
      <c r="D99" s="584">
        <f t="array" ref="D99">SUM(IF(('6. Class A Consumption Data'!F216:G216="B")*('6. Class A Consumption Data'!B214&lt;&gt;"N/A"),'6. Class A Consumption Data'!F214:G214))</f>
        <v>0</v>
      </c>
      <c r="E99" s="585">
        <f t="shared" si="5"/>
        <v>0</v>
      </c>
      <c r="F99" s="586">
        <f t="shared" si="6"/>
        <v>0</v>
      </c>
      <c r="G99" s="587">
        <f t="shared" si="7"/>
        <v>0</v>
      </c>
    </row>
    <row r="100" spans="1:7" ht="15.75" hidden="1" thickBot="1" x14ac:dyDescent="0.3">
      <c r="A100" s="582" t="s">
        <v>325</v>
      </c>
      <c r="B100" s="582"/>
      <c r="C100" s="583">
        <f t="shared" si="4"/>
        <v>0</v>
      </c>
      <c r="D100" s="584">
        <f t="array" ref="D100">SUM(IF(('6. Class A Consumption Data'!F219:G219="B")*('6. Class A Consumption Data'!B217&lt;&gt;"N/A"),'6. Class A Consumption Data'!F217:G217))</f>
        <v>0</v>
      </c>
      <c r="E100" s="585">
        <f t="shared" si="5"/>
        <v>0</v>
      </c>
      <c r="F100" s="586">
        <f t="shared" si="6"/>
        <v>0</v>
      </c>
      <c r="G100" s="587">
        <f t="shared" si="7"/>
        <v>0</v>
      </c>
    </row>
    <row r="101" spans="1:7" ht="15.75" hidden="1" thickBot="1" x14ac:dyDescent="0.3">
      <c r="A101" s="582" t="s">
        <v>326</v>
      </c>
      <c r="B101" s="582"/>
      <c r="C101" s="583">
        <f t="shared" si="4"/>
        <v>0</v>
      </c>
      <c r="D101" s="584">
        <f t="array" ref="D101">SUM(IF(('6. Class A Consumption Data'!F222:G222="B")*('6. Class A Consumption Data'!B220&lt;&gt;"N/A"),'6. Class A Consumption Data'!F220:G220))</f>
        <v>0</v>
      </c>
      <c r="E101" s="585">
        <f t="shared" si="5"/>
        <v>0</v>
      </c>
      <c r="F101" s="586">
        <f t="shared" si="6"/>
        <v>0</v>
      </c>
      <c r="G101" s="587">
        <f t="shared" si="7"/>
        <v>0</v>
      </c>
    </row>
    <row r="102" spans="1:7" ht="15.75" hidden="1" thickBot="1" x14ac:dyDescent="0.3">
      <c r="A102" s="582" t="s">
        <v>327</v>
      </c>
      <c r="B102" s="582"/>
      <c r="C102" s="583">
        <f t="shared" si="4"/>
        <v>0</v>
      </c>
      <c r="D102" s="584">
        <f t="array" ref="D102">SUM(IF(('6. Class A Consumption Data'!F225:G225="B")*('6. Class A Consumption Data'!B223&lt;&gt;"N/A"),'6. Class A Consumption Data'!F223:G223))</f>
        <v>0</v>
      </c>
      <c r="E102" s="585">
        <f t="shared" si="5"/>
        <v>0</v>
      </c>
      <c r="F102" s="586">
        <f t="shared" si="6"/>
        <v>0</v>
      </c>
      <c r="G102" s="587">
        <f t="shared" si="7"/>
        <v>0</v>
      </c>
    </row>
    <row r="103" spans="1:7" ht="15.75" hidden="1" thickBot="1" x14ac:dyDescent="0.3">
      <c r="A103" s="582" t="s">
        <v>328</v>
      </c>
      <c r="B103" s="582"/>
      <c r="C103" s="583">
        <f t="shared" si="4"/>
        <v>0</v>
      </c>
      <c r="D103" s="584">
        <f t="array" ref="D103">SUM(IF(('6. Class A Consumption Data'!F228:G228="B")*('6. Class A Consumption Data'!B226&lt;&gt;"N/A"),'6. Class A Consumption Data'!F226:G226))</f>
        <v>0</v>
      </c>
      <c r="E103" s="585">
        <f t="shared" si="5"/>
        <v>0</v>
      </c>
      <c r="F103" s="586">
        <f t="shared" si="6"/>
        <v>0</v>
      </c>
      <c r="G103" s="587">
        <f t="shared" si="7"/>
        <v>0</v>
      </c>
    </row>
    <row r="104" spans="1:7" ht="15.75" hidden="1" thickBot="1" x14ac:dyDescent="0.3">
      <c r="A104" s="582" t="s">
        <v>329</v>
      </c>
      <c r="B104" s="582"/>
      <c r="C104" s="583">
        <f t="shared" si="4"/>
        <v>0</v>
      </c>
      <c r="D104" s="584">
        <f t="array" ref="D104">SUM(IF(('6. Class A Consumption Data'!F231:G231="B")*('6. Class A Consumption Data'!B229&lt;&gt;"N/A"),'6. Class A Consumption Data'!F229:G229))</f>
        <v>0</v>
      </c>
      <c r="E104" s="585">
        <f t="shared" si="5"/>
        <v>0</v>
      </c>
      <c r="F104" s="586">
        <f t="shared" si="6"/>
        <v>0</v>
      </c>
      <c r="G104" s="587">
        <f t="shared" si="7"/>
        <v>0</v>
      </c>
    </row>
    <row r="105" spans="1:7" ht="15.75" hidden="1" thickBot="1" x14ac:dyDescent="0.3">
      <c r="A105" s="582" t="s">
        <v>330</v>
      </c>
      <c r="B105" s="582"/>
      <c r="C105" s="583">
        <f t="shared" si="4"/>
        <v>0</v>
      </c>
      <c r="D105" s="584">
        <f t="array" ref="D105">SUM(IF(('6. Class A Consumption Data'!F234:G234="B")*('6. Class A Consumption Data'!B232&lt;&gt;"N/A"),'6. Class A Consumption Data'!F232:G232))</f>
        <v>0</v>
      </c>
      <c r="E105" s="585">
        <f t="shared" si="5"/>
        <v>0</v>
      </c>
      <c r="F105" s="586">
        <f t="shared" si="6"/>
        <v>0</v>
      </c>
      <c r="G105" s="587">
        <f t="shared" si="7"/>
        <v>0</v>
      </c>
    </row>
    <row r="106" spans="1:7" ht="15.75" hidden="1" thickBot="1" x14ac:dyDescent="0.3">
      <c r="A106" s="582" t="s">
        <v>331</v>
      </c>
      <c r="B106" s="582"/>
      <c r="C106" s="583">
        <f t="shared" si="4"/>
        <v>0</v>
      </c>
      <c r="D106" s="584">
        <f t="array" ref="D106">SUM(IF(('6. Class A Consumption Data'!F237:G237="B")*('6. Class A Consumption Data'!B235&lt;&gt;"N/A"),'6. Class A Consumption Data'!F235:G235))</f>
        <v>0</v>
      </c>
      <c r="E106" s="585">
        <f t="shared" si="5"/>
        <v>0</v>
      </c>
      <c r="F106" s="586">
        <f t="shared" si="6"/>
        <v>0</v>
      </c>
      <c r="G106" s="587">
        <f t="shared" si="7"/>
        <v>0</v>
      </c>
    </row>
    <row r="107" spans="1:7" ht="15.75" hidden="1" thickBot="1" x14ac:dyDescent="0.3">
      <c r="A107" s="582" t="s">
        <v>332</v>
      </c>
      <c r="B107" s="582"/>
      <c r="C107" s="583">
        <f t="shared" si="4"/>
        <v>0</v>
      </c>
      <c r="D107" s="584">
        <f t="array" ref="D107">SUM(IF(('6. Class A Consumption Data'!F240:G240="B")*('6. Class A Consumption Data'!B238&lt;&gt;"N/A"),'6. Class A Consumption Data'!F238:G238))</f>
        <v>0</v>
      </c>
      <c r="E107" s="585">
        <f t="shared" si="5"/>
        <v>0</v>
      </c>
      <c r="F107" s="586">
        <f t="shared" si="6"/>
        <v>0</v>
      </c>
      <c r="G107" s="587">
        <f t="shared" si="7"/>
        <v>0</v>
      </c>
    </row>
    <row r="108" spans="1:7" ht="15.75" hidden="1" thickBot="1" x14ac:dyDescent="0.3">
      <c r="A108" s="582" t="s">
        <v>333</v>
      </c>
      <c r="B108" s="582"/>
      <c r="C108" s="583">
        <f t="shared" si="4"/>
        <v>0</v>
      </c>
      <c r="D108" s="584">
        <f t="array" ref="D108">SUM(IF(('6. Class A Consumption Data'!F243:G243="B")*('6. Class A Consumption Data'!B241&lt;&gt;"N/A"),'6. Class A Consumption Data'!F241:G241))</f>
        <v>0</v>
      </c>
      <c r="E108" s="585">
        <f t="shared" si="5"/>
        <v>0</v>
      </c>
      <c r="F108" s="586">
        <f t="shared" si="6"/>
        <v>0</v>
      </c>
      <c r="G108" s="587">
        <f t="shared" si="7"/>
        <v>0</v>
      </c>
    </row>
    <row r="109" spans="1:7" ht="15.75" hidden="1" thickBot="1" x14ac:dyDescent="0.3">
      <c r="A109" s="582" t="s">
        <v>334</v>
      </c>
      <c r="B109" s="582"/>
      <c r="C109" s="583">
        <f t="shared" si="4"/>
        <v>0</v>
      </c>
      <c r="D109" s="584">
        <f t="array" ref="D109">SUM(IF(('6. Class A Consumption Data'!F246:G246="B")*('6. Class A Consumption Data'!B244&lt;&gt;"N/A"),'6. Class A Consumption Data'!F244:G244))</f>
        <v>0</v>
      </c>
      <c r="E109" s="585">
        <f t="shared" si="5"/>
        <v>0</v>
      </c>
      <c r="F109" s="586">
        <f t="shared" si="6"/>
        <v>0</v>
      </c>
      <c r="G109" s="587">
        <f t="shared" si="7"/>
        <v>0</v>
      </c>
    </row>
    <row r="110" spans="1:7" ht="15.75" hidden="1" thickBot="1" x14ac:dyDescent="0.3">
      <c r="A110" s="582" t="s">
        <v>335</v>
      </c>
      <c r="B110" s="582"/>
      <c r="C110" s="583">
        <f t="shared" si="4"/>
        <v>0</v>
      </c>
      <c r="D110" s="584">
        <f t="array" ref="D110">SUM(IF(('6. Class A Consumption Data'!F249:G249="B")*('6. Class A Consumption Data'!B247&lt;&gt;"N/A"),'6. Class A Consumption Data'!F247:G247))</f>
        <v>0</v>
      </c>
      <c r="E110" s="585">
        <f t="shared" si="5"/>
        <v>0</v>
      </c>
      <c r="F110" s="586">
        <f t="shared" si="6"/>
        <v>0</v>
      </c>
      <c r="G110" s="587">
        <f t="shared" si="7"/>
        <v>0</v>
      </c>
    </row>
    <row r="111" spans="1:7" ht="15.75" hidden="1" thickBot="1" x14ac:dyDescent="0.3">
      <c r="A111" s="582" t="s">
        <v>336</v>
      </c>
      <c r="B111" s="582"/>
      <c r="C111" s="583">
        <f t="shared" si="4"/>
        <v>0</v>
      </c>
      <c r="D111" s="584">
        <f t="array" ref="D111">SUM(IF(('6. Class A Consumption Data'!F252:G252="B")*('6. Class A Consumption Data'!B250&lt;&gt;"N/A"),'6. Class A Consumption Data'!F250:G250))</f>
        <v>0</v>
      </c>
      <c r="E111" s="585">
        <f t="shared" si="5"/>
        <v>0</v>
      </c>
      <c r="F111" s="586">
        <f t="shared" si="6"/>
        <v>0</v>
      </c>
      <c r="G111" s="587">
        <f t="shared" si="7"/>
        <v>0</v>
      </c>
    </row>
    <row r="112" spans="1:7" ht="15.75" hidden="1" thickBot="1" x14ac:dyDescent="0.3">
      <c r="A112" s="582" t="s">
        <v>337</v>
      </c>
      <c r="B112" s="582"/>
      <c r="C112" s="583">
        <f t="shared" si="4"/>
        <v>0</v>
      </c>
      <c r="D112" s="584">
        <f t="array" ref="D112">SUM(IF(('6. Class A Consumption Data'!F255:G255="B")*('6. Class A Consumption Data'!B253&lt;&gt;"N/A"),'6. Class A Consumption Data'!F253:G253))</f>
        <v>0</v>
      </c>
      <c r="E112" s="585">
        <f t="shared" si="5"/>
        <v>0</v>
      </c>
      <c r="F112" s="586">
        <f t="shared" si="6"/>
        <v>0</v>
      </c>
      <c r="G112" s="587">
        <f t="shared" si="7"/>
        <v>0</v>
      </c>
    </row>
    <row r="113" spans="1:7" ht="15.75" hidden="1" thickBot="1" x14ac:dyDescent="0.3">
      <c r="A113" s="582" t="s">
        <v>338</v>
      </c>
      <c r="B113" s="582"/>
      <c r="C113" s="583">
        <f t="shared" si="4"/>
        <v>0</v>
      </c>
      <c r="D113" s="584">
        <f t="array" ref="D113">SUM(IF(('6. Class A Consumption Data'!F258:G258="B")*('6. Class A Consumption Data'!B256&lt;&gt;"N/A"),'6. Class A Consumption Data'!F256:G256))</f>
        <v>0</v>
      </c>
      <c r="E113" s="585">
        <f t="shared" si="5"/>
        <v>0</v>
      </c>
      <c r="F113" s="586">
        <f t="shared" si="6"/>
        <v>0</v>
      </c>
      <c r="G113" s="587">
        <f t="shared" si="7"/>
        <v>0</v>
      </c>
    </row>
    <row r="114" spans="1:7" ht="15.75" hidden="1" thickBot="1" x14ac:dyDescent="0.3">
      <c r="A114" s="582" t="s">
        <v>339</v>
      </c>
      <c r="B114" s="582"/>
      <c r="C114" s="583">
        <f t="shared" si="4"/>
        <v>0</v>
      </c>
      <c r="D114" s="584">
        <f t="array" ref="D114">SUM(IF(('6. Class A Consumption Data'!F261:G261="B")*('6. Class A Consumption Data'!B259&lt;&gt;"N/A"),'6. Class A Consumption Data'!F259:G259))</f>
        <v>0</v>
      </c>
      <c r="E114" s="585">
        <f t="shared" si="5"/>
        <v>0</v>
      </c>
      <c r="F114" s="586">
        <f t="shared" si="6"/>
        <v>0</v>
      </c>
      <c r="G114" s="587">
        <f t="shared" si="7"/>
        <v>0</v>
      </c>
    </row>
    <row r="115" spans="1:7" ht="15.75" hidden="1" thickBot="1" x14ac:dyDescent="0.3">
      <c r="A115" s="582" t="s">
        <v>340</v>
      </c>
      <c r="B115" s="582"/>
      <c r="C115" s="583">
        <f t="shared" si="4"/>
        <v>0</v>
      </c>
      <c r="D115" s="584">
        <f t="array" ref="D115">SUM(IF(('6. Class A Consumption Data'!F264:G264="B")*('6. Class A Consumption Data'!B262&lt;&gt;"N/A"),'6. Class A Consumption Data'!F262:G262))</f>
        <v>0</v>
      </c>
      <c r="E115" s="585">
        <f t="shared" si="5"/>
        <v>0</v>
      </c>
      <c r="F115" s="586">
        <f t="shared" si="6"/>
        <v>0</v>
      </c>
      <c r="G115" s="587">
        <f t="shared" si="7"/>
        <v>0</v>
      </c>
    </row>
    <row r="116" spans="1:7" ht="15.75" hidden="1" thickBot="1" x14ac:dyDescent="0.3">
      <c r="A116" s="582" t="s">
        <v>341</v>
      </c>
      <c r="B116" s="582"/>
      <c r="C116" s="583">
        <f t="shared" si="4"/>
        <v>0</v>
      </c>
      <c r="D116" s="584">
        <f t="array" ref="D116">SUM(IF(('6. Class A Consumption Data'!F267:G267="B")*('6. Class A Consumption Data'!B265&lt;&gt;"N/A"),'6. Class A Consumption Data'!F265:G265))</f>
        <v>0</v>
      </c>
      <c r="E116" s="585">
        <f t="shared" si="5"/>
        <v>0</v>
      </c>
      <c r="F116" s="586">
        <f t="shared" si="6"/>
        <v>0</v>
      </c>
      <c r="G116" s="587">
        <f t="shared" si="7"/>
        <v>0</v>
      </c>
    </row>
    <row r="117" spans="1:7" ht="15.75" hidden="1" thickBot="1" x14ac:dyDescent="0.3">
      <c r="A117" s="582" t="s">
        <v>342</v>
      </c>
      <c r="B117" s="582"/>
      <c r="C117" s="583">
        <f t="shared" si="4"/>
        <v>0</v>
      </c>
      <c r="D117" s="584">
        <f t="array" ref="D117">SUM(IF(('6. Class A Consumption Data'!F270:G270="B")*('6. Class A Consumption Data'!B268&lt;&gt;"N/A"),'6. Class A Consumption Data'!F268:G268))</f>
        <v>0</v>
      </c>
      <c r="E117" s="585">
        <f t="shared" si="5"/>
        <v>0</v>
      </c>
      <c r="F117" s="586">
        <f t="shared" si="6"/>
        <v>0</v>
      </c>
      <c r="G117" s="587">
        <f t="shared" si="7"/>
        <v>0</v>
      </c>
    </row>
    <row r="118" spans="1:7" ht="15.75" hidden="1" thickBot="1" x14ac:dyDescent="0.3">
      <c r="A118" s="582" t="s">
        <v>343</v>
      </c>
      <c r="B118" s="582"/>
      <c r="C118" s="583">
        <f t="shared" si="4"/>
        <v>0</v>
      </c>
      <c r="D118" s="584">
        <f t="array" ref="D118">SUM(IF(('6. Class A Consumption Data'!F273:G273="B")*('6. Class A Consumption Data'!B271&lt;&gt;"N/A"),'6. Class A Consumption Data'!F271:G271))</f>
        <v>0</v>
      </c>
      <c r="E118" s="585">
        <f t="shared" si="5"/>
        <v>0</v>
      </c>
      <c r="F118" s="586">
        <f t="shared" si="6"/>
        <v>0</v>
      </c>
      <c r="G118" s="587">
        <f t="shared" si="7"/>
        <v>0</v>
      </c>
    </row>
    <row r="119" spans="1:7" ht="15.75" hidden="1" thickBot="1" x14ac:dyDescent="0.3">
      <c r="A119" s="582" t="s">
        <v>344</v>
      </c>
      <c r="B119" s="582"/>
      <c r="C119" s="583">
        <f t="shared" si="4"/>
        <v>0</v>
      </c>
      <c r="D119" s="584">
        <f t="array" ref="D119">SUM(IF(('6. Class A Consumption Data'!F276:G276="B")*('6. Class A Consumption Data'!B274&lt;&gt;"N/A"),'6. Class A Consumption Data'!F274:G274))</f>
        <v>0</v>
      </c>
      <c r="E119" s="585">
        <f t="shared" si="5"/>
        <v>0</v>
      </c>
      <c r="F119" s="586">
        <f t="shared" si="6"/>
        <v>0</v>
      </c>
      <c r="G119" s="587">
        <f t="shared" si="7"/>
        <v>0</v>
      </c>
    </row>
    <row r="120" spans="1:7" ht="15.75" hidden="1" thickBot="1" x14ac:dyDescent="0.3">
      <c r="A120" s="582" t="s">
        <v>345</v>
      </c>
      <c r="B120" s="582"/>
      <c r="C120" s="583">
        <f t="shared" si="4"/>
        <v>0</v>
      </c>
      <c r="D120" s="584">
        <f t="array" ref="D120">SUM(IF(('6. Class A Consumption Data'!F279:G279="B")*('6. Class A Consumption Data'!B277&lt;&gt;"N/A"),'6. Class A Consumption Data'!F277:G277))</f>
        <v>0</v>
      </c>
      <c r="E120" s="585">
        <f t="shared" si="5"/>
        <v>0</v>
      </c>
      <c r="F120" s="586">
        <f t="shared" si="6"/>
        <v>0</v>
      </c>
      <c r="G120" s="587">
        <f t="shared" si="7"/>
        <v>0</v>
      </c>
    </row>
    <row r="121" spans="1:7" ht="15.75" hidden="1" thickBot="1" x14ac:dyDescent="0.3">
      <c r="A121" s="582" t="s">
        <v>346</v>
      </c>
      <c r="B121" s="582"/>
      <c r="C121" s="583">
        <f t="shared" si="4"/>
        <v>0</v>
      </c>
      <c r="D121" s="584">
        <f t="array" ref="D121">SUM(IF(('6. Class A Consumption Data'!F282:G282="B")*('6. Class A Consumption Data'!B280&lt;&gt;"N/A"),'6. Class A Consumption Data'!F280:G280))</f>
        <v>0</v>
      </c>
      <c r="E121" s="585">
        <f t="shared" si="5"/>
        <v>0</v>
      </c>
      <c r="F121" s="586">
        <f t="shared" si="6"/>
        <v>0</v>
      </c>
      <c r="G121" s="587">
        <f t="shared" si="7"/>
        <v>0</v>
      </c>
    </row>
    <row r="122" spans="1:7" ht="15.75" hidden="1" thickBot="1" x14ac:dyDescent="0.3">
      <c r="A122" s="582" t="s">
        <v>347</v>
      </c>
      <c r="B122" s="582"/>
      <c r="C122" s="583">
        <f t="shared" si="4"/>
        <v>0</v>
      </c>
      <c r="D122" s="584">
        <f t="array" ref="D122">SUM(IF(('6. Class A Consumption Data'!F285:G285="B")*('6. Class A Consumption Data'!B283&lt;&gt;"N/A"),'6. Class A Consumption Data'!F283:G283))</f>
        <v>0</v>
      </c>
      <c r="E122" s="585">
        <f t="shared" si="5"/>
        <v>0</v>
      </c>
      <c r="F122" s="586">
        <f t="shared" si="6"/>
        <v>0</v>
      </c>
      <c r="G122" s="587">
        <f t="shared" si="7"/>
        <v>0</v>
      </c>
    </row>
    <row r="123" spans="1:7" ht="15.75" hidden="1" thickBot="1" x14ac:dyDescent="0.3">
      <c r="A123" s="582" t="s">
        <v>348</v>
      </c>
      <c r="B123" s="582"/>
      <c r="C123" s="583">
        <f t="shared" si="4"/>
        <v>0</v>
      </c>
      <c r="D123" s="584">
        <f t="array" ref="D123">SUM(IF(('6. Class A Consumption Data'!F288:G288="B")*('6. Class A Consumption Data'!B286&lt;&gt;"N/A"),'6. Class A Consumption Data'!F286:G286))</f>
        <v>0</v>
      </c>
      <c r="E123" s="585">
        <f t="shared" si="5"/>
        <v>0</v>
      </c>
      <c r="F123" s="586">
        <f t="shared" si="6"/>
        <v>0</v>
      </c>
      <c r="G123" s="587">
        <f t="shared" si="7"/>
        <v>0</v>
      </c>
    </row>
    <row r="124" spans="1:7" ht="15.75" hidden="1" thickBot="1" x14ac:dyDescent="0.3">
      <c r="A124" s="582" t="s">
        <v>349</v>
      </c>
      <c r="B124" s="582"/>
      <c r="C124" s="583">
        <f t="shared" si="4"/>
        <v>0</v>
      </c>
      <c r="D124" s="584">
        <f t="array" ref="D124">SUM(IF(('6. Class A Consumption Data'!F291:G291="B")*('6. Class A Consumption Data'!B289&lt;&gt;"N/A"),'6. Class A Consumption Data'!F289:G289))</f>
        <v>0</v>
      </c>
      <c r="E124" s="585">
        <f t="shared" si="5"/>
        <v>0</v>
      </c>
      <c r="F124" s="586">
        <f t="shared" si="6"/>
        <v>0</v>
      </c>
      <c r="G124" s="587">
        <f t="shared" si="7"/>
        <v>0</v>
      </c>
    </row>
    <row r="125" spans="1:7" ht="15.75" hidden="1" thickBot="1" x14ac:dyDescent="0.3">
      <c r="A125" s="582" t="s">
        <v>350</v>
      </c>
      <c r="B125" s="582"/>
      <c r="C125" s="583">
        <f t="shared" si="4"/>
        <v>0</v>
      </c>
      <c r="D125" s="584">
        <f t="array" ref="D125">SUM(IF(('6. Class A Consumption Data'!F294:G294="B")*('6. Class A Consumption Data'!B292&lt;&gt;"N/A"),'6. Class A Consumption Data'!F292:G292))</f>
        <v>0</v>
      </c>
      <c r="E125" s="585">
        <f t="shared" si="5"/>
        <v>0</v>
      </c>
      <c r="F125" s="586">
        <f t="shared" si="6"/>
        <v>0</v>
      </c>
      <c r="G125" s="587">
        <f t="shared" si="7"/>
        <v>0</v>
      </c>
    </row>
    <row r="126" spans="1:7" ht="15.75" hidden="1" thickBot="1" x14ac:dyDescent="0.3">
      <c r="A126" s="582" t="s">
        <v>351</v>
      </c>
      <c r="B126" s="582"/>
      <c r="C126" s="583">
        <f t="shared" si="4"/>
        <v>0</v>
      </c>
      <c r="D126" s="584">
        <f t="array" ref="D126">SUM(IF(('6. Class A Consumption Data'!F297:G297="B")*('6. Class A Consumption Data'!B295&lt;&gt;"N/A"),'6. Class A Consumption Data'!F295:G295))</f>
        <v>0</v>
      </c>
      <c r="E126" s="585">
        <f t="shared" si="5"/>
        <v>0</v>
      </c>
      <c r="F126" s="586">
        <f t="shared" si="6"/>
        <v>0</v>
      </c>
      <c r="G126" s="587">
        <f t="shared" si="7"/>
        <v>0</v>
      </c>
    </row>
    <row r="127" spans="1:7" ht="15.75" hidden="1" thickBot="1" x14ac:dyDescent="0.3">
      <c r="A127" s="582" t="s">
        <v>352</v>
      </c>
      <c r="B127" s="582"/>
      <c r="C127" s="583">
        <f t="shared" si="4"/>
        <v>0</v>
      </c>
      <c r="D127" s="584">
        <f t="array" ref="D127">SUM(IF(('6. Class A Consumption Data'!F300:G300="B")*('6. Class A Consumption Data'!B298&lt;&gt;"N/A"),'6. Class A Consumption Data'!F298:G298))</f>
        <v>0</v>
      </c>
      <c r="E127" s="585">
        <f t="shared" si="5"/>
        <v>0</v>
      </c>
      <c r="F127" s="586">
        <f t="shared" si="6"/>
        <v>0</v>
      </c>
      <c r="G127" s="587">
        <f t="shared" si="7"/>
        <v>0</v>
      </c>
    </row>
    <row r="128" spans="1:7" ht="15.75" hidden="1" thickBot="1" x14ac:dyDescent="0.3">
      <c r="A128" s="582" t="s">
        <v>353</v>
      </c>
      <c r="B128" s="582"/>
      <c r="C128" s="583">
        <f t="shared" si="4"/>
        <v>0</v>
      </c>
      <c r="D128" s="584">
        <f t="array" ref="D128">SUM(IF(('6. Class A Consumption Data'!F303:G303="B")*('6. Class A Consumption Data'!B301&lt;&gt;"N/A"),'6. Class A Consumption Data'!F301:G301))</f>
        <v>0</v>
      </c>
      <c r="E128" s="585">
        <f t="shared" si="5"/>
        <v>0</v>
      </c>
      <c r="F128" s="586">
        <f t="shared" si="6"/>
        <v>0</v>
      </c>
      <c r="G128" s="587">
        <f t="shared" si="7"/>
        <v>0</v>
      </c>
    </row>
    <row r="129" spans="1:7" ht="15.75" hidden="1" thickBot="1" x14ac:dyDescent="0.3">
      <c r="A129" s="582" t="s">
        <v>354</v>
      </c>
      <c r="B129" s="582"/>
      <c r="C129" s="583">
        <f t="shared" si="4"/>
        <v>0</v>
      </c>
      <c r="D129" s="584">
        <f t="array" ref="D129">SUM(IF(('6. Class A Consumption Data'!F306:G306="B")*('6. Class A Consumption Data'!B304&lt;&gt;"N/A"),'6. Class A Consumption Data'!F304:G304))</f>
        <v>0</v>
      </c>
      <c r="E129" s="585">
        <f t="shared" si="5"/>
        <v>0</v>
      </c>
      <c r="F129" s="586">
        <f t="shared" si="6"/>
        <v>0</v>
      </c>
      <c r="G129" s="587">
        <f t="shared" si="7"/>
        <v>0</v>
      </c>
    </row>
    <row r="130" spans="1:7" ht="15.75" hidden="1" thickBot="1" x14ac:dyDescent="0.3">
      <c r="A130" s="582" t="s">
        <v>355</v>
      </c>
      <c r="B130" s="582"/>
      <c r="C130" s="583">
        <f t="shared" ref="C130:C183" si="8">SUM(D130:D130)</f>
        <v>0</v>
      </c>
      <c r="D130" s="584">
        <f t="array" ref="D130">SUM(IF(('6. Class A Consumption Data'!F309:G309="B")*('6. Class A Consumption Data'!B307&lt;&gt;"N/A"),'6. Class A Consumption Data'!F307:G307))</f>
        <v>0</v>
      </c>
      <c r="E130" s="585">
        <f t="shared" si="5"/>
        <v>0</v>
      </c>
      <c r="F130" s="586">
        <f t="shared" si="6"/>
        <v>0</v>
      </c>
      <c r="G130" s="587">
        <f t="shared" si="7"/>
        <v>0</v>
      </c>
    </row>
    <row r="131" spans="1:7" ht="15.75" hidden="1" thickBot="1" x14ac:dyDescent="0.3">
      <c r="A131" s="582" t="s">
        <v>356</v>
      </c>
      <c r="B131" s="582"/>
      <c r="C131" s="583">
        <f t="shared" si="8"/>
        <v>0</v>
      </c>
      <c r="D131" s="584">
        <f t="array" ref="D131">SUM(IF(('6. Class A Consumption Data'!F312:G312="B")*('6. Class A Consumption Data'!B310&lt;&gt;"N/A"),'6. Class A Consumption Data'!F310:G310))</f>
        <v>0</v>
      </c>
      <c r="E131" s="585">
        <f t="shared" si="5"/>
        <v>0</v>
      </c>
      <c r="F131" s="586">
        <f t="shared" si="6"/>
        <v>0</v>
      </c>
      <c r="G131" s="587">
        <f t="shared" si="7"/>
        <v>0</v>
      </c>
    </row>
    <row r="132" spans="1:7" ht="15.75" hidden="1" thickBot="1" x14ac:dyDescent="0.3">
      <c r="A132" s="582" t="s">
        <v>357</v>
      </c>
      <c r="B132" s="582"/>
      <c r="C132" s="583">
        <f t="shared" si="8"/>
        <v>0</v>
      </c>
      <c r="D132" s="584">
        <f t="array" ref="D132">SUM(IF(('6. Class A Consumption Data'!F315:G315="B")*('6. Class A Consumption Data'!B313&lt;&gt;"N/A"),'6. Class A Consumption Data'!F313:G313))</f>
        <v>0</v>
      </c>
      <c r="E132" s="585">
        <f t="shared" si="5"/>
        <v>0</v>
      </c>
      <c r="F132" s="586">
        <f t="shared" si="6"/>
        <v>0</v>
      </c>
      <c r="G132" s="587">
        <f t="shared" si="7"/>
        <v>0</v>
      </c>
    </row>
    <row r="133" spans="1:7" ht="15.75" hidden="1" thickBot="1" x14ac:dyDescent="0.3">
      <c r="A133" s="582" t="s">
        <v>358</v>
      </c>
      <c r="B133" s="582"/>
      <c r="C133" s="583">
        <f t="shared" si="8"/>
        <v>0</v>
      </c>
      <c r="D133" s="584">
        <f t="array" ref="D133">SUM(IF(('6. Class A Consumption Data'!F318:G318="B")*('6. Class A Consumption Data'!B316&lt;&gt;"N/A"),'6. Class A Consumption Data'!F316:G316))</f>
        <v>0</v>
      </c>
      <c r="E133" s="585">
        <f t="shared" si="5"/>
        <v>0</v>
      </c>
      <c r="F133" s="586">
        <f t="shared" si="6"/>
        <v>0</v>
      </c>
      <c r="G133" s="587">
        <f t="shared" si="7"/>
        <v>0</v>
      </c>
    </row>
    <row r="134" spans="1:7" ht="15.75" hidden="1" thickBot="1" x14ac:dyDescent="0.3">
      <c r="A134" s="582" t="s">
        <v>359</v>
      </c>
      <c r="B134" s="582"/>
      <c r="C134" s="583">
        <f t="shared" si="8"/>
        <v>0</v>
      </c>
      <c r="D134" s="584">
        <f t="array" ref="D134">SUM(IF(('6. Class A Consumption Data'!F321:G321="B")*('6. Class A Consumption Data'!B319&lt;&gt;"N/A"),'6. Class A Consumption Data'!F319:G319))</f>
        <v>0</v>
      </c>
      <c r="E134" s="585">
        <f t="shared" si="5"/>
        <v>0</v>
      </c>
      <c r="F134" s="586">
        <f t="shared" si="6"/>
        <v>0</v>
      </c>
      <c r="G134" s="587">
        <f t="shared" si="7"/>
        <v>0</v>
      </c>
    </row>
    <row r="135" spans="1:7" ht="15.75" hidden="1" thickBot="1" x14ac:dyDescent="0.3">
      <c r="A135" s="582" t="s">
        <v>360</v>
      </c>
      <c r="B135" s="582"/>
      <c r="C135" s="583">
        <f t="shared" si="8"/>
        <v>0</v>
      </c>
      <c r="D135" s="584">
        <f t="array" ref="D135">SUM(IF(('6. Class A Consumption Data'!F324:G324="B")*('6. Class A Consumption Data'!B322&lt;&gt;"N/A"),'6. Class A Consumption Data'!F322:G322))</f>
        <v>0</v>
      </c>
      <c r="E135" s="585">
        <f t="shared" si="5"/>
        <v>0</v>
      </c>
      <c r="F135" s="586">
        <f t="shared" si="6"/>
        <v>0</v>
      </c>
      <c r="G135" s="587">
        <f t="shared" si="7"/>
        <v>0</v>
      </c>
    </row>
    <row r="136" spans="1:7" ht="15.75" hidden="1" thickBot="1" x14ac:dyDescent="0.3">
      <c r="A136" s="582" t="s">
        <v>361</v>
      </c>
      <c r="B136" s="582"/>
      <c r="C136" s="583">
        <f t="shared" si="8"/>
        <v>0</v>
      </c>
      <c r="D136" s="584">
        <f t="array" ref="D136">SUM(IF(('6. Class A Consumption Data'!F327:G327="B")*('6. Class A Consumption Data'!B325&lt;&gt;"N/A"),'6. Class A Consumption Data'!F325:G325))</f>
        <v>0</v>
      </c>
      <c r="E136" s="585">
        <f t="shared" si="5"/>
        <v>0</v>
      </c>
      <c r="F136" s="586">
        <f t="shared" si="6"/>
        <v>0</v>
      </c>
      <c r="G136" s="587">
        <f t="shared" si="7"/>
        <v>0</v>
      </c>
    </row>
    <row r="137" spans="1:7" ht="15.75" hidden="1" thickBot="1" x14ac:dyDescent="0.3">
      <c r="A137" s="582" t="s">
        <v>362</v>
      </c>
      <c r="B137" s="582"/>
      <c r="C137" s="583">
        <f t="shared" si="8"/>
        <v>0</v>
      </c>
      <c r="D137" s="584">
        <f t="array" ref="D137">SUM(IF(('6. Class A Consumption Data'!F330:G330="B")*('6. Class A Consumption Data'!B328&lt;&gt;"N/A"),'6. Class A Consumption Data'!F328:G328))</f>
        <v>0</v>
      </c>
      <c r="E137" s="585">
        <f t="shared" si="5"/>
        <v>0</v>
      </c>
      <c r="F137" s="586">
        <f t="shared" si="6"/>
        <v>0</v>
      </c>
      <c r="G137" s="587">
        <f t="shared" si="7"/>
        <v>0</v>
      </c>
    </row>
    <row r="138" spans="1:7" ht="15.75" hidden="1" thickBot="1" x14ac:dyDescent="0.3">
      <c r="A138" s="582" t="s">
        <v>363</v>
      </c>
      <c r="B138" s="582"/>
      <c r="C138" s="583">
        <f t="shared" si="8"/>
        <v>0</v>
      </c>
      <c r="D138" s="584">
        <f t="array" ref="D138">SUM(IF(('6. Class A Consumption Data'!F333:G333="B")*('6. Class A Consumption Data'!B331&lt;&gt;"N/A"),'6. Class A Consumption Data'!F331:G331))</f>
        <v>0</v>
      </c>
      <c r="E138" s="585">
        <f t="shared" si="5"/>
        <v>0</v>
      </c>
      <c r="F138" s="586">
        <f t="shared" si="6"/>
        <v>0</v>
      </c>
      <c r="G138" s="587">
        <f t="shared" si="7"/>
        <v>0</v>
      </c>
    </row>
    <row r="139" spans="1:7" ht="15.75" hidden="1" thickBot="1" x14ac:dyDescent="0.3">
      <c r="A139" s="582" t="s">
        <v>364</v>
      </c>
      <c r="B139" s="582"/>
      <c r="C139" s="583">
        <f t="shared" si="8"/>
        <v>0</v>
      </c>
      <c r="D139" s="584">
        <f t="array" ref="D139">SUM(IF(('6. Class A Consumption Data'!F336:G336="B")*('6. Class A Consumption Data'!B334&lt;&gt;"N/A"),'6. Class A Consumption Data'!F334:G334))</f>
        <v>0</v>
      </c>
      <c r="E139" s="585">
        <f t="shared" si="5"/>
        <v>0</v>
      </c>
      <c r="F139" s="586">
        <f t="shared" si="6"/>
        <v>0</v>
      </c>
      <c r="G139" s="587">
        <f t="shared" si="7"/>
        <v>0</v>
      </c>
    </row>
    <row r="140" spans="1:7" ht="15.75" hidden="1" thickBot="1" x14ac:dyDescent="0.3">
      <c r="A140" s="582" t="s">
        <v>365</v>
      </c>
      <c r="B140" s="582"/>
      <c r="C140" s="583">
        <f t="shared" si="8"/>
        <v>0</v>
      </c>
      <c r="D140" s="584">
        <f t="array" ref="D140">SUM(IF(('6. Class A Consumption Data'!F339:G339="B")*('6. Class A Consumption Data'!B337&lt;&gt;"N/A"),'6. Class A Consumption Data'!F337:G337))</f>
        <v>0</v>
      </c>
      <c r="E140" s="585">
        <f t="shared" si="5"/>
        <v>0</v>
      </c>
      <c r="F140" s="586">
        <f t="shared" si="6"/>
        <v>0</v>
      </c>
      <c r="G140" s="587">
        <f t="shared" si="7"/>
        <v>0</v>
      </c>
    </row>
    <row r="141" spans="1:7" ht="15.75" hidden="1" thickBot="1" x14ac:dyDescent="0.3">
      <c r="A141" s="582" t="s">
        <v>366</v>
      </c>
      <c r="B141" s="582"/>
      <c r="C141" s="583">
        <f t="shared" si="8"/>
        <v>0</v>
      </c>
      <c r="D141" s="584">
        <f t="array" ref="D141">SUM(IF(('6. Class A Consumption Data'!F342:G342="B")*('6. Class A Consumption Data'!B340&lt;&gt;"N/A"),'6. Class A Consumption Data'!F340:G340))</f>
        <v>0</v>
      </c>
      <c r="E141" s="585">
        <f t="shared" si="5"/>
        <v>0</v>
      </c>
      <c r="F141" s="586">
        <f t="shared" si="6"/>
        <v>0</v>
      </c>
      <c r="G141" s="587">
        <f t="shared" si="7"/>
        <v>0</v>
      </c>
    </row>
    <row r="142" spans="1:7" ht="15.75" hidden="1" thickBot="1" x14ac:dyDescent="0.3">
      <c r="A142" s="582" t="s">
        <v>367</v>
      </c>
      <c r="B142" s="582"/>
      <c r="C142" s="583">
        <f t="shared" si="8"/>
        <v>0</v>
      </c>
      <c r="D142" s="584">
        <f t="array" ref="D142">SUM(IF(('6. Class A Consumption Data'!F345:G345="B")*('6. Class A Consumption Data'!B343&lt;&gt;"N/A"),'6. Class A Consumption Data'!F343:G343))</f>
        <v>0</v>
      </c>
      <c r="E142" s="585">
        <f t="shared" si="5"/>
        <v>0</v>
      </c>
      <c r="F142" s="586">
        <f t="shared" si="6"/>
        <v>0</v>
      </c>
      <c r="G142" s="587">
        <f t="shared" si="7"/>
        <v>0</v>
      </c>
    </row>
    <row r="143" spans="1:7" ht="15.75" hidden="1" thickBot="1" x14ac:dyDescent="0.3">
      <c r="A143" s="582" t="s">
        <v>368</v>
      </c>
      <c r="B143" s="582"/>
      <c r="C143" s="583">
        <f t="shared" si="8"/>
        <v>0</v>
      </c>
      <c r="D143" s="584">
        <f t="array" ref="D143">SUM(IF(('6. Class A Consumption Data'!F348:G348="B")*('6. Class A Consumption Data'!B346&lt;&gt;"N/A"),'6. Class A Consumption Data'!F346:G346))</f>
        <v>0</v>
      </c>
      <c r="E143" s="585">
        <f t="shared" si="5"/>
        <v>0</v>
      </c>
      <c r="F143" s="586">
        <f t="shared" si="6"/>
        <v>0</v>
      </c>
      <c r="G143" s="587">
        <f t="shared" si="7"/>
        <v>0</v>
      </c>
    </row>
    <row r="144" spans="1:7" ht="15.75" hidden="1" thickBot="1" x14ac:dyDescent="0.3">
      <c r="A144" s="582" t="s">
        <v>369</v>
      </c>
      <c r="B144" s="582"/>
      <c r="C144" s="583">
        <f t="shared" si="8"/>
        <v>0</v>
      </c>
      <c r="D144" s="584">
        <f t="array" ref="D144">SUM(IF(('6. Class A Consumption Data'!F351:G351="B")*('6. Class A Consumption Data'!B349&lt;&gt;"N/A"),'6. Class A Consumption Data'!F349:G349))</f>
        <v>0</v>
      </c>
      <c r="E144" s="585">
        <f t="shared" si="5"/>
        <v>0</v>
      </c>
      <c r="F144" s="586">
        <f t="shared" si="6"/>
        <v>0</v>
      </c>
      <c r="G144" s="587">
        <f t="shared" si="7"/>
        <v>0</v>
      </c>
    </row>
    <row r="145" spans="1:7" ht="15.75" hidden="1" thickBot="1" x14ac:dyDescent="0.3">
      <c r="A145" s="582" t="s">
        <v>370</v>
      </c>
      <c r="B145" s="582"/>
      <c r="C145" s="583">
        <f t="shared" si="8"/>
        <v>0</v>
      </c>
      <c r="D145" s="584">
        <f t="array" ref="D145">SUM(IF(('6. Class A Consumption Data'!F354:G354="B")*('6. Class A Consumption Data'!B352&lt;&gt;"N/A"),'6. Class A Consumption Data'!F352:G352))</f>
        <v>0</v>
      </c>
      <c r="E145" s="585">
        <f t="shared" si="5"/>
        <v>0</v>
      </c>
      <c r="F145" s="586">
        <f t="shared" si="6"/>
        <v>0</v>
      </c>
      <c r="G145" s="587">
        <f t="shared" si="7"/>
        <v>0</v>
      </c>
    </row>
    <row r="146" spans="1:7" ht="15.75" hidden="1" thickBot="1" x14ac:dyDescent="0.3">
      <c r="A146" s="582" t="s">
        <v>371</v>
      </c>
      <c r="B146" s="582"/>
      <c r="C146" s="583">
        <f t="shared" si="8"/>
        <v>0</v>
      </c>
      <c r="D146" s="584">
        <f t="array" ref="D146">SUM(IF(('6. Class A Consumption Data'!F357:G357="B")*('6. Class A Consumption Data'!B355&lt;&gt;"N/A"),'6. Class A Consumption Data'!F355:G355))</f>
        <v>0</v>
      </c>
      <c r="E146" s="585">
        <f t="shared" si="5"/>
        <v>0</v>
      </c>
      <c r="F146" s="586">
        <f t="shared" si="6"/>
        <v>0</v>
      </c>
      <c r="G146" s="587">
        <f t="shared" si="7"/>
        <v>0</v>
      </c>
    </row>
    <row r="147" spans="1:7" ht="15.75" hidden="1" thickBot="1" x14ac:dyDescent="0.3">
      <c r="A147" s="582" t="s">
        <v>372</v>
      </c>
      <c r="B147" s="582"/>
      <c r="C147" s="583">
        <f t="shared" si="8"/>
        <v>0</v>
      </c>
      <c r="D147" s="584">
        <f t="array" ref="D147">SUM(IF(('6. Class A Consumption Data'!F360:G360="B")*('6. Class A Consumption Data'!B358&lt;&gt;"N/A"),'6. Class A Consumption Data'!F358:G358))</f>
        <v>0</v>
      </c>
      <c r="E147" s="585">
        <f t="shared" si="5"/>
        <v>0</v>
      </c>
      <c r="F147" s="586">
        <f t="shared" si="6"/>
        <v>0</v>
      </c>
      <c r="G147" s="587">
        <f t="shared" si="7"/>
        <v>0</v>
      </c>
    </row>
    <row r="148" spans="1:7" ht="15.75" hidden="1" thickBot="1" x14ac:dyDescent="0.3">
      <c r="A148" s="582" t="s">
        <v>373</v>
      </c>
      <c r="B148" s="582"/>
      <c r="C148" s="583">
        <f t="shared" si="8"/>
        <v>0</v>
      </c>
      <c r="D148" s="584">
        <f t="array" ref="D148">SUM(IF(('6. Class A Consumption Data'!F363:G363="B")*('6. Class A Consumption Data'!B361&lt;&gt;"N/A"),'6. Class A Consumption Data'!F361:G361))</f>
        <v>0</v>
      </c>
      <c r="E148" s="585">
        <f t="shared" si="5"/>
        <v>0</v>
      </c>
      <c r="F148" s="586">
        <f t="shared" si="6"/>
        <v>0</v>
      </c>
      <c r="G148" s="587">
        <f t="shared" si="7"/>
        <v>0</v>
      </c>
    </row>
    <row r="149" spans="1:7" ht="15.75" hidden="1" thickBot="1" x14ac:dyDescent="0.3">
      <c r="A149" s="582" t="s">
        <v>374</v>
      </c>
      <c r="B149" s="582"/>
      <c r="C149" s="583">
        <f t="shared" si="8"/>
        <v>0</v>
      </c>
      <c r="D149" s="584">
        <f t="array" ref="D149">SUM(IF(('6. Class A Consumption Data'!F366:G366="B")*('6. Class A Consumption Data'!B364&lt;&gt;"N/A"),'6. Class A Consumption Data'!F364:G364))</f>
        <v>0</v>
      </c>
      <c r="E149" s="585">
        <f t="shared" si="5"/>
        <v>0</v>
      </c>
      <c r="F149" s="586">
        <f t="shared" si="6"/>
        <v>0</v>
      </c>
      <c r="G149" s="587">
        <f t="shared" si="7"/>
        <v>0</v>
      </c>
    </row>
    <row r="150" spans="1:7" ht="15.75" hidden="1" thickBot="1" x14ac:dyDescent="0.3">
      <c r="A150" s="582" t="s">
        <v>375</v>
      </c>
      <c r="B150" s="582"/>
      <c r="C150" s="583">
        <f t="shared" si="8"/>
        <v>0</v>
      </c>
      <c r="D150" s="584">
        <f t="array" ref="D150">SUM(IF(('6. Class A Consumption Data'!F369:G369="B")*('6. Class A Consumption Data'!B367&lt;&gt;"N/A"),'6. Class A Consumption Data'!F367:G367))</f>
        <v>0</v>
      </c>
      <c r="E150" s="585">
        <f t="shared" si="5"/>
        <v>0</v>
      </c>
      <c r="F150" s="586">
        <f t="shared" si="6"/>
        <v>0</v>
      </c>
      <c r="G150" s="587">
        <f t="shared" si="7"/>
        <v>0</v>
      </c>
    </row>
    <row r="151" spans="1:7" ht="15.75" hidden="1" thickBot="1" x14ac:dyDescent="0.3">
      <c r="A151" s="582" t="s">
        <v>376</v>
      </c>
      <c r="B151" s="582"/>
      <c r="C151" s="583">
        <f t="shared" si="8"/>
        <v>0</v>
      </c>
      <c r="D151" s="584">
        <f t="array" ref="D151">SUM(IF(('6. Class A Consumption Data'!F372:G372="B")*('6. Class A Consumption Data'!B370&lt;&gt;"N/A"),'6. Class A Consumption Data'!F370:G370))</f>
        <v>0</v>
      </c>
      <c r="E151" s="585">
        <f t="shared" si="5"/>
        <v>0</v>
      </c>
      <c r="F151" s="586">
        <f t="shared" si="6"/>
        <v>0</v>
      </c>
      <c r="G151" s="587">
        <f t="shared" si="7"/>
        <v>0</v>
      </c>
    </row>
    <row r="152" spans="1:7" ht="15.75" hidden="1" thickBot="1" x14ac:dyDescent="0.3">
      <c r="A152" s="582" t="s">
        <v>377</v>
      </c>
      <c r="B152" s="582"/>
      <c r="C152" s="583">
        <f t="shared" si="8"/>
        <v>0</v>
      </c>
      <c r="D152" s="584">
        <f t="array" ref="D152">SUM(IF(('6. Class A Consumption Data'!F375:G375="B")*('6. Class A Consumption Data'!B373&lt;&gt;"N/A"),'6. Class A Consumption Data'!F373:G373))</f>
        <v>0</v>
      </c>
      <c r="E152" s="585">
        <f t="shared" si="5"/>
        <v>0</v>
      </c>
      <c r="F152" s="586">
        <f t="shared" si="6"/>
        <v>0</v>
      </c>
      <c r="G152" s="587">
        <f t="shared" si="7"/>
        <v>0</v>
      </c>
    </row>
    <row r="153" spans="1:7" ht="15.75" hidden="1" thickBot="1" x14ac:dyDescent="0.3">
      <c r="A153" s="582" t="s">
        <v>378</v>
      </c>
      <c r="B153" s="582"/>
      <c r="C153" s="583">
        <f t="shared" si="8"/>
        <v>0</v>
      </c>
      <c r="D153" s="584">
        <f t="array" ref="D153">SUM(IF(('6. Class A Consumption Data'!F378:G378="B")*('6. Class A Consumption Data'!B376&lt;&gt;"N/A"),'6. Class A Consumption Data'!F376:G376))</f>
        <v>0</v>
      </c>
      <c r="E153" s="585">
        <f t="shared" si="5"/>
        <v>0</v>
      </c>
      <c r="F153" s="586">
        <f t="shared" si="6"/>
        <v>0</v>
      </c>
      <c r="G153" s="587">
        <f t="shared" si="7"/>
        <v>0</v>
      </c>
    </row>
    <row r="154" spans="1:7" ht="15.75" hidden="1" thickBot="1" x14ac:dyDescent="0.3">
      <c r="A154" s="582" t="s">
        <v>379</v>
      </c>
      <c r="B154" s="582"/>
      <c r="C154" s="583">
        <f t="shared" si="8"/>
        <v>0</v>
      </c>
      <c r="D154" s="584">
        <f t="array" ref="D154">SUM(IF(('6. Class A Consumption Data'!F381:G381="B")*('6. Class A Consumption Data'!B379&lt;&gt;"N/A"),'6. Class A Consumption Data'!F379:G379))</f>
        <v>0</v>
      </c>
      <c r="E154" s="585">
        <f t="shared" si="5"/>
        <v>0</v>
      </c>
      <c r="F154" s="586">
        <f t="shared" si="6"/>
        <v>0</v>
      </c>
      <c r="G154" s="587">
        <f t="shared" si="7"/>
        <v>0</v>
      </c>
    </row>
    <row r="155" spans="1:7" ht="15.75" hidden="1" thickBot="1" x14ac:dyDescent="0.3">
      <c r="A155" s="582" t="s">
        <v>380</v>
      </c>
      <c r="B155" s="582"/>
      <c r="C155" s="583">
        <f t="shared" si="8"/>
        <v>0</v>
      </c>
      <c r="D155" s="584">
        <f t="array" ref="D155">SUM(IF(('6. Class A Consumption Data'!F384:G384="B")*('6. Class A Consumption Data'!B382&lt;&gt;"N/A"),'6. Class A Consumption Data'!F382:G382))</f>
        <v>0</v>
      </c>
      <c r="E155" s="585">
        <f t="shared" si="5"/>
        <v>0</v>
      </c>
      <c r="F155" s="586">
        <f t="shared" si="6"/>
        <v>0</v>
      </c>
      <c r="G155" s="587">
        <f t="shared" si="7"/>
        <v>0</v>
      </c>
    </row>
    <row r="156" spans="1:7" ht="15" hidden="1" customHeight="1" x14ac:dyDescent="0.25">
      <c r="A156" s="582" t="s">
        <v>381</v>
      </c>
      <c r="B156" s="582"/>
      <c r="C156" s="583">
        <f t="shared" si="8"/>
        <v>0</v>
      </c>
      <c r="D156" s="584">
        <f t="array" ref="D156">SUM(IF(('6. Class A Consumption Data'!F387:G387="B")*('6. Class A Consumption Data'!B385&lt;&gt;"N/A"),'6. Class A Consumption Data'!F385:G385))</f>
        <v>0</v>
      </c>
      <c r="E156" s="585">
        <f t="shared" si="5"/>
        <v>0</v>
      </c>
      <c r="F156" s="586">
        <f t="shared" si="6"/>
        <v>0</v>
      </c>
      <c r="G156" s="587">
        <f t="shared" si="7"/>
        <v>0</v>
      </c>
    </row>
    <row r="157" spans="1:7" ht="15.75" hidden="1" thickBot="1" x14ac:dyDescent="0.3">
      <c r="A157" s="582" t="s">
        <v>382</v>
      </c>
      <c r="B157" s="582"/>
      <c r="C157" s="583">
        <f t="shared" si="8"/>
        <v>0</v>
      </c>
      <c r="D157" s="584">
        <f t="array" ref="D157">SUM(IF(('6. Class A Consumption Data'!F390:G390="B")*('6. Class A Consumption Data'!B388&lt;&gt;"N/A"),'6. Class A Consumption Data'!F388:G388))</f>
        <v>0</v>
      </c>
      <c r="E157" s="585">
        <f t="shared" si="5"/>
        <v>0</v>
      </c>
      <c r="F157" s="586">
        <f t="shared" si="6"/>
        <v>0</v>
      </c>
      <c r="G157" s="587">
        <f t="shared" si="7"/>
        <v>0</v>
      </c>
    </row>
    <row r="158" spans="1:7" ht="15.75" hidden="1" thickBot="1" x14ac:dyDescent="0.3">
      <c r="A158" s="582" t="s">
        <v>383</v>
      </c>
      <c r="B158" s="582"/>
      <c r="C158" s="583">
        <f t="shared" si="8"/>
        <v>0</v>
      </c>
      <c r="D158" s="584">
        <f t="array" ref="D158">SUM(IF(('6. Class A Consumption Data'!F393:G393="B")*('6. Class A Consumption Data'!B391&lt;&gt;"N/A"),'6. Class A Consumption Data'!F391:G391))</f>
        <v>0</v>
      </c>
      <c r="E158" s="585">
        <f t="shared" si="5"/>
        <v>0</v>
      </c>
      <c r="F158" s="586">
        <f t="shared" si="6"/>
        <v>0</v>
      </c>
      <c r="G158" s="587">
        <f t="shared" si="7"/>
        <v>0</v>
      </c>
    </row>
    <row r="159" spans="1:7" ht="15.75" hidden="1" thickBot="1" x14ac:dyDescent="0.3">
      <c r="A159" s="582" t="s">
        <v>384</v>
      </c>
      <c r="B159" s="582"/>
      <c r="C159" s="583">
        <f t="shared" si="8"/>
        <v>0</v>
      </c>
      <c r="D159" s="584">
        <f t="array" ref="D159">SUM(IF(('6. Class A Consumption Data'!F396:G396="B")*('6. Class A Consumption Data'!B394&lt;&gt;"N/A"),'6. Class A Consumption Data'!F394:G394))</f>
        <v>0</v>
      </c>
      <c r="E159" s="585">
        <f t="shared" si="5"/>
        <v>0</v>
      </c>
      <c r="F159" s="586">
        <f t="shared" si="6"/>
        <v>0</v>
      </c>
      <c r="G159" s="587">
        <f t="shared" si="7"/>
        <v>0</v>
      </c>
    </row>
    <row r="160" spans="1:7" ht="15.75" hidden="1" thickBot="1" x14ac:dyDescent="0.3">
      <c r="A160" s="582" t="s">
        <v>385</v>
      </c>
      <c r="B160" s="582"/>
      <c r="C160" s="583">
        <f t="shared" si="8"/>
        <v>0</v>
      </c>
      <c r="D160" s="584">
        <f t="array" ref="D160">SUM(IF(('6. Class A Consumption Data'!F399:G399="B")*('6. Class A Consumption Data'!B397&lt;&gt;"N/A"),'6. Class A Consumption Data'!F397:G397))</f>
        <v>0</v>
      </c>
      <c r="E160" s="585">
        <f t="shared" si="5"/>
        <v>0</v>
      </c>
      <c r="F160" s="586">
        <f t="shared" si="6"/>
        <v>0</v>
      </c>
      <c r="G160" s="587">
        <f t="shared" si="7"/>
        <v>0</v>
      </c>
    </row>
    <row r="161" spans="1:7" ht="15.75" hidden="1" thickBot="1" x14ac:dyDescent="0.3">
      <c r="A161" s="582" t="s">
        <v>386</v>
      </c>
      <c r="B161" s="582"/>
      <c r="C161" s="583">
        <f t="shared" si="8"/>
        <v>0</v>
      </c>
      <c r="D161" s="584">
        <f t="array" ref="D161">SUM(IF(('6. Class A Consumption Data'!F402:G402="B")*('6. Class A Consumption Data'!B400&lt;&gt;"N/A"),'6. Class A Consumption Data'!F400:G400))</f>
        <v>0</v>
      </c>
      <c r="E161" s="585">
        <f t="shared" si="5"/>
        <v>0</v>
      </c>
      <c r="F161" s="586">
        <f t="shared" si="6"/>
        <v>0</v>
      </c>
      <c r="G161" s="587">
        <f t="shared" si="7"/>
        <v>0</v>
      </c>
    </row>
    <row r="162" spans="1:7" ht="15.75" hidden="1" thickBot="1" x14ac:dyDescent="0.3">
      <c r="A162" s="582" t="s">
        <v>387</v>
      </c>
      <c r="B162" s="582"/>
      <c r="C162" s="583">
        <f t="shared" si="8"/>
        <v>0</v>
      </c>
      <c r="D162" s="584">
        <f t="array" ref="D162">SUM(IF(('6. Class A Consumption Data'!F405:G405="B")*('6. Class A Consumption Data'!B403&lt;&gt;"N/A"),'6. Class A Consumption Data'!F403:G403))</f>
        <v>0</v>
      </c>
      <c r="E162" s="585">
        <f t="shared" ref="E162:E183" si="9">IFERROR(+C162/($C$184),0)</f>
        <v>0</v>
      </c>
      <c r="F162" s="586">
        <f t="shared" ref="F162:F183" si="10">+E162*$C$28</f>
        <v>0</v>
      </c>
      <c r="G162" s="587">
        <f t="shared" ref="G162:G183" si="11">+F162/12</f>
        <v>0</v>
      </c>
    </row>
    <row r="163" spans="1:7" ht="15.75" hidden="1" thickBot="1" x14ac:dyDescent="0.3">
      <c r="A163" s="582" t="s">
        <v>388</v>
      </c>
      <c r="B163" s="582"/>
      <c r="C163" s="583">
        <f t="shared" si="8"/>
        <v>0</v>
      </c>
      <c r="D163" s="584">
        <f t="array" ref="D163">SUM(IF(('6. Class A Consumption Data'!F408:G408="B")*('6. Class A Consumption Data'!B406&lt;&gt;"N/A"),'6. Class A Consumption Data'!F406:G406))</f>
        <v>0</v>
      </c>
      <c r="E163" s="585">
        <f t="shared" si="9"/>
        <v>0</v>
      </c>
      <c r="F163" s="586">
        <f t="shared" si="10"/>
        <v>0</v>
      </c>
      <c r="G163" s="587">
        <f t="shared" si="11"/>
        <v>0</v>
      </c>
    </row>
    <row r="164" spans="1:7" ht="15.75" hidden="1" thickBot="1" x14ac:dyDescent="0.3">
      <c r="A164" s="582" t="s">
        <v>389</v>
      </c>
      <c r="B164" s="582"/>
      <c r="C164" s="583">
        <f t="shared" si="8"/>
        <v>0</v>
      </c>
      <c r="D164" s="584">
        <f t="array" ref="D164">SUM(IF(('6. Class A Consumption Data'!F411:G411="B")*('6. Class A Consumption Data'!B409&lt;&gt;"N/A"),'6. Class A Consumption Data'!F409:G409))</f>
        <v>0</v>
      </c>
      <c r="E164" s="585">
        <f t="shared" si="9"/>
        <v>0</v>
      </c>
      <c r="F164" s="586">
        <f t="shared" si="10"/>
        <v>0</v>
      </c>
      <c r="G164" s="587">
        <f t="shared" si="11"/>
        <v>0</v>
      </c>
    </row>
    <row r="165" spans="1:7" ht="15.75" hidden="1" thickBot="1" x14ac:dyDescent="0.3">
      <c r="A165" s="582" t="s">
        <v>390</v>
      </c>
      <c r="B165" s="582"/>
      <c r="C165" s="583">
        <f t="shared" si="8"/>
        <v>0</v>
      </c>
      <c r="D165" s="584">
        <f t="array" ref="D165">SUM(IF(('6. Class A Consumption Data'!F414:G414="B")*('6. Class A Consumption Data'!B412&lt;&gt;"N/A"),'6. Class A Consumption Data'!F412:G412))</f>
        <v>0</v>
      </c>
      <c r="E165" s="585">
        <f t="shared" si="9"/>
        <v>0</v>
      </c>
      <c r="F165" s="586">
        <f t="shared" si="10"/>
        <v>0</v>
      </c>
      <c r="G165" s="587">
        <f t="shared" si="11"/>
        <v>0</v>
      </c>
    </row>
    <row r="166" spans="1:7" ht="15.75" hidden="1" thickBot="1" x14ac:dyDescent="0.3">
      <c r="A166" s="582" t="s">
        <v>391</v>
      </c>
      <c r="B166" s="582"/>
      <c r="C166" s="583">
        <f t="shared" si="8"/>
        <v>0</v>
      </c>
      <c r="D166" s="584">
        <f t="array" ref="D166">SUM(IF(('6. Class A Consumption Data'!F417:G417="B")*('6. Class A Consumption Data'!B415&lt;&gt;"N/A"),'6. Class A Consumption Data'!F415:G415))</f>
        <v>0</v>
      </c>
      <c r="E166" s="585">
        <f t="shared" si="9"/>
        <v>0</v>
      </c>
      <c r="F166" s="586">
        <f t="shared" si="10"/>
        <v>0</v>
      </c>
      <c r="G166" s="587">
        <f t="shared" si="11"/>
        <v>0</v>
      </c>
    </row>
    <row r="167" spans="1:7" ht="15.75" hidden="1" thickBot="1" x14ac:dyDescent="0.3">
      <c r="A167" s="582" t="s">
        <v>392</v>
      </c>
      <c r="B167" s="582"/>
      <c r="C167" s="583">
        <f t="shared" si="8"/>
        <v>0</v>
      </c>
      <c r="D167" s="584">
        <f t="array" ref="D167">SUM(IF(('6. Class A Consumption Data'!F420:G420="B")*('6. Class A Consumption Data'!B418&lt;&gt;"N/A"),'6. Class A Consumption Data'!F418:G418))</f>
        <v>0</v>
      </c>
      <c r="E167" s="585">
        <f t="shared" si="9"/>
        <v>0</v>
      </c>
      <c r="F167" s="586">
        <f t="shared" si="10"/>
        <v>0</v>
      </c>
      <c r="G167" s="587">
        <f t="shared" si="11"/>
        <v>0</v>
      </c>
    </row>
    <row r="168" spans="1:7" ht="15.75" hidden="1" thickBot="1" x14ac:dyDescent="0.3">
      <c r="A168" s="582" t="s">
        <v>393</v>
      </c>
      <c r="B168" s="582"/>
      <c r="C168" s="583">
        <f t="shared" si="8"/>
        <v>0</v>
      </c>
      <c r="D168" s="584">
        <f t="array" ref="D168">SUM(IF(('6. Class A Consumption Data'!F423:G423="B")*('6. Class A Consumption Data'!B421&lt;&gt;"N/A"),'6. Class A Consumption Data'!F421:G421))</f>
        <v>0</v>
      </c>
      <c r="E168" s="585">
        <f t="shared" si="9"/>
        <v>0</v>
      </c>
      <c r="F168" s="586">
        <f t="shared" si="10"/>
        <v>0</v>
      </c>
      <c r="G168" s="587">
        <f t="shared" si="11"/>
        <v>0</v>
      </c>
    </row>
    <row r="169" spans="1:7" ht="15.75" hidden="1" thickBot="1" x14ac:dyDescent="0.3">
      <c r="A169" s="582" t="s">
        <v>394</v>
      </c>
      <c r="B169" s="582"/>
      <c r="C169" s="583">
        <f t="shared" si="8"/>
        <v>0</v>
      </c>
      <c r="D169" s="584">
        <f t="array" ref="D169">SUM(IF(('6. Class A Consumption Data'!F426:G426="B")*('6. Class A Consumption Data'!B424&lt;&gt;"N/A"),'6. Class A Consumption Data'!F424:G424))</f>
        <v>0</v>
      </c>
      <c r="E169" s="585">
        <f t="shared" si="9"/>
        <v>0</v>
      </c>
      <c r="F169" s="586">
        <f t="shared" si="10"/>
        <v>0</v>
      </c>
      <c r="G169" s="587">
        <f t="shared" si="11"/>
        <v>0</v>
      </c>
    </row>
    <row r="170" spans="1:7" ht="15.75" hidden="1" thickBot="1" x14ac:dyDescent="0.3">
      <c r="A170" s="582" t="s">
        <v>395</v>
      </c>
      <c r="B170" s="582"/>
      <c r="C170" s="583">
        <f t="shared" si="8"/>
        <v>0</v>
      </c>
      <c r="D170" s="584">
        <f t="array" ref="D170">SUM(IF(('6. Class A Consumption Data'!F429:G429="B")*('6. Class A Consumption Data'!B427&lt;&gt;"N/A"),'6. Class A Consumption Data'!F427:G427))</f>
        <v>0</v>
      </c>
      <c r="E170" s="585">
        <f t="shared" si="9"/>
        <v>0</v>
      </c>
      <c r="F170" s="586">
        <f t="shared" si="10"/>
        <v>0</v>
      </c>
      <c r="G170" s="587">
        <f t="shared" si="11"/>
        <v>0</v>
      </c>
    </row>
    <row r="171" spans="1:7" ht="15.75" hidden="1" thickBot="1" x14ac:dyDescent="0.3">
      <c r="A171" s="582" t="s">
        <v>396</v>
      </c>
      <c r="B171" s="582"/>
      <c r="C171" s="583">
        <f t="shared" si="8"/>
        <v>0</v>
      </c>
      <c r="D171" s="584">
        <f t="array" ref="D171">SUM(IF(('6. Class A Consumption Data'!F432:G432="B")*('6. Class A Consumption Data'!B430&lt;&gt;"N/A"),'6. Class A Consumption Data'!F430:G430))</f>
        <v>0</v>
      </c>
      <c r="E171" s="585">
        <f t="shared" si="9"/>
        <v>0</v>
      </c>
      <c r="F171" s="586">
        <f t="shared" si="10"/>
        <v>0</v>
      </c>
      <c r="G171" s="587">
        <f t="shared" si="11"/>
        <v>0</v>
      </c>
    </row>
    <row r="172" spans="1:7" ht="15.75" hidden="1" thickBot="1" x14ac:dyDescent="0.3">
      <c r="A172" s="582" t="s">
        <v>397</v>
      </c>
      <c r="B172" s="582"/>
      <c r="C172" s="583">
        <f t="shared" si="8"/>
        <v>0</v>
      </c>
      <c r="D172" s="584">
        <f t="array" ref="D172">SUM(IF(('6. Class A Consumption Data'!F435:G435="B")*('6. Class A Consumption Data'!B433&lt;&gt;"N/A"),'6. Class A Consumption Data'!F433:G433))</f>
        <v>0</v>
      </c>
      <c r="E172" s="585">
        <f t="shared" si="9"/>
        <v>0</v>
      </c>
      <c r="F172" s="586">
        <f t="shared" si="10"/>
        <v>0</v>
      </c>
      <c r="G172" s="587">
        <f t="shared" si="11"/>
        <v>0</v>
      </c>
    </row>
    <row r="173" spans="1:7" ht="15.75" hidden="1" thickBot="1" x14ac:dyDescent="0.3">
      <c r="A173" s="582" t="s">
        <v>398</v>
      </c>
      <c r="B173" s="582"/>
      <c r="C173" s="583">
        <f t="shared" si="8"/>
        <v>0</v>
      </c>
      <c r="D173" s="584">
        <f t="array" ref="D173">SUM(IF(('6. Class A Consumption Data'!F438:G438="B")*('6. Class A Consumption Data'!B436&lt;&gt;"N/A"),'6. Class A Consumption Data'!F436:G436))</f>
        <v>0</v>
      </c>
      <c r="E173" s="585">
        <f t="shared" si="9"/>
        <v>0</v>
      </c>
      <c r="F173" s="586">
        <f t="shared" si="10"/>
        <v>0</v>
      </c>
      <c r="G173" s="587">
        <f t="shared" si="11"/>
        <v>0</v>
      </c>
    </row>
    <row r="174" spans="1:7" ht="15.75" hidden="1" thickBot="1" x14ac:dyDescent="0.3">
      <c r="A174" s="582" t="s">
        <v>399</v>
      </c>
      <c r="B174" s="582"/>
      <c r="C174" s="583">
        <f t="shared" si="8"/>
        <v>0</v>
      </c>
      <c r="D174" s="584">
        <f t="array" ref="D174">SUM(IF(('6. Class A Consumption Data'!F441:G441="B")*('6. Class A Consumption Data'!B439&lt;&gt;"N/A"),'6. Class A Consumption Data'!F439:G439))</f>
        <v>0</v>
      </c>
      <c r="E174" s="585">
        <f t="shared" si="9"/>
        <v>0</v>
      </c>
      <c r="F174" s="586">
        <f t="shared" si="10"/>
        <v>0</v>
      </c>
      <c r="G174" s="587">
        <f t="shared" si="11"/>
        <v>0</v>
      </c>
    </row>
    <row r="175" spans="1:7" ht="15.75" hidden="1" thickBot="1" x14ac:dyDescent="0.3">
      <c r="A175" s="582" t="s">
        <v>400</v>
      </c>
      <c r="B175" s="582"/>
      <c r="C175" s="583">
        <f t="shared" si="8"/>
        <v>0</v>
      </c>
      <c r="D175" s="584">
        <f t="array" ref="D175">SUM(IF(('6. Class A Consumption Data'!F444:G444="B")*('6. Class A Consumption Data'!B442&lt;&gt;"N/A"),'6. Class A Consumption Data'!F442:G442))</f>
        <v>0</v>
      </c>
      <c r="E175" s="585">
        <f t="shared" si="9"/>
        <v>0</v>
      </c>
      <c r="F175" s="586">
        <f t="shared" si="10"/>
        <v>0</v>
      </c>
      <c r="G175" s="587">
        <f t="shared" si="11"/>
        <v>0</v>
      </c>
    </row>
    <row r="176" spans="1:7" ht="15.75" hidden="1" thickBot="1" x14ac:dyDescent="0.3">
      <c r="A176" s="582" t="s">
        <v>401</v>
      </c>
      <c r="B176" s="582"/>
      <c r="C176" s="583">
        <f t="shared" si="8"/>
        <v>0</v>
      </c>
      <c r="D176" s="584">
        <f t="array" ref="D176">SUM(IF(('6. Class A Consumption Data'!F447:G447="B")*('6. Class A Consumption Data'!B445&lt;&gt;"N/A"),'6. Class A Consumption Data'!F445:G445))</f>
        <v>0</v>
      </c>
      <c r="E176" s="585">
        <f t="shared" si="9"/>
        <v>0</v>
      </c>
      <c r="F176" s="586">
        <f t="shared" si="10"/>
        <v>0</v>
      </c>
      <c r="G176" s="587">
        <f t="shared" si="11"/>
        <v>0</v>
      </c>
    </row>
    <row r="177" spans="1:7" ht="15.75" hidden="1" thickBot="1" x14ac:dyDescent="0.3">
      <c r="A177" s="582" t="s">
        <v>402</v>
      </c>
      <c r="B177" s="582"/>
      <c r="C177" s="583">
        <f t="shared" si="8"/>
        <v>0</v>
      </c>
      <c r="D177" s="584">
        <f t="array" ref="D177">SUM(IF(('6. Class A Consumption Data'!F450:G450="B")*('6. Class A Consumption Data'!B448&lt;&gt;"N/A"),'6. Class A Consumption Data'!F448:G448))</f>
        <v>0</v>
      </c>
      <c r="E177" s="585">
        <f t="shared" si="9"/>
        <v>0</v>
      </c>
      <c r="F177" s="586">
        <f t="shared" si="10"/>
        <v>0</v>
      </c>
      <c r="G177" s="587">
        <f t="shared" si="11"/>
        <v>0</v>
      </c>
    </row>
    <row r="178" spans="1:7" ht="15.75" hidden="1" thickBot="1" x14ac:dyDescent="0.3">
      <c r="A178" s="582" t="s">
        <v>403</v>
      </c>
      <c r="B178" s="582"/>
      <c r="C178" s="583">
        <f t="shared" si="8"/>
        <v>0</v>
      </c>
      <c r="D178" s="584">
        <f t="array" ref="D178">SUM(IF(('6. Class A Consumption Data'!F453:G453="B")*('6. Class A Consumption Data'!B451&lt;&gt;"N/A"),'6. Class A Consumption Data'!F451:G451))</f>
        <v>0</v>
      </c>
      <c r="E178" s="585">
        <f t="shared" si="9"/>
        <v>0</v>
      </c>
      <c r="F178" s="586">
        <f t="shared" si="10"/>
        <v>0</v>
      </c>
      <c r="G178" s="587">
        <f t="shared" si="11"/>
        <v>0</v>
      </c>
    </row>
    <row r="179" spans="1:7" ht="15.75" hidden="1" thickBot="1" x14ac:dyDescent="0.3">
      <c r="A179" s="582" t="s">
        <v>404</v>
      </c>
      <c r="B179" s="582"/>
      <c r="C179" s="583">
        <f t="shared" si="8"/>
        <v>0</v>
      </c>
      <c r="D179" s="584">
        <f t="array" ref="D179">SUM(IF(('6. Class A Consumption Data'!F456:G456="B")*('6. Class A Consumption Data'!B454&lt;&gt;"N/A"),'6. Class A Consumption Data'!F454:G454))</f>
        <v>0</v>
      </c>
      <c r="E179" s="585">
        <f t="shared" si="9"/>
        <v>0</v>
      </c>
      <c r="F179" s="586">
        <f t="shared" si="10"/>
        <v>0</v>
      </c>
      <c r="G179" s="587">
        <f t="shared" si="11"/>
        <v>0</v>
      </c>
    </row>
    <row r="180" spans="1:7" ht="15.75" hidden="1" thickBot="1" x14ac:dyDescent="0.3">
      <c r="A180" s="582" t="s">
        <v>405</v>
      </c>
      <c r="B180" s="582"/>
      <c r="C180" s="583">
        <f t="shared" si="8"/>
        <v>0</v>
      </c>
      <c r="D180" s="584">
        <f t="array" ref="D180">SUM(IF(('6. Class A Consumption Data'!F459:G459="B")*('6. Class A Consumption Data'!B457&lt;&gt;"N/A"),'6. Class A Consumption Data'!F457:G457))</f>
        <v>0</v>
      </c>
      <c r="E180" s="585">
        <f t="shared" si="9"/>
        <v>0</v>
      </c>
      <c r="F180" s="586">
        <f t="shared" si="10"/>
        <v>0</v>
      </c>
      <c r="G180" s="587">
        <f t="shared" si="11"/>
        <v>0</v>
      </c>
    </row>
    <row r="181" spans="1:7" ht="15.75" hidden="1" thickBot="1" x14ac:dyDescent="0.3">
      <c r="A181" s="582" t="s">
        <v>406</v>
      </c>
      <c r="B181" s="582"/>
      <c r="C181" s="583">
        <f t="shared" si="8"/>
        <v>0</v>
      </c>
      <c r="D181" s="584">
        <f t="array" ref="D181">SUM(IF(('6. Class A Consumption Data'!F462:G462="B")*('6. Class A Consumption Data'!B460&lt;&gt;"N/A"),'6. Class A Consumption Data'!F460:G460))</f>
        <v>0</v>
      </c>
      <c r="E181" s="585">
        <f t="shared" si="9"/>
        <v>0</v>
      </c>
      <c r="F181" s="586">
        <f t="shared" si="10"/>
        <v>0</v>
      </c>
      <c r="G181" s="587">
        <f t="shared" si="11"/>
        <v>0</v>
      </c>
    </row>
    <row r="182" spans="1:7" ht="15.75" hidden="1" thickBot="1" x14ac:dyDescent="0.3">
      <c r="A182" s="582" t="s">
        <v>407</v>
      </c>
      <c r="B182" s="582"/>
      <c r="C182" s="583">
        <f t="shared" si="8"/>
        <v>0</v>
      </c>
      <c r="D182" s="584">
        <f t="array" ref="D182">SUM(IF(('6. Class A Consumption Data'!F465:G465="B")*('6. Class A Consumption Data'!B463&lt;&gt;"N/A"),'6. Class A Consumption Data'!F463:G463))</f>
        <v>0</v>
      </c>
      <c r="E182" s="585">
        <f t="shared" si="9"/>
        <v>0</v>
      </c>
      <c r="F182" s="586">
        <f t="shared" si="10"/>
        <v>0</v>
      </c>
      <c r="G182" s="587">
        <f t="shared" si="11"/>
        <v>0</v>
      </c>
    </row>
    <row r="183" spans="1:7" ht="15.75" hidden="1" thickBot="1" x14ac:dyDescent="0.3">
      <c r="A183" s="582" t="s">
        <v>408</v>
      </c>
      <c r="B183" s="582"/>
      <c r="C183" s="583">
        <f t="shared" si="8"/>
        <v>0</v>
      </c>
      <c r="D183" s="584">
        <f t="array" ref="D183">SUM(IF(('6. Class A Consumption Data'!F468:G468="B")*('6. Class A Consumption Data'!B466&lt;&gt;"N/A"),'6. Class A Consumption Data'!F466:G466))</f>
        <v>0</v>
      </c>
      <c r="E183" s="585">
        <f t="shared" si="9"/>
        <v>0</v>
      </c>
      <c r="F183" s="586">
        <f t="shared" si="10"/>
        <v>0</v>
      </c>
      <c r="G183" s="587">
        <f t="shared" si="11"/>
        <v>0</v>
      </c>
    </row>
    <row r="184" spans="1:7" s="593" customFormat="1" ht="15.75" thickBot="1" x14ac:dyDescent="0.3">
      <c r="A184" s="104"/>
      <c r="B184" s="589"/>
      <c r="C184" s="590">
        <f t="shared" ref="C184:G184" si="12">SUM(C34:C183)</f>
        <v>489789515.34428704</v>
      </c>
      <c r="D184" s="590">
        <f t="shared" si="12"/>
        <v>489789515.34428704</v>
      </c>
      <c r="E184" s="563">
        <f t="shared" si="12"/>
        <v>1</v>
      </c>
      <c r="F184" s="591">
        <f t="shared" si="12"/>
        <v>-15855.863242337444</v>
      </c>
      <c r="G184" s="592">
        <f t="shared" si="12"/>
        <v>-1321.3219368614537</v>
      </c>
    </row>
    <row r="185" spans="1:7" ht="15" x14ac:dyDescent="0.25">
      <c r="A185" s="540"/>
      <c r="B185" s="540"/>
      <c r="C185" s="540"/>
      <c r="D185" s="540"/>
      <c r="E185" s="540"/>
      <c r="F185" s="540"/>
      <c r="G185" s="540"/>
    </row>
  </sheetData>
  <mergeCells count="5">
    <mergeCell ref="A14:D14"/>
    <mergeCell ref="C16:D16"/>
    <mergeCell ref="A18:D18"/>
    <mergeCell ref="A26:C26"/>
    <mergeCell ref="A31:D31"/>
  </mergeCells>
  <pageMargins left="0.70866141732283472" right="0.70866141732283472" top="1.3385826771653544" bottom="0.74803149606299213" header="0.31496062992125984" footer="0.51181102362204722"/>
  <pageSetup scale="64"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3"/>
  <sheetViews>
    <sheetView showGridLines="0" zoomScale="85" zoomScaleNormal="85" zoomScaleSheetLayoutView="85" workbookViewId="0">
      <selection activeCell="BY20" sqref="BY20:BY22"/>
    </sheetView>
  </sheetViews>
  <sheetFormatPr defaultColWidth="9.140625" defaultRowHeight="12.75" x14ac:dyDescent="0.2"/>
  <cols>
    <col min="1" max="1" width="56" style="104" bestFit="1" customWidth="1"/>
    <col min="2" max="2" width="14.85546875" style="104" customWidth="1"/>
    <col min="3" max="3" width="17.85546875" style="104" customWidth="1"/>
    <col min="4" max="4" width="12.85546875" style="104" customWidth="1"/>
    <col min="5" max="5" width="22" style="104" customWidth="1"/>
    <col min="6" max="6" width="14.5703125" style="104" customWidth="1"/>
    <col min="7" max="7" width="24.28515625" style="104" customWidth="1"/>
    <col min="8" max="8" width="18.5703125" style="104" customWidth="1"/>
    <col min="9" max="9" width="26.42578125" style="104" customWidth="1"/>
    <col min="10" max="10" width="17.140625" style="104" customWidth="1"/>
    <col min="11" max="11" width="18.5703125" style="104" customWidth="1"/>
    <col min="12" max="12" width="19.5703125" style="104" hidden="1" customWidth="1"/>
    <col min="13" max="13" width="18.28515625" style="104" hidden="1" customWidth="1"/>
    <col min="14" max="14" width="9.42578125" style="104" hidden="1" customWidth="1"/>
    <col min="15" max="21" width="0" style="104" hidden="1" customWidth="1"/>
    <col min="22" max="16384" width="9.140625" style="104"/>
  </cols>
  <sheetData>
    <row r="1" spans="1:26" ht="15.75" x14ac:dyDescent="0.25">
      <c r="A1" s="594" t="s">
        <v>600</v>
      </c>
      <c r="B1" s="541"/>
      <c r="C1" s="541"/>
      <c r="D1" s="541"/>
      <c r="E1" s="541"/>
      <c r="F1" s="541"/>
      <c r="G1" s="541"/>
      <c r="H1" s="541"/>
      <c r="I1" s="541"/>
      <c r="J1" s="541"/>
      <c r="K1" s="541"/>
      <c r="L1" s="541"/>
      <c r="M1" s="541"/>
      <c r="N1" s="595"/>
      <c r="O1" s="541"/>
      <c r="P1" s="541"/>
      <c r="Q1" s="541"/>
      <c r="R1" s="541"/>
      <c r="S1" s="541"/>
      <c r="T1" s="541"/>
      <c r="U1" s="541"/>
      <c r="V1" s="541"/>
      <c r="W1" s="541"/>
      <c r="X1" s="541"/>
      <c r="Y1" s="541"/>
      <c r="Z1" s="541"/>
    </row>
    <row r="2" spans="1:26" ht="15" hidden="1" x14ac:dyDescent="0.25">
      <c r="A2" s="541"/>
      <c r="B2" s="596" t="b">
        <v>0</v>
      </c>
      <c r="C2" s="541"/>
      <c r="D2" s="541"/>
      <c r="E2" s="541"/>
      <c r="F2" s="541"/>
      <c r="G2" s="541"/>
      <c r="H2" s="541"/>
      <c r="I2" s="541"/>
      <c r="J2" s="541"/>
      <c r="K2" s="541"/>
      <c r="L2" s="541"/>
      <c r="M2" s="541"/>
      <c r="N2" s="595"/>
      <c r="O2" s="541"/>
      <c r="P2" s="541"/>
      <c r="Q2" s="541"/>
      <c r="R2" s="541"/>
      <c r="S2" s="541"/>
      <c r="T2" s="541"/>
      <c r="U2" s="541"/>
      <c r="V2" s="541"/>
      <c r="W2" s="541"/>
      <c r="X2" s="541"/>
      <c r="Y2" s="541"/>
      <c r="Z2" s="541"/>
    </row>
    <row r="3" spans="1:26" ht="15" hidden="1" x14ac:dyDescent="0.25">
      <c r="A3" s="541"/>
      <c r="B3" s="541"/>
      <c r="C3" s="541"/>
      <c r="D3" s="541"/>
      <c r="E3" s="541"/>
      <c r="F3" s="541"/>
      <c r="G3" s="541"/>
      <c r="H3" s="541"/>
      <c r="I3" s="541"/>
      <c r="J3" s="541"/>
      <c r="K3" s="541"/>
      <c r="L3" s="541"/>
      <c r="M3" s="541"/>
      <c r="N3" s="595"/>
      <c r="O3" s="541"/>
      <c r="P3" s="541"/>
      <c r="Q3" s="541"/>
      <c r="R3" s="541"/>
      <c r="S3" s="541"/>
      <c r="T3" s="541"/>
      <c r="U3" s="541"/>
      <c r="V3" s="541"/>
      <c r="W3" s="541"/>
      <c r="X3" s="541"/>
      <c r="Y3" s="541"/>
      <c r="Z3" s="541"/>
    </row>
    <row r="4" spans="1:26" ht="15" hidden="1" x14ac:dyDescent="0.25">
      <c r="A4" s="541"/>
      <c r="B4" s="541"/>
      <c r="C4" s="541"/>
      <c r="D4" s="541"/>
      <c r="E4" s="541"/>
      <c r="F4" s="541"/>
      <c r="G4" s="541"/>
      <c r="H4" s="541"/>
      <c r="I4" s="541"/>
      <c r="J4" s="541"/>
      <c r="K4" s="541"/>
      <c r="L4" s="541"/>
      <c r="M4" s="541"/>
      <c r="N4" s="595"/>
      <c r="O4" s="541"/>
      <c r="P4" s="541"/>
      <c r="Q4" s="541"/>
      <c r="R4" s="541"/>
      <c r="S4" s="541"/>
      <c r="T4" s="541"/>
      <c r="U4" s="541"/>
      <c r="V4" s="541"/>
      <c r="W4" s="541"/>
      <c r="X4" s="541"/>
      <c r="Y4" s="541"/>
      <c r="Z4" s="541"/>
    </row>
    <row r="5" spans="1:26" ht="15" hidden="1" x14ac:dyDescent="0.25">
      <c r="A5" s="541"/>
      <c r="B5" s="541"/>
      <c r="C5" s="541"/>
      <c r="D5" s="541"/>
      <c r="E5" s="541"/>
      <c r="F5" s="541"/>
      <c r="G5" s="541"/>
      <c r="H5" s="541"/>
      <c r="I5" s="541"/>
      <c r="J5" s="541"/>
      <c r="K5" s="541"/>
      <c r="L5" s="541"/>
      <c r="M5" s="541"/>
      <c r="N5" s="595"/>
      <c r="O5" s="541"/>
      <c r="P5" s="541"/>
      <c r="Q5" s="541"/>
      <c r="R5" s="541"/>
      <c r="S5" s="541"/>
      <c r="T5" s="541"/>
      <c r="U5" s="541"/>
      <c r="V5" s="541"/>
      <c r="W5" s="541"/>
      <c r="X5" s="541"/>
      <c r="Y5" s="541"/>
      <c r="Z5" s="541"/>
    </row>
    <row r="6" spans="1:26" ht="15" hidden="1" x14ac:dyDescent="0.25">
      <c r="A6" s="541"/>
      <c r="B6" s="541"/>
      <c r="C6" s="541"/>
      <c r="D6" s="541"/>
      <c r="E6" s="541"/>
      <c r="F6" s="541"/>
      <c r="G6" s="541"/>
      <c r="H6" s="541"/>
      <c r="I6" s="541"/>
      <c r="J6" s="541"/>
      <c r="K6" s="541"/>
      <c r="L6" s="541"/>
      <c r="M6" s="541"/>
      <c r="N6" s="595"/>
      <c r="O6" s="541"/>
      <c r="P6" s="541"/>
      <c r="Q6" s="541"/>
      <c r="R6" s="541"/>
      <c r="S6" s="541"/>
      <c r="T6" s="541"/>
      <c r="U6" s="541"/>
      <c r="V6" s="541"/>
      <c r="W6" s="541"/>
      <c r="X6" s="541"/>
      <c r="Y6" s="541"/>
      <c r="Z6" s="541"/>
    </row>
    <row r="7" spans="1:26" ht="15" hidden="1" x14ac:dyDescent="0.25">
      <c r="A7" s="541"/>
      <c r="B7" s="541"/>
      <c r="C7" s="541"/>
      <c r="D7" s="541"/>
      <c r="E7" s="541"/>
      <c r="F7" s="541"/>
      <c r="G7" s="541"/>
      <c r="H7" s="541"/>
      <c r="I7" s="541"/>
      <c r="J7" s="541"/>
      <c r="K7" s="541"/>
      <c r="L7" s="541"/>
      <c r="M7" s="541"/>
      <c r="N7" s="595"/>
      <c r="O7" s="541"/>
      <c r="P7" s="541"/>
      <c r="Q7" s="541"/>
      <c r="R7" s="541"/>
      <c r="S7" s="541"/>
      <c r="T7" s="541"/>
      <c r="U7" s="541"/>
      <c r="V7" s="541"/>
      <c r="W7" s="541"/>
      <c r="X7" s="541"/>
      <c r="Y7" s="541"/>
      <c r="Z7" s="541"/>
    </row>
    <row r="8" spans="1:26" ht="15" hidden="1" x14ac:dyDescent="0.25">
      <c r="A8" s="541"/>
      <c r="B8" s="541"/>
      <c r="C8" s="541"/>
      <c r="D8" s="541"/>
      <c r="E8" s="541"/>
      <c r="F8" s="541"/>
      <c r="G8" s="541"/>
      <c r="H8" s="541"/>
      <c r="I8" s="541"/>
      <c r="J8" s="541"/>
      <c r="K8" s="541"/>
      <c r="L8" s="541"/>
      <c r="M8" s="541"/>
      <c r="N8" s="595"/>
      <c r="O8" s="541"/>
      <c r="P8" s="541"/>
      <c r="Q8" s="541"/>
      <c r="R8" s="541"/>
      <c r="S8" s="541"/>
      <c r="T8" s="541"/>
      <c r="U8" s="541"/>
      <c r="V8" s="541"/>
      <c r="W8" s="541"/>
      <c r="X8" s="541"/>
      <c r="Y8" s="541"/>
      <c r="Z8" s="541"/>
    </row>
    <row r="9" spans="1:26" ht="15" hidden="1" x14ac:dyDescent="0.25">
      <c r="A9" s="541"/>
      <c r="B9" s="541"/>
      <c r="C9" s="541"/>
      <c r="D9" s="541"/>
      <c r="E9" s="541"/>
      <c r="F9" s="541"/>
      <c r="G9" s="541"/>
      <c r="H9" s="541"/>
      <c r="I9" s="541"/>
      <c r="J9" s="541"/>
      <c r="K9" s="541"/>
      <c r="L9" s="541"/>
      <c r="M9" s="541"/>
      <c r="N9" s="595"/>
      <c r="O9" s="541"/>
      <c r="P9" s="541"/>
      <c r="Q9" s="541"/>
      <c r="R9" s="541"/>
      <c r="S9" s="541"/>
      <c r="T9" s="541"/>
      <c r="U9" s="541"/>
      <c r="V9" s="541"/>
      <c r="W9" s="541"/>
      <c r="X9" s="541"/>
      <c r="Y9" s="541"/>
      <c r="Z9" s="541"/>
    </row>
    <row r="10" spans="1:26" ht="15" hidden="1" x14ac:dyDescent="0.25">
      <c r="A10" s="541"/>
      <c r="B10" s="541"/>
      <c r="C10" s="541"/>
      <c r="D10" s="541"/>
      <c r="E10" s="541"/>
      <c r="F10" s="541"/>
      <c r="G10" s="541"/>
      <c r="H10" s="541"/>
      <c r="I10" s="541"/>
      <c r="J10" s="541"/>
      <c r="K10" s="541"/>
      <c r="L10" s="541"/>
      <c r="M10" s="541"/>
      <c r="N10" s="595"/>
      <c r="O10" s="541"/>
      <c r="P10" s="541"/>
      <c r="Q10" s="541"/>
      <c r="R10" s="541"/>
      <c r="S10" s="541"/>
      <c r="T10" s="541"/>
      <c r="U10" s="541"/>
      <c r="V10" s="541"/>
      <c r="W10" s="541"/>
      <c r="X10" s="541"/>
      <c r="Y10" s="541"/>
      <c r="Z10" s="541"/>
    </row>
    <row r="11" spans="1:26" ht="15" x14ac:dyDescent="0.25">
      <c r="A11" s="541"/>
      <c r="B11" s="541"/>
      <c r="C11" s="541"/>
      <c r="D11" s="541"/>
      <c r="E11" s="541"/>
      <c r="F11" s="541"/>
      <c r="G11" s="541"/>
      <c r="H11" s="541"/>
      <c r="I11" s="541"/>
      <c r="J11" s="541"/>
      <c r="K11" s="541"/>
      <c r="L11" s="541"/>
      <c r="M11" s="541"/>
      <c r="N11" s="595"/>
      <c r="O11" s="541"/>
      <c r="P11" s="541"/>
      <c r="Q11" s="541"/>
      <c r="R11" s="541"/>
      <c r="S11" s="541"/>
      <c r="T11" s="541"/>
      <c r="U11" s="541"/>
      <c r="V11" s="541"/>
      <c r="W11" s="541"/>
      <c r="X11" s="541"/>
      <c r="Y11" s="541"/>
      <c r="Z11" s="541"/>
    </row>
    <row r="12" spans="1:26" s="599" customFormat="1" ht="29.45" customHeight="1" x14ac:dyDescent="0.2">
      <c r="A12" s="912" t="s">
        <v>601</v>
      </c>
      <c r="B12" s="913"/>
      <c r="C12" s="913"/>
      <c r="D12" s="913"/>
      <c r="E12" s="913"/>
      <c r="F12" s="913"/>
      <c r="G12" s="913"/>
      <c r="H12" s="913"/>
      <c r="I12" s="913"/>
      <c r="J12" s="913"/>
      <c r="K12" s="913"/>
      <c r="L12" s="913"/>
      <c r="M12" s="597"/>
      <c r="N12" s="598"/>
      <c r="O12" s="597"/>
      <c r="P12" s="597"/>
      <c r="Q12" s="597"/>
      <c r="R12" s="597"/>
      <c r="S12" s="597"/>
      <c r="T12" s="597"/>
      <c r="U12" s="597"/>
      <c r="V12" s="597"/>
      <c r="W12" s="597"/>
      <c r="X12" s="597"/>
      <c r="Y12" s="597"/>
      <c r="Z12" s="597"/>
    </row>
    <row r="13" spans="1:26" ht="27.75" customHeight="1" x14ac:dyDescent="0.25">
      <c r="A13" s="600" t="s">
        <v>602</v>
      </c>
      <c r="B13" s="601">
        <f>'6.2a CBR B Allocation'!B16</f>
        <v>2017</v>
      </c>
      <c r="C13" s="897" t="s">
        <v>587</v>
      </c>
      <c r="D13" s="898"/>
      <c r="E13" s="898"/>
      <c r="F13" s="898"/>
      <c r="G13" s="898"/>
      <c r="H13" s="541"/>
      <c r="I13" s="541"/>
      <c r="J13" s="541"/>
      <c r="K13" s="541"/>
      <c r="L13" s="541"/>
      <c r="M13" s="541"/>
      <c r="N13" s="595"/>
      <c r="O13" s="541"/>
      <c r="P13" s="541"/>
      <c r="Q13" s="541"/>
      <c r="R13" s="541"/>
      <c r="S13" s="541"/>
      <c r="T13" s="541"/>
      <c r="U13" s="541"/>
      <c r="V13" s="541"/>
      <c r="W13" s="541"/>
      <c r="X13" s="541"/>
      <c r="Y13" s="541"/>
      <c r="Z13" s="541"/>
    </row>
    <row r="14" spans="1:26" s="593" customFormat="1" ht="63" customHeight="1" x14ac:dyDescent="0.25">
      <c r="A14" s="602"/>
      <c r="B14" s="603"/>
      <c r="C14" s="914" t="s">
        <v>603</v>
      </c>
      <c r="D14" s="914"/>
      <c r="E14" s="915" t="s">
        <v>604</v>
      </c>
      <c r="F14" s="915"/>
      <c r="G14" s="915" t="s">
        <v>605</v>
      </c>
      <c r="H14" s="915"/>
      <c r="I14" s="915" t="s">
        <v>606</v>
      </c>
      <c r="J14" s="915"/>
      <c r="K14" s="604" t="s">
        <v>607</v>
      </c>
      <c r="L14" s="605" t="s">
        <v>608</v>
      </c>
      <c r="M14" s="605" t="s">
        <v>609</v>
      </c>
      <c r="N14" s="606" t="s">
        <v>610</v>
      </c>
      <c r="O14" s="602"/>
      <c r="P14" s="602"/>
      <c r="Q14" s="602"/>
      <c r="R14" s="602"/>
      <c r="S14" s="602"/>
      <c r="T14" s="602"/>
      <c r="U14" s="602"/>
      <c r="V14" s="602"/>
      <c r="W14" s="602"/>
      <c r="X14" s="602"/>
      <c r="Y14" s="602"/>
      <c r="Z14" s="602"/>
    </row>
    <row r="15" spans="1:26" s="608" customFormat="1" ht="15" x14ac:dyDescent="0.25">
      <c r="A15" s="595"/>
      <c r="B15" s="595"/>
      <c r="C15" s="607" t="s">
        <v>126</v>
      </c>
      <c r="D15" s="607" t="s">
        <v>190</v>
      </c>
      <c r="E15" s="607" t="s">
        <v>126</v>
      </c>
      <c r="F15" s="607" t="s">
        <v>190</v>
      </c>
      <c r="G15" s="607" t="s">
        <v>126</v>
      </c>
      <c r="H15" s="607" t="s">
        <v>190</v>
      </c>
      <c r="I15" s="607" t="s">
        <v>126</v>
      </c>
      <c r="J15" s="607" t="s">
        <v>190</v>
      </c>
      <c r="K15" s="595"/>
      <c r="L15" s="595"/>
      <c r="M15" s="595"/>
      <c r="N15" s="595"/>
      <c r="O15" s="595"/>
      <c r="P15" s="595"/>
      <c r="Q15" s="595"/>
      <c r="R15" s="595"/>
      <c r="S15" s="595"/>
      <c r="T15" s="595"/>
      <c r="U15" s="595"/>
      <c r="V15" s="595"/>
      <c r="W15" s="595"/>
      <c r="X15" s="595"/>
      <c r="Y15" s="595"/>
      <c r="Z15" s="595"/>
    </row>
    <row r="16" spans="1:26" s="588" customFormat="1" ht="15.75" thickBot="1" x14ac:dyDescent="0.3">
      <c r="A16" s="609"/>
      <c r="B16" s="610"/>
      <c r="C16" s="611"/>
      <c r="D16" s="611"/>
      <c r="E16" s="611"/>
      <c r="F16" s="612"/>
      <c r="G16" s="611"/>
      <c r="H16" s="612"/>
      <c r="I16" s="611"/>
      <c r="J16" s="612"/>
      <c r="K16" s="609"/>
      <c r="L16" s="609"/>
      <c r="M16" s="609"/>
      <c r="N16" s="609"/>
      <c r="O16" s="609"/>
      <c r="P16" s="609"/>
      <c r="Q16" s="609"/>
      <c r="R16" s="609"/>
      <c r="S16" s="609"/>
      <c r="T16" s="609"/>
      <c r="U16" s="609"/>
      <c r="V16" s="609"/>
      <c r="W16" s="609"/>
      <c r="X16" s="609"/>
      <c r="Y16" s="609"/>
      <c r="Z16" s="609"/>
    </row>
    <row r="17" spans="1:21" ht="15" x14ac:dyDescent="0.25">
      <c r="A17" s="540" t="str">
        <f>IF(ISBLANK('4. Billing Determinants'!$B21), "", '4. Billing Determinants'!$B21)</f>
        <v>RESIDENTIAL SERVICE CLASSIFICATION</v>
      </c>
      <c r="B17" s="613"/>
      <c r="C17" s="614">
        <f>IF(ISBLANK('4. Billing Determinants'!$L21), "", '4. Billing Determinants'!$L21)</f>
        <v>4531218421.1652517</v>
      </c>
      <c r="D17" s="614">
        <f>IF(ISBLANK('4. Billing Determinants'!$M21), "", '4. Billing Determinants'!$M21)</f>
        <v>0</v>
      </c>
      <c r="E17" s="615">
        <f>'4. Billing Determinants'!O21</f>
        <v>0</v>
      </c>
      <c r="F17" s="616">
        <f t="array" ref="F17">0</f>
        <v>0</v>
      </c>
      <c r="G17" s="616">
        <f>'4. Billing Determinants'!P21</f>
        <v>0</v>
      </c>
      <c r="H17" s="617">
        <f t="array" ref="H17">0</f>
        <v>0</v>
      </c>
      <c r="I17" s="618">
        <f>(C17-E17-G17)</f>
        <v>4531218421.1652517</v>
      </c>
      <c r="J17" s="619">
        <f>(D17-F17-H17)</f>
        <v>0</v>
      </c>
      <c r="K17" s="620">
        <f>I17/$I$37</f>
        <v>0.25634982243083315</v>
      </c>
      <c r="L17" s="540"/>
      <c r="M17" s="540">
        <v>0</v>
      </c>
      <c r="N17" s="608"/>
      <c r="O17" s="903" t="s">
        <v>611</v>
      </c>
      <c r="P17" s="904"/>
      <c r="Q17" s="904"/>
      <c r="R17" s="904"/>
      <c r="S17" s="904"/>
      <c r="T17" s="904"/>
      <c r="U17" s="905"/>
    </row>
    <row r="18" spans="1:21" ht="15" x14ac:dyDescent="0.25">
      <c r="A18" s="540" t="str">
        <f>IF(ISBLANK('4. Billing Determinants'!$B22), "", '4. Billing Determinants'!$B22)</f>
        <v>COMPETITIVE SECTOR MULTI-UNIT RESIDENTIAL SERVICE CLASSIFICATION</v>
      </c>
      <c r="B18" s="613" t="s">
        <v>221</v>
      </c>
      <c r="C18" s="614">
        <f>IF(ISBLANK('4. Billing Determinants'!$L22), "", '4. Billing Determinants'!$L22)</f>
        <v>297763684.68568611</v>
      </c>
      <c r="D18" s="614">
        <f>IF(ISBLANK('4. Billing Determinants'!$M22), "", '4. Billing Determinants'!$M22)</f>
        <v>0</v>
      </c>
      <c r="E18" s="615">
        <f>'4. Billing Determinants'!O22</f>
        <v>0</v>
      </c>
      <c r="F18" s="616">
        <f t="array" ref="F18">0</f>
        <v>0</v>
      </c>
      <c r="G18" s="616">
        <f>'4. Billing Determinants'!P22</f>
        <v>0</v>
      </c>
      <c r="H18" s="617">
        <f t="array" ref="H18">0</f>
        <v>0</v>
      </c>
      <c r="I18" s="618">
        <f t="shared" ref="I18:J36" si="0">(C18-E18-G18)</f>
        <v>297763684.68568611</v>
      </c>
      <c r="J18" s="619">
        <f t="shared" si="0"/>
        <v>0</v>
      </c>
      <c r="K18" s="620">
        <f>I18/$I$37</f>
        <v>1.6845726822388912E-2</v>
      </c>
      <c r="L18" s="540"/>
      <c r="M18" s="540">
        <v>0</v>
      </c>
      <c r="N18" s="608"/>
      <c r="O18" s="906"/>
      <c r="P18" s="907"/>
      <c r="Q18" s="907"/>
      <c r="R18" s="907"/>
      <c r="S18" s="907"/>
      <c r="T18" s="907"/>
      <c r="U18" s="908"/>
    </row>
    <row r="19" spans="1:21" ht="15" x14ac:dyDescent="0.25">
      <c r="A19" s="540" t="str">
        <f>IF(ISBLANK('4. Billing Determinants'!$B23), "", '4. Billing Determinants'!$B23)</f>
        <v>GENERAL SERVICE LESS THAN 50 KW SERVICE CLASSIFICATION</v>
      </c>
      <c r="B19" s="613" t="s">
        <v>221</v>
      </c>
      <c r="C19" s="614">
        <f>IF(ISBLANK('4. Billing Determinants'!$L23), "", '4. Billing Determinants'!$L23)</f>
        <v>2299006607.8208437</v>
      </c>
      <c r="D19" s="614">
        <f>IF(ISBLANK('4. Billing Determinants'!$M23), "", '4. Billing Determinants'!$M23)</f>
        <v>0</v>
      </c>
      <c r="E19" s="615">
        <f>'4. Billing Determinants'!O23</f>
        <v>0</v>
      </c>
      <c r="F19" s="616">
        <f t="array" ref="F19">0</f>
        <v>0</v>
      </c>
      <c r="G19" s="616">
        <f>'4. Billing Determinants'!P23</f>
        <v>0</v>
      </c>
      <c r="H19" s="617">
        <f t="array" ref="H19">0</f>
        <v>0</v>
      </c>
      <c r="I19" s="618">
        <f t="shared" si="0"/>
        <v>2299006607.8208437</v>
      </c>
      <c r="J19" s="619">
        <f t="shared" si="0"/>
        <v>0</v>
      </c>
      <c r="K19" s="620">
        <f>I19/$I$37</f>
        <v>0.1300643405158623</v>
      </c>
      <c r="L19" s="540"/>
      <c r="M19" s="540">
        <v>0</v>
      </c>
      <c r="N19" s="608"/>
      <c r="O19" s="906"/>
      <c r="P19" s="907"/>
      <c r="Q19" s="907"/>
      <c r="R19" s="907"/>
      <c r="S19" s="907"/>
      <c r="T19" s="907"/>
      <c r="U19" s="908"/>
    </row>
    <row r="20" spans="1:21" ht="15" x14ac:dyDescent="0.25">
      <c r="A20" s="540" t="str">
        <f>IF(ISBLANK('4. Billing Determinants'!$B24), "", '4. Billing Determinants'!$B24)</f>
        <v>GENERAL SERVICE 50 TO 999 KW SERVICE CLASSIFICATION</v>
      </c>
      <c r="B20" s="613" t="s">
        <v>221</v>
      </c>
      <c r="C20" s="614">
        <f>IF(ISBLANK('4. Billing Determinants'!$L24), "", '4. Billing Determinants'!$L24)</f>
        <v>9608309248.76054</v>
      </c>
      <c r="D20" s="614">
        <f>IF(ISBLANK('4. Billing Determinants'!$M24), "", '4. Billing Determinants'!$M24)</f>
        <v>24791665.044267148</v>
      </c>
      <c r="E20" s="615">
        <f>'4. Billing Determinants'!O24</f>
        <v>172242450.32532898</v>
      </c>
      <c r="F20" s="616">
        <f>'6. Class A Consumption Data'!F479:G479</f>
        <v>419164.51048100006</v>
      </c>
      <c r="G20" s="616">
        <f>'4. Billing Determinants'!P24</f>
        <v>171190991.96422201</v>
      </c>
      <c r="H20" s="621">
        <f>SUM('6. Class A Consumption Data'!F20:G20,'6. Class A Consumption Data'!F23:G23)</f>
        <v>467442.70328100002</v>
      </c>
      <c r="I20" s="618">
        <f>(C20-E20-G20)</f>
        <v>9264875806.4709892</v>
      </c>
      <c r="J20" s="618">
        <f t="shared" si="0"/>
        <v>23905057.830505148</v>
      </c>
      <c r="K20" s="620">
        <f t="shared" ref="K20:K36" si="1">I20/$I$37</f>
        <v>0.52415245681795897</v>
      </c>
      <c r="L20" s="540"/>
      <c r="M20" s="540">
        <v>0</v>
      </c>
      <c r="N20" s="608"/>
      <c r="O20" s="906"/>
      <c r="P20" s="907"/>
      <c r="Q20" s="907"/>
      <c r="R20" s="907"/>
      <c r="S20" s="907"/>
      <c r="T20" s="907"/>
      <c r="U20" s="908"/>
    </row>
    <row r="21" spans="1:21" ht="15" x14ac:dyDescent="0.25">
      <c r="A21" s="540" t="str">
        <f>IF(ISBLANK('4. Billing Determinants'!$B25), "", '4. Billing Determinants'!$B25)</f>
        <v>GENERAL SERVICE 1,000 TO 4,999 KW SERVICE CLASSIFICATION</v>
      </c>
      <c r="B21" s="613" t="s">
        <v>221</v>
      </c>
      <c r="C21" s="614">
        <f>IF(ISBLANK('4. Billing Determinants'!$L25), "", '4. Billing Determinants'!$L25)</f>
        <v>4595015405.2415304</v>
      </c>
      <c r="D21" s="614">
        <f>IF(ISBLANK('4. Billing Determinants'!$M25), "", '4. Billing Determinants'!$M25)</f>
        <v>10392482.093736621</v>
      </c>
      <c r="E21" s="615">
        <f>'4. Billing Determinants'!O25</f>
        <v>2849579357.496242</v>
      </c>
      <c r="F21" s="616">
        <f>'6. Class A Consumption Data'!F481:G481</f>
        <v>6029166.9085339988</v>
      </c>
      <c r="G21" s="616">
        <f>'4. Billing Determinants'!P25</f>
        <v>801154480.39818001</v>
      </c>
      <c r="H21" s="621">
        <f>SUM('6. Class A Consumption Data'!F26:G26,'6. Class A Consumption Data'!F29:G29)</f>
        <v>1824159.9778220002</v>
      </c>
      <c r="I21" s="618">
        <f t="shared" si="0"/>
        <v>944281567.34710836</v>
      </c>
      <c r="J21" s="618">
        <f t="shared" si="0"/>
        <v>2539155.2073806217</v>
      </c>
      <c r="K21" s="620">
        <f t="shared" si="1"/>
        <v>5.3421925322216103E-2</v>
      </c>
      <c r="L21" s="540"/>
      <c r="M21" s="540">
        <v>0</v>
      </c>
      <c r="N21" s="608"/>
      <c r="O21" s="906"/>
      <c r="P21" s="907"/>
      <c r="Q21" s="907"/>
      <c r="R21" s="907"/>
      <c r="S21" s="907"/>
      <c r="T21" s="907"/>
      <c r="U21" s="908"/>
    </row>
    <row r="22" spans="1:21" ht="15" x14ac:dyDescent="0.25">
      <c r="A22" s="540" t="str">
        <f>IF(ISBLANK('4. Billing Determinants'!$B26), "", '4. Billing Determinants'!$B26)</f>
        <v>LARGE USE SERVICE CLASSIFICATION</v>
      </c>
      <c r="B22" s="613" t="s">
        <v>221</v>
      </c>
      <c r="C22" s="614">
        <f>IF(ISBLANK('4. Billing Determinants'!$L26), "", '4. Billing Determinants'!$L26)</f>
        <v>1889478427.10531</v>
      </c>
      <c r="D22" s="614">
        <f>IF(ISBLANK('4. Billing Determinants'!$M26), "", '4. Billing Determinants'!$M26)</f>
        <v>4097281.3165974198</v>
      </c>
      <c r="E22" s="615">
        <f>'4. Billing Determinants'!O26</f>
        <v>1678111033.0332592</v>
      </c>
      <c r="F22" s="616">
        <f>'6. Class A Consumption Data'!F483:G483</f>
        <v>3329195.8408069992</v>
      </c>
      <c r="G22" s="616">
        <f>'4. Billing Determinants'!P26</f>
        <v>29403915.347967997</v>
      </c>
      <c r="H22" s="621">
        <f>SUM('6. Class A Consumption Data'!F32:G32)</f>
        <v>82773.385906999989</v>
      </c>
      <c r="I22" s="618">
        <f t="shared" si="0"/>
        <v>181963478.72408283</v>
      </c>
      <c r="J22" s="618">
        <f t="shared" si="0"/>
        <v>685312.08988342062</v>
      </c>
      <c r="K22" s="620">
        <f t="shared" si="1"/>
        <v>1.0294428810125581E-2</v>
      </c>
      <c r="L22" s="540"/>
      <c r="M22" s="540">
        <v>0</v>
      </c>
      <c r="N22" s="608"/>
      <c r="O22" s="906"/>
      <c r="P22" s="907"/>
      <c r="Q22" s="907"/>
      <c r="R22" s="907"/>
      <c r="S22" s="907"/>
      <c r="T22" s="907"/>
      <c r="U22" s="908"/>
    </row>
    <row r="23" spans="1:21" ht="15" x14ac:dyDescent="0.25">
      <c r="A23" s="540" t="str">
        <f>IF(ISBLANK('4. Billing Determinants'!$B27), "", '4. Billing Determinants'!$B27)</f>
        <v>STANDBY POWER SERVICE CLASSIFICATION</v>
      </c>
      <c r="B23" s="613" t="s">
        <v>221</v>
      </c>
      <c r="C23" s="614">
        <f>IF(ISBLANK('4. Billing Determinants'!$L27), "", '4. Billing Determinants'!$L27)</f>
        <v>0</v>
      </c>
      <c r="D23" s="614">
        <f>IF(ISBLANK('4. Billing Determinants'!$M27), "", '4. Billing Determinants'!$M27)</f>
        <v>0</v>
      </c>
      <c r="E23" s="615">
        <f>'4. Billing Determinants'!O27</f>
        <v>0</v>
      </c>
      <c r="F23" s="616">
        <f t="array" ref="F23">0</f>
        <v>0</v>
      </c>
      <c r="G23" s="616">
        <f>'4. Billing Determinants'!P27</f>
        <v>0</v>
      </c>
      <c r="H23" s="617">
        <f t="array" ref="H23">0</f>
        <v>0</v>
      </c>
      <c r="I23" s="618">
        <f t="shared" si="0"/>
        <v>0</v>
      </c>
      <c r="J23" s="618">
        <f t="shared" si="0"/>
        <v>0</v>
      </c>
      <c r="K23" s="620">
        <f t="shared" si="1"/>
        <v>0</v>
      </c>
      <c r="L23" s="540"/>
      <c r="M23" s="540">
        <v>0</v>
      </c>
      <c r="N23" s="608"/>
      <c r="O23" s="906"/>
      <c r="P23" s="907"/>
      <c r="Q23" s="907"/>
      <c r="R23" s="907"/>
      <c r="S23" s="907"/>
      <c r="T23" s="907"/>
      <c r="U23" s="908"/>
    </row>
    <row r="24" spans="1:21" ht="15" x14ac:dyDescent="0.25">
      <c r="A24" s="540" t="str">
        <f>IF(ISBLANK('4. Billing Determinants'!$B28), "", '4. Billing Determinants'!$B28)</f>
        <v>UNMETERED SCATTERED LOAD SERVICE CLASSIFICATION</v>
      </c>
      <c r="B24" s="613" t="s">
        <v>221</v>
      </c>
      <c r="C24" s="614">
        <f>IF(ISBLANK('4. Billing Determinants'!$L28), "", '4. Billing Determinants'!$L28)</f>
        <v>40588612.341543451</v>
      </c>
      <c r="D24" s="614">
        <f>IF(ISBLANK('4. Billing Determinants'!$M28), "", '4. Billing Determinants'!$M28)</f>
        <v>0</v>
      </c>
      <c r="E24" s="615">
        <f>'4. Billing Determinants'!O28</f>
        <v>0</v>
      </c>
      <c r="F24" s="616">
        <f t="array" ref="F24">0</f>
        <v>0</v>
      </c>
      <c r="G24" s="616">
        <f>'4. Billing Determinants'!P28</f>
        <v>0</v>
      </c>
      <c r="H24" s="617">
        <f t="array" ref="H24">0</f>
        <v>0</v>
      </c>
      <c r="I24" s="618">
        <f t="shared" si="0"/>
        <v>40588612.341543451</v>
      </c>
      <c r="J24" s="618">
        <f t="shared" si="0"/>
        <v>0</v>
      </c>
      <c r="K24" s="620">
        <f t="shared" si="1"/>
        <v>2.2962661693524933E-3</v>
      </c>
      <c r="L24" s="540"/>
      <c r="M24" s="540">
        <v>0</v>
      </c>
      <c r="N24" s="608"/>
      <c r="O24" s="906"/>
      <c r="P24" s="907"/>
      <c r="Q24" s="907"/>
      <c r="R24" s="907"/>
      <c r="S24" s="907"/>
      <c r="T24" s="907"/>
      <c r="U24" s="908"/>
    </row>
    <row r="25" spans="1:21" ht="15" x14ac:dyDescent="0.25">
      <c r="A25" s="540" t="str">
        <f>IF(ISBLANK('4. Billing Determinants'!$B29), "", '4. Billing Determinants'!$B29)</f>
        <v>STREET LIGHTING SERVICE CLASSIFICATION</v>
      </c>
      <c r="B25" s="613" t="s">
        <v>221</v>
      </c>
      <c r="C25" s="614">
        <f>IF(ISBLANK('4. Billing Determinants'!$L29), "", '4. Billing Determinants'!$L29)</f>
        <v>116219745.62343398</v>
      </c>
      <c r="D25" s="614">
        <f>IF(ISBLANK('4. Billing Determinants'!$M29), "", '4. Billing Determinants'!$M29)</f>
        <v>326300</v>
      </c>
      <c r="E25" s="615">
        <f>'4. Billing Determinants'!O29</f>
        <v>0</v>
      </c>
      <c r="F25" s="616">
        <f t="array" ref="F25">0</f>
        <v>0</v>
      </c>
      <c r="G25" s="616">
        <f>'4. Billing Determinants'!P29</f>
        <v>0</v>
      </c>
      <c r="H25" s="617">
        <f t="array" ref="H25">0</f>
        <v>0</v>
      </c>
      <c r="I25" s="618">
        <f t="shared" si="0"/>
        <v>116219745.62343398</v>
      </c>
      <c r="J25" s="618">
        <f t="shared" si="0"/>
        <v>326300</v>
      </c>
      <c r="K25" s="620">
        <f t="shared" si="1"/>
        <v>6.5750331112624507E-3</v>
      </c>
      <c r="L25" s="540"/>
      <c r="M25" s="540">
        <v>0</v>
      </c>
      <c r="N25" s="608"/>
      <c r="O25" s="906"/>
      <c r="P25" s="907"/>
      <c r="Q25" s="907"/>
      <c r="R25" s="907"/>
      <c r="S25" s="907"/>
      <c r="T25" s="907"/>
      <c r="U25" s="908"/>
    </row>
    <row r="26" spans="1:21" ht="15" hidden="1" x14ac:dyDescent="0.25">
      <c r="A26" s="540" t="str">
        <f>IF(ISBLANK('4. Billing Determinants'!$B30), "", '4. Billing Determinants'!$B30)</f>
        <v/>
      </c>
      <c r="B26" s="613" t="s">
        <v>221</v>
      </c>
      <c r="C26" s="614">
        <f>IF(ISBLANK('4. Billing Determinants'!$L30), "", '4. Billing Determinants'!$L30)</f>
        <v>0</v>
      </c>
      <c r="D26" s="614">
        <f>IF(ISBLANK('4. Billing Determinants'!$M30), "", '4. Billing Determinants'!$M30)</f>
        <v>0</v>
      </c>
      <c r="E26" s="615">
        <f>'4. Billing Determinants'!O30</f>
        <v>0</v>
      </c>
      <c r="F26" s="622">
        <f t="array" ref="F26">0</f>
        <v>0</v>
      </c>
      <c r="G26" s="615">
        <f>'4. Billing Determinants'!P30</f>
        <v>0</v>
      </c>
      <c r="H26" s="623">
        <f t="array" ref="H26">0</f>
        <v>0</v>
      </c>
      <c r="I26" s="614">
        <f t="shared" si="0"/>
        <v>0</v>
      </c>
      <c r="J26" s="619">
        <f t="shared" si="0"/>
        <v>0</v>
      </c>
      <c r="K26" s="620">
        <f t="shared" si="1"/>
        <v>0</v>
      </c>
      <c r="L26" s="540"/>
      <c r="M26" s="540">
        <v>0</v>
      </c>
      <c r="N26" s="608"/>
      <c r="O26" s="906"/>
      <c r="P26" s="907"/>
      <c r="Q26" s="907"/>
      <c r="R26" s="907"/>
      <c r="S26" s="907"/>
      <c r="T26" s="907"/>
      <c r="U26" s="908"/>
    </row>
    <row r="27" spans="1:21" ht="15" hidden="1" x14ac:dyDescent="0.25">
      <c r="A27" s="540" t="str">
        <f>IF(ISBLANK('4. Billing Determinants'!$B31), "", '4. Billing Determinants'!$B31)</f>
        <v/>
      </c>
      <c r="B27" s="613" t="s">
        <v>221</v>
      </c>
      <c r="C27" s="614">
        <f>IF(ISBLANK('4. Billing Determinants'!$L31), "", '4. Billing Determinants'!$L31)</f>
        <v>0</v>
      </c>
      <c r="D27" s="614">
        <f>IF(ISBLANK('4. Billing Determinants'!$M31), "", '4. Billing Determinants'!$M31)</f>
        <v>0</v>
      </c>
      <c r="E27" s="615">
        <f>'4. Billing Determinants'!O31</f>
        <v>0</v>
      </c>
      <c r="F27" s="622">
        <f t="array" ref="F27">0</f>
        <v>0</v>
      </c>
      <c r="G27" s="615">
        <f>'4. Billing Determinants'!P31</f>
        <v>0</v>
      </c>
      <c r="H27" s="623">
        <f t="array" ref="H27">0</f>
        <v>0</v>
      </c>
      <c r="I27" s="614">
        <f t="shared" si="0"/>
        <v>0</v>
      </c>
      <c r="J27" s="619">
        <f t="shared" si="0"/>
        <v>0</v>
      </c>
      <c r="K27" s="620">
        <f t="shared" si="1"/>
        <v>0</v>
      </c>
      <c r="L27" s="540"/>
      <c r="M27" s="540">
        <v>0</v>
      </c>
      <c r="N27" s="608"/>
      <c r="O27" s="906"/>
      <c r="P27" s="907"/>
      <c r="Q27" s="907"/>
      <c r="R27" s="907"/>
      <c r="S27" s="907"/>
      <c r="T27" s="907"/>
      <c r="U27" s="908"/>
    </row>
    <row r="28" spans="1:21" ht="15" hidden="1" x14ac:dyDescent="0.25">
      <c r="A28" s="540" t="str">
        <f>IF(ISBLANK('4. Billing Determinants'!$B32), "", '4. Billing Determinants'!$B32)</f>
        <v/>
      </c>
      <c r="B28" s="613" t="s">
        <v>221</v>
      </c>
      <c r="C28" s="614">
        <f>IF(ISBLANK('4. Billing Determinants'!$L32), "", '4. Billing Determinants'!$L32)</f>
        <v>0</v>
      </c>
      <c r="D28" s="614">
        <f>IF(ISBLANK('4. Billing Determinants'!$M32), "", '4. Billing Determinants'!$M32)</f>
        <v>0</v>
      </c>
      <c r="E28" s="615">
        <f>'4. Billing Determinants'!O32</f>
        <v>0</v>
      </c>
      <c r="F28" s="622">
        <f t="array" ref="F28">0</f>
        <v>0</v>
      </c>
      <c r="G28" s="615">
        <f>'4. Billing Determinants'!P32</f>
        <v>0</v>
      </c>
      <c r="H28" s="623">
        <f t="array" ref="H28">0</f>
        <v>0</v>
      </c>
      <c r="I28" s="614">
        <f t="shared" si="0"/>
        <v>0</v>
      </c>
      <c r="J28" s="619">
        <f t="shared" si="0"/>
        <v>0</v>
      </c>
      <c r="K28" s="620">
        <f t="shared" si="1"/>
        <v>0</v>
      </c>
      <c r="L28" s="540"/>
      <c r="M28" s="540">
        <v>0</v>
      </c>
      <c r="N28" s="608"/>
      <c r="O28" s="906"/>
      <c r="P28" s="907"/>
      <c r="Q28" s="907"/>
      <c r="R28" s="907"/>
      <c r="S28" s="907"/>
      <c r="T28" s="907"/>
      <c r="U28" s="908"/>
    </row>
    <row r="29" spans="1:21" ht="15" hidden="1" x14ac:dyDescent="0.25">
      <c r="A29" s="540" t="str">
        <f>IF(ISBLANK('4. Billing Determinants'!$B33), "", '4. Billing Determinants'!$B33)</f>
        <v/>
      </c>
      <c r="B29" s="613" t="s">
        <v>221</v>
      </c>
      <c r="C29" s="614">
        <f>IF(ISBLANK('4. Billing Determinants'!$L33), "", '4. Billing Determinants'!$L33)</f>
        <v>0</v>
      </c>
      <c r="D29" s="614">
        <f>IF(ISBLANK('4. Billing Determinants'!$M33), "", '4. Billing Determinants'!$M33)</f>
        <v>0</v>
      </c>
      <c r="E29" s="615">
        <f>'4. Billing Determinants'!O33</f>
        <v>0</v>
      </c>
      <c r="F29" s="622">
        <f t="array" ref="F29">0</f>
        <v>0</v>
      </c>
      <c r="G29" s="615">
        <f>'4. Billing Determinants'!P33</f>
        <v>0</v>
      </c>
      <c r="H29" s="623">
        <f t="array" ref="H29">0</f>
        <v>0</v>
      </c>
      <c r="I29" s="614">
        <f t="shared" si="0"/>
        <v>0</v>
      </c>
      <c r="J29" s="619">
        <f t="shared" si="0"/>
        <v>0</v>
      </c>
      <c r="K29" s="620">
        <f t="shared" si="1"/>
        <v>0</v>
      </c>
      <c r="L29" s="540"/>
      <c r="M29" s="540">
        <v>0</v>
      </c>
      <c r="N29" s="608"/>
      <c r="O29" s="906"/>
      <c r="P29" s="907"/>
      <c r="Q29" s="907"/>
      <c r="R29" s="907"/>
      <c r="S29" s="907"/>
      <c r="T29" s="907"/>
      <c r="U29" s="908"/>
    </row>
    <row r="30" spans="1:21" ht="15" hidden="1" x14ac:dyDescent="0.25">
      <c r="A30" s="540" t="str">
        <f>IF(ISBLANK('4. Billing Determinants'!$B34), "", '4. Billing Determinants'!$B34)</f>
        <v/>
      </c>
      <c r="B30" s="613" t="s">
        <v>221</v>
      </c>
      <c r="C30" s="614">
        <f>IF(ISBLANK('4. Billing Determinants'!$L34), "", '4. Billing Determinants'!$L34)</f>
        <v>0</v>
      </c>
      <c r="D30" s="614">
        <f>IF(ISBLANK('4. Billing Determinants'!$M34), "", '4. Billing Determinants'!$M34)</f>
        <v>0</v>
      </c>
      <c r="E30" s="615">
        <f>'4. Billing Determinants'!O34</f>
        <v>0</v>
      </c>
      <c r="F30" s="622">
        <f t="array" ref="F30">0</f>
        <v>0</v>
      </c>
      <c r="G30" s="615">
        <f>'4. Billing Determinants'!P34</f>
        <v>0</v>
      </c>
      <c r="H30" s="623">
        <f t="array" ref="H30">0</f>
        <v>0</v>
      </c>
      <c r="I30" s="614">
        <f t="shared" si="0"/>
        <v>0</v>
      </c>
      <c r="J30" s="619">
        <f t="shared" si="0"/>
        <v>0</v>
      </c>
      <c r="K30" s="620">
        <f t="shared" si="1"/>
        <v>0</v>
      </c>
      <c r="L30" s="540"/>
      <c r="M30" s="540">
        <v>0</v>
      </c>
      <c r="N30" s="608"/>
      <c r="O30" s="906"/>
      <c r="P30" s="907"/>
      <c r="Q30" s="907"/>
      <c r="R30" s="907"/>
      <c r="S30" s="907"/>
      <c r="T30" s="907"/>
      <c r="U30" s="908"/>
    </row>
    <row r="31" spans="1:21" ht="15" hidden="1" x14ac:dyDescent="0.25">
      <c r="A31" s="540" t="str">
        <f>IF(ISBLANK('4. Billing Determinants'!$B35), "", '4. Billing Determinants'!$B35)</f>
        <v/>
      </c>
      <c r="B31" s="613" t="s">
        <v>221</v>
      </c>
      <c r="C31" s="614">
        <f>IF(ISBLANK('4. Billing Determinants'!$L35), "", '4. Billing Determinants'!$L35)</f>
        <v>0</v>
      </c>
      <c r="D31" s="614">
        <f>IF(ISBLANK('4. Billing Determinants'!$M35), "", '4. Billing Determinants'!$M35)</f>
        <v>0</v>
      </c>
      <c r="E31" s="615">
        <f>'4. Billing Determinants'!O35</f>
        <v>0</v>
      </c>
      <c r="F31" s="622">
        <f t="array" ref="F31">0</f>
        <v>0</v>
      </c>
      <c r="G31" s="615">
        <f>'4. Billing Determinants'!P35</f>
        <v>0</v>
      </c>
      <c r="H31" s="623">
        <f t="array" ref="H31">0</f>
        <v>0</v>
      </c>
      <c r="I31" s="614">
        <f t="shared" si="0"/>
        <v>0</v>
      </c>
      <c r="J31" s="619">
        <f t="shared" si="0"/>
        <v>0</v>
      </c>
      <c r="K31" s="620">
        <f t="shared" si="1"/>
        <v>0</v>
      </c>
      <c r="L31" s="540"/>
      <c r="M31" s="540">
        <v>0</v>
      </c>
      <c r="N31" s="608"/>
      <c r="O31" s="906"/>
      <c r="P31" s="907"/>
      <c r="Q31" s="907"/>
      <c r="R31" s="907"/>
      <c r="S31" s="907"/>
      <c r="T31" s="907"/>
      <c r="U31" s="908"/>
    </row>
    <row r="32" spans="1:21" ht="15" hidden="1" x14ac:dyDescent="0.25">
      <c r="A32" s="540" t="str">
        <f>IF(ISBLANK('4. Billing Determinants'!$B36), "", '4. Billing Determinants'!$B36)</f>
        <v/>
      </c>
      <c r="B32" s="613" t="s">
        <v>221</v>
      </c>
      <c r="C32" s="614">
        <f>IF(ISBLANK('4. Billing Determinants'!$L36), "", '4. Billing Determinants'!$L36)</f>
        <v>0</v>
      </c>
      <c r="D32" s="614">
        <f>IF(ISBLANK('4. Billing Determinants'!$M36), "", '4. Billing Determinants'!$M36)</f>
        <v>0</v>
      </c>
      <c r="E32" s="615">
        <f>'4. Billing Determinants'!O36</f>
        <v>0</v>
      </c>
      <c r="F32" s="622">
        <f t="array" ref="F32">0</f>
        <v>0</v>
      </c>
      <c r="G32" s="615">
        <f>'4. Billing Determinants'!P36</f>
        <v>0</v>
      </c>
      <c r="H32" s="623">
        <f t="array" ref="H32">0</f>
        <v>0</v>
      </c>
      <c r="I32" s="614">
        <f t="shared" si="0"/>
        <v>0</v>
      </c>
      <c r="J32" s="619">
        <f t="shared" si="0"/>
        <v>0</v>
      </c>
      <c r="K32" s="620">
        <f t="shared" si="1"/>
        <v>0</v>
      </c>
      <c r="L32" s="540"/>
      <c r="M32" s="540">
        <v>0</v>
      </c>
      <c r="N32" s="608"/>
      <c r="O32" s="906"/>
      <c r="P32" s="907"/>
      <c r="Q32" s="907"/>
      <c r="R32" s="907"/>
      <c r="S32" s="907"/>
      <c r="T32" s="907"/>
      <c r="U32" s="908"/>
    </row>
    <row r="33" spans="1:21" ht="15" hidden="1" x14ac:dyDescent="0.25">
      <c r="A33" s="540" t="str">
        <f>IF(ISBLANK('4. Billing Determinants'!$B37), "", '4. Billing Determinants'!$B37)</f>
        <v/>
      </c>
      <c r="B33" s="613" t="s">
        <v>221</v>
      </c>
      <c r="C33" s="614">
        <f>IF(ISBLANK('4. Billing Determinants'!$L37), "", '4. Billing Determinants'!$L37)</f>
        <v>0</v>
      </c>
      <c r="D33" s="614">
        <f>IF(ISBLANK('4. Billing Determinants'!$M37), "", '4. Billing Determinants'!$M37)</f>
        <v>0</v>
      </c>
      <c r="E33" s="615">
        <f>'4. Billing Determinants'!O37</f>
        <v>0</v>
      </c>
      <c r="F33" s="622">
        <f t="array" ref="F33">0</f>
        <v>0</v>
      </c>
      <c r="G33" s="615">
        <f>'4. Billing Determinants'!P37</f>
        <v>0</v>
      </c>
      <c r="H33" s="623">
        <f t="array" ref="H33">0</f>
        <v>0</v>
      </c>
      <c r="I33" s="614">
        <f t="shared" si="0"/>
        <v>0</v>
      </c>
      <c r="J33" s="619">
        <f t="shared" si="0"/>
        <v>0</v>
      </c>
      <c r="K33" s="620">
        <f t="shared" si="1"/>
        <v>0</v>
      </c>
      <c r="L33" s="540"/>
      <c r="M33" s="540">
        <v>0</v>
      </c>
      <c r="N33" s="608"/>
      <c r="O33" s="906"/>
      <c r="P33" s="907"/>
      <c r="Q33" s="907"/>
      <c r="R33" s="907"/>
      <c r="S33" s="907"/>
      <c r="T33" s="907"/>
      <c r="U33" s="908"/>
    </row>
    <row r="34" spans="1:21" ht="15" hidden="1" x14ac:dyDescent="0.25">
      <c r="A34" s="540" t="str">
        <f>IF(ISBLANK('4. Billing Determinants'!$B38), "", '4. Billing Determinants'!$B38)</f>
        <v/>
      </c>
      <c r="B34" s="613" t="s">
        <v>221</v>
      </c>
      <c r="C34" s="614">
        <f>IF(ISBLANK('4. Billing Determinants'!$L38), "", '4. Billing Determinants'!$L38)</f>
        <v>0</v>
      </c>
      <c r="D34" s="614">
        <f>IF(ISBLANK('4. Billing Determinants'!$M38), "", '4. Billing Determinants'!$M38)</f>
        <v>0</v>
      </c>
      <c r="E34" s="615">
        <f>'4. Billing Determinants'!O38</f>
        <v>0</v>
      </c>
      <c r="F34" s="622">
        <f t="array" ref="F34">0</f>
        <v>0</v>
      </c>
      <c r="G34" s="615">
        <f>'4. Billing Determinants'!P38</f>
        <v>0</v>
      </c>
      <c r="H34" s="623">
        <f t="array" ref="H34">0</f>
        <v>0</v>
      </c>
      <c r="I34" s="614">
        <f t="shared" si="0"/>
        <v>0</v>
      </c>
      <c r="J34" s="619">
        <f t="shared" si="0"/>
        <v>0</v>
      </c>
      <c r="K34" s="620">
        <f t="shared" si="1"/>
        <v>0</v>
      </c>
      <c r="L34" s="540"/>
      <c r="M34" s="540">
        <v>0</v>
      </c>
      <c r="N34" s="608"/>
      <c r="O34" s="906"/>
      <c r="P34" s="907"/>
      <c r="Q34" s="907"/>
      <c r="R34" s="907"/>
      <c r="S34" s="907"/>
      <c r="T34" s="907"/>
      <c r="U34" s="908"/>
    </row>
    <row r="35" spans="1:21" ht="15" hidden="1" x14ac:dyDescent="0.25">
      <c r="A35" s="540" t="str">
        <f>IF(ISBLANK('4. Billing Determinants'!$B39), "", '4. Billing Determinants'!$B39)</f>
        <v/>
      </c>
      <c r="B35" s="613" t="s">
        <v>221</v>
      </c>
      <c r="C35" s="614">
        <f>IF(ISBLANK('4. Billing Determinants'!$L39), "", '4. Billing Determinants'!$L39)</f>
        <v>0</v>
      </c>
      <c r="D35" s="614">
        <f>IF(ISBLANK('4. Billing Determinants'!$M39), "", '4. Billing Determinants'!$M39)</f>
        <v>0</v>
      </c>
      <c r="E35" s="615">
        <f>'4. Billing Determinants'!O39</f>
        <v>0</v>
      </c>
      <c r="F35" s="622">
        <f t="array" ref="F35">0</f>
        <v>0</v>
      </c>
      <c r="G35" s="615">
        <f>'4. Billing Determinants'!P39</f>
        <v>0</v>
      </c>
      <c r="H35" s="623">
        <f t="array" ref="H35">0</f>
        <v>0</v>
      </c>
      <c r="I35" s="614">
        <f t="shared" si="0"/>
        <v>0</v>
      </c>
      <c r="J35" s="619">
        <f t="shared" si="0"/>
        <v>0</v>
      </c>
      <c r="K35" s="620">
        <f t="shared" si="1"/>
        <v>0</v>
      </c>
      <c r="L35" s="540"/>
      <c r="M35" s="540">
        <v>0</v>
      </c>
      <c r="N35" s="608"/>
      <c r="O35" s="906"/>
      <c r="P35" s="907"/>
      <c r="Q35" s="907"/>
      <c r="R35" s="907"/>
      <c r="S35" s="907"/>
      <c r="T35" s="907"/>
      <c r="U35" s="908"/>
    </row>
    <row r="36" spans="1:21" ht="15" hidden="1" x14ac:dyDescent="0.25">
      <c r="A36" s="540" t="str">
        <f>IF(ISBLANK('4. Billing Determinants'!$B40), "", '4. Billing Determinants'!$B40)</f>
        <v/>
      </c>
      <c r="B36" s="613" t="s">
        <v>221</v>
      </c>
      <c r="C36" s="614">
        <f>IF(ISBLANK('4. Billing Determinants'!$L40), "", '4. Billing Determinants'!$L40)</f>
        <v>0</v>
      </c>
      <c r="D36" s="614">
        <f>IF(ISBLANK('4. Billing Determinants'!$M40), "", '4. Billing Determinants'!$M40)</f>
        <v>0</v>
      </c>
      <c r="E36" s="615">
        <f>'4. Billing Determinants'!O40</f>
        <v>0</v>
      </c>
      <c r="F36" s="622">
        <f t="array" ref="F36">0</f>
        <v>0</v>
      </c>
      <c r="G36" s="615">
        <f>'4. Billing Determinants'!P40</f>
        <v>0</v>
      </c>
      <c r="H36" s="623">
        <f t="array" ref="H36">0</f>
        <v>0</v>
      </c>
      <c r="I36" s="614">
        <f t="shared" si="0"/>
        <v>0</v>
      </c>
      <c r="J36" s="619">
        <f t="shared" si="0"/>
        <v>0</v>
      </c>
      <c r="K36" s="620">
        <f t="shared" si="1"/>
        <v>0</v>
      </c>
      <c r="L36" s="540"/>
      <c r="M36" s="540">
        <v>0</v>
      </c>
      <c r="N36" s="608"/>
      <c r="O36" s="906"/>
      <c r="P36" s="907"/>
      <c r="Q36" s="907"/>
      <c r="R36" s="907"/>
      <c r="S36" s="907"/>
      <c r="T36" s="907"/>
      <c r="U36" s="908"/>
    </row>
    <row r="37" spans="1:21" ht="15.75" thickBot="1" x14ac:dyDescent="0.3">
      <c r="B37" s="624" t="s">
        <v>112</v>
      </c>
      <c r="C37" s="625">
        <f>SUM(C17:C36)</f>
        <v>23377600152.744137</v>
      </c>
      <c r="D37" s="625">
        <f t="shared" ref="D37:K37" si="2">SUM(D17:D36)</f>
        <v>39607728.454601184</v>
      </c>
      <c r="E37" s="626">
        <f t="shared" si="2"/>
        <v>4699932840.8548298</v>
      </c>
      <c r="F37" s="625">
        <f t="shared" si="2"/>
        <v>9777527.259821998</v>
      </c>
      <c r="G37" s="626">
        <f t="shared" si="2"/>
        <v>1001749387.7103699</v>
      </c>
      <c r="H37" s="625">
        <f t="shared" si="2"/>
        <v>2374376.0670100003</v>
      </c>
      <c r="I37" s="625">
        <f t="shared" si="2"/>
        <v>17675917924.17894</v>
      </c>
      <c r="J37" s="627">
        <f t="shared" si="2"/>
        <v>27455825.127769191</v>
      </c>
      <c r="K37" s="628">
        <f t="shared" si="2"/>
        <v>1</v>
      </c>
      <c r="L37" s="629">
        <f>SUM(L17:L36)</f>
        <v>0</v>
      </c>
      <c r="M37" s="629">
        <v>0</v>
      </c>
      <c r="N37" s="608"/>
      <c r="O37" s="909"/>
      <c r="P37" s="910"/>
      <c r="Q37" s="910"/>
      <c r="R37" s="910"/>
      <c r="S37" s="910"/>
      <c r="T37" s="910"/>
      <c r="U37" s="911"/>
    </row>
    <row r="38" spans="1:21" ht="15" x14ac:dyDescent="0.25">
      <c r="A38" s="540"/>
      <c r="B38" s="540"/>
      <c r="C38" s="540"/>
      <c r="D38" s="540"/>
      <c r="E38" s="540"/>
      <c r="F38" s="540"/>
      <c r="G38" s="540"/>
      <c r="H38" s="540"/>
      <c r="I38" s="540"/>
      <c r="J38" s="540"/>
      <c r="K38" s="540"/>
      <c r="L38" s="540"/>
      <c r="M38" s="540"/>
      <c r="N38" s="608"/>
      <c r="O38" s="540"/>
      <c r="P38" s="540"/>
      <c r="Q38" s="540"/>
      <c r="R38" s="540"/>
      <c r="S38" s="540"/>
      <c r="T38" s="540"/>
      <c r="U38" s="540"/>
    </row>
    <row r="50" s="762" customFormat="1" x14ac:dyDescent="0.2"/>
    <row r="51" s="762" customFormat="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sheetData>
  <mergeCells count="7">
    <mergeCell ref="O17:U37"/>
    <mergeCell ref="A12:L12"/>
    <mergeCell ref="C13:G13"/>
    <mergeCell ref="C14:D14"/>
    <mergeCell ref="E14:F14"/>
    <mergeCell ref="G14:H14"/>
    <mergeCell ref="I14:J14"/>
  </mergeCells>
  <pageMargins left="0.70866141732283472" right="0.70866141732283472" top="1.7322834645669292" bottom="0.74803149606299213" header="0.70866141732283472" footer="0.51181102362204722"/>
  <pageSetup scale="51" fitToHeight="0" orientation="landscape" r:id="rId1"/>
  <headerFooter scaleWithDoc="0">
    <oddHeader>&amp;R&amp;"-,Regular"&amp;7Toronto Hydro-Electric System Limited
EB-2018-0165
Draft Rate Order
&amp;"-,Bold"Schedule 13&amp;"-,Regular"
FILED:  January 21, 2020
Page &amp;P of &amp;N</oddHeader>
    <oddFooter>&amp;C&amp;"-,Regular"&amp;7&amp;A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057565-B00D-4EF2-9D64-8929CB4F9022}"/>
</file>

<file path=customXml/itemProps2.xml><?xml version="1.0" encoding="utf-8"?>
<ds:datastoreItem xmlns:ds="http://schemas.openxmlformats.org/officeDocument/2006/customXml" ds:itemID="{EFF494DC-E6D7-4CA4-975E-B4D330ABEAA6}">
  <ds:schemaRefs>
    <ds:schemaRef ds:uri="http://schemas.microsoft.com/sharepoint/v3/contenttype/forms"/>
  </ds:schemaRefs>
</ds:datastoreItem>
</file>

<file path=customXml/itemProps3.xml><?xml version="1.0" encoding="utf-8"?>
<ds:datastoreItem xmlns:ds="http://schemas.openxmlformats.org/officeDocument/2006/customXml" ds:itemID="{F2063A59-6830-402D-8071-F09A08022A9C}">
  <ds:schemaRefs>
    <ds:schemaRef ds:uri="http://purl.org/dc/dcmitype/"/>
    <ds:schemaRef ds:uri="http://purl.org/dc/elements/1.1/"/>
    <ds:schemaRef ds:uri="12f68b52-648b-46a0-8463-d3282342a499"/>
    <ds:schemaRef ds:uri="http://www.w3.org/XML/1998/namespace"/>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sharepoint/v3/field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2a. Group 1 - Cont Schedule</vt:lpstr>
      <vt:lpstr>2b. Group 2 - Cont Schedule</vt:lpstr>
      <vt:lpstr>3. Appendix A</vt:lpstr>
      <vt:lpstr>4. Billing Determinants</vt:lpstr>
      <vt:lpstr>5. Allocation of Balances</vt:lpstr>
      <vt:lpstr>6. Class A Consumption Data</vt:lpstr>
      <vt:lpstr>6.1a GA Allocation</vt:lpstr>
      <vt:lpstr>6.2a CBR B Allocation</vt:lpstr>
      <vt:lpstr>6.2 CBR B</vt:lpstr>
      <vt:lpstr>7. Group 1 Rate Rider Calc</vt:lpstr>
      <vt:lpstr>8. Group 2 Rate Rider Calc</vt:lpstr>
      <vt:lpstr>'8. Group 2 Rate Rider Calc'!Allocators</vt:lpstr>
      <vt:lpstr>'2a. Group 1 - Cont Schedule'!Print_Area</vt:lpstr>
      <vt:lpstr>'2b. Group 2 - Cont Schedule'!Print_Area</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Group 1 Rate Rider Calc'!Print_Area</vt:lpstr>
      <vt:lpstr>'2a. Group 1 - Cont Schedule'!Print_Titles</vt:lpstr>
      <vt:lpstr>'2b. Group 2 - Cont Schedule'!Print_Titles</vt:lpstr>
      <vt:lpstr>'3. Appendix A'!Print_Titles</vt:lpstr>
      <vt:lpstr>'8. Group 2 Rate Rider Calc'!Rate_Riders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Vasan Parameswaran</dc:creator>
  <cp:lastModifiedBy>Elissar El-hage</cp:lastModifiedBy>
  <cp:lastPrinted>2020-01-18T18:22:19Z</cp:lastPrinted>
  <dcterms:created xsi:type="dcterms:W3CDTF">2019-05-30T17:42:15Z</dcterms:created>
  <dcterms:modified xsi:type="dcterms:W3CDTF">2020-01-20T19:01:17Z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y fmtid="{D5CDD505-2E9C-101B-9397-08002B2CF9AE}" pid="4" name="SV_HIDDEN_GRID_QUERY_LIST_4F35BF76-6C0D-4D9B-82B2-816C12CF3733">
    <vt:lpwstr>empty_477D106A-C0D6-4607-AEBD-E2C9D60EA279</vt:lpwstr>
  </property>
</Properties>
</file>